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25" codeName="{A93C3448-2578-E12B-C58C-25EFAD1D314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$MyDocuments\$$Pretium Analytics\$$Customers\$IBM\$Data Gravity\Data Gravity Calculator\Enhancement Model\"/>
    </mc:Choice>
  </mc:AlternateContent>
  <xr:revisionPtr revIDLastSave="0" documentId="13_ncr:1_{D51EB993-AB6A-4F9B-9BC9-0755D375AF9A}" xr6:coauthVersionLast="34" xr6:coauthVersionMax="34" xr10:uidLastSave="{00000000-0000-0000-0000-000000000000}"/>
  <bookViews>
    <workbookView xWindow="0" yWindow="0" windowWidth="23040" windowHeight="8496" tabRatio="928" firstSheet="1" activeTab="3" xr2:uid="{00000000-000D-0000-FFFF-FFFF00000000}"/>
  </bookViews>
  <sheets>
    <sheet name="Value Drivers" sheetId="1" state="hidden" r:id="rId1"/>
    <sheet name="Dropdowns" sheetId="13" r:id="rId2"/>
    <sheet name="Input" sheetId="11" r:id="rId3"/>
    <sheet name="Calculator" sheetId="32" r:id="rId4"/>
    <sheet name="Results" sheetId="36" r:id="rId5"/>
    <sheet name="Macro OUTPUT" sheetId="33" r:id="rId6"/>
    <sheet name="Assumptions" sheetId="6" r:id="rId7"/>
    <sheet name="Costs" sheetId="3" r:id="rId8"/>
    <sheet name="Costs 2" sheetId="18" state="hidden" r:id="rId9"/>
    <sheet name="Benefits" sheetId="4" r:id="rId10"/>
    <sheet name=" Comparision - Results" sheetId="8" r:id="rId11"/>
    <sheet name=" Calculator -Z14 -small" sheetId="5" r:id="rId12"/>
    <sheet name=" Calculator -X86 -small" sheetId="25" r:id="rId13"/>
    <sheet name=" Calculator -Z14 -medium" sheetId="26" r:id="rId14"/>
    <sheet name=" Calculator -x86 -medium" sheetId="27" r:id="rId15"/>
    <sheet name=" Calculator -z14 Large" sheetId="28" r:id="rId16"/>
    <sheet name=" Calculator -x86 Large " sheetId="29" r:id="rId17"/>
    <sheet name="Per Core Values" sheetId="17" r:id="rId18"/>
    <sheet name=" Test to Delete" sheetId="35" r:id="rId19"/>
    <sheet name="Sizing V2" sheetId="14" r:id="rId20"/>
    <sheet name="From TCO Paper" sheetId="15" r:id="rId21"/>
    <sheet name="Assumptions 2" sheetId="10" r:id="rId22"/>
    <sheet name="For Srini Case 1 " sheetId="30" r:id="rId23"/>
  </sheets>
  <externalReferences>
    <externalReference r:id="rId24"/>
    <externalReference r:id="rId25"/>
    <externalReference r:id="rId26"/>
  </externalReferences>
  <definedNames>
    <definedName name="_xlnm._FilterDatabase" localSheetId="5" hidden="1">'Macro OUTPUT'!$B$3:$AS$3</definedName>
    <definedName name="A" localSheetId="16">#REF!</definedName>
    <definedName name="A" localSheetId="14">#REF!</definedName>
    <definedName name="A" localSheetId="12">#REF!</definedName>
    <definedName name="A" localSheetId="15">#REF!</definedName>
    <definedName name="A" localSheetId="13">#REF!</definedName>
    <definedName name="A" localSheetId="18">#REF!</definedName>
    <definedName name="A" localSheetId="17">#REF!</definedName>
    <definedName name="A" localSheetId="19">#REF!</definedName>
    <definedName name="A">#REF!</definedName>
    <definedName name="a16\" localSheetId="16">[1]Omeg!#REF!</definedName>
    <definedName name="a16\" localSheetId="14">[1]Omeg!#REF!</definedName>
    <definedName name="a16\" localSheetId="12">[1]Omeg!#REF!</definedName>
    <definedName name="a16\" localSheetId="15">[1]Omeg!#REF!</definedName>
    <definedName name="a16\" localSheetId="13">[1]Omeg!#REF!</definedName>
    <definedName name="a16\" localSheetId="18">[1]Omeg!#REF!</definedName>
    <definedName name="a16\" localSheetId="17">[1]Omeg!#REF!</definedName>
    <definedName name="a16\" localSheetId="19">[1]Omeg!#REF!</definedName>
    <definedName name="a16\">[1]Omeg!#REF!</definedName>
    <definedName name="A22E481" localSheetId="16">#REF!</definedName>
    <definedName name="A22E481" localSheetId="14">#REF!</definedName>
    <definedName name="A22E481" localSheetId="12">#REF!</definedName>
    <definedName name="A22E481" localSheetId="15">#REF!</definedName>
    <definedName name="A22E481" localSheetId="13">#REF!</definedName>
    <definedName name="A22E481" localSheetId="18">#REF!</definedName>
    <definedName name="A22E481" localSheetId="17">#REF!</definedName>
    <definedName name="A22E481" localSheetId="19">#REF!</definedName>
    <definedName name="A22E481">#REF!</definedName>
    <definedName name="A444\" localSheetId="16">#REF!</definedName>
    <definedName name="A444\" localSheetId="14">#REF!</definedName>
    <definedName name="A444\" localSheetId="12">#REF!</definedName>
    <definedName name="A444\" localSheetId="15">#REF!</definedName>
    <definedName name="A444\" localSheetId="13">#REF!</definedName>
    <definedName name="A444\" localSheetId="18">#REF!</definedName>
    <definedName name="A444\" localSheetId="19">#REF!</definedName>
    <definedName name="A444\">#REF!</definedName>
    <definedName name="col_LastzServer" localSheetId="16">#REF!</definedName>
    <definedName name="col_LastzServer" localSheetId="14">#REF!</definedName>
    <definedName name="col_LastzServer" localSheetId="12">#REF!</definedName>
    <definedName name="col_LastzServer" localSheetId="15">#REF!</definedName>
    <definedName name="col_LastzServer" localSheetId="13">#REF!</definedName>
    <definedName name="col_LastzServer" localSheetId="18">#REF!</definedName>
    <definedName name="col_LastzServer" localSheetId="19">#REF!</definedName>
    <definedName name="col_LastzServer">#REF!</definedName>
    <definedName name="DistSoftware">'[2]General Assumptions'!$C$20:$C$58</definedName>
    <definedName name="Hosting">'[2]General Assumptions'!$C$285:$C$289</definedName>
    <definedName name="IBMSoftware" localSheetId="16">'[2]General Assumptions'!#REF!</definedName>
    <definedName name="IBMSoftware" localSheetId="14">'[2]General Assumptions'!#REF!</definedName>
    <definedName name="IBMSoftware" localSheetId="12">'[2]General Assumptions'!#REF!</definedName>
    <definedName name="IBMSoftware" localSheetId="15">'[2]General Assumptions'!#REF!</definedName>
    <definedName name="IBMSoftware" localSheetId="13">'[2]General Assumptions'!#REF!</definedName>
    <definedName name="IBMSoftware" localSheetId="18">'[2]General Assumptions'!#REF!</definedName>
    <definedName name="IBMSoftware" localSheetId="19">'[2]General Assumptions'!#REF!</definedName>
    <definedName name="IBMSoftware">'[2]General Assumptions'!#REF!</definedName>
    <definedName name="Manpower">'[2]General Assumptions'!$C$302:$C$306</definedName>
    <definedName name="Networking">'[2]General Assumptions'!$C$293:$C$298</definedName>
    <definedName name="OSSoftware">'[2]General Assumptions'!$C$62:$C$231</definedName>
    <definedName name="rfee" localSheetId="16">[3]Sheet1B!#REF!</definedName>
    <definedName name="rfee" localSheetId="14">[3]Sheet1B!#REF!</definedName>
    <definedName name="rfee" localSheetId="12">[3]Sheet1B!#REF!</definedName>
    <definedName name="rfee" localSheetId="15">[3]Sheet1B!#REF!</definedName>
    <definedName name="rfee" localSheetId="13">[3]Sheet1B!#REF!</definedName>
    <definedName name="rfee" localSheetId="18">[3]Sheet1B!#REF!</definedName>
    <definedName name="rfee" localSheetId="19">[3]Sheet1B!#REF!</definedName>
    <definedName name="rfee">[3]Sheet1B!#REF!</definedName>
    <definedName name="row_1stCore" localSheetId="16">#REF!</definedName>
    <definedName name="row_1stCore" localSheetId="14">#REF!</definedName>
    <definedName name="row_1stCore" localSheetId="12">#REF!</definedName>
    <definedName name="row_1stCore" localSheetId="15">#REF!</definedName>
    <definedName name="row_1stCore" localSheetId="13">#REF!</definedName>
    <definedName name="row_1stCore" localSheetId="18">#REF!</definedName>
    <definedName name="row_1stCore" localSheetId="19">#REF!</definedName>
    <definedName name="row_1stCore">#REF!</definedName>
    <definedName name="row_GHz" localSheetId="16">#REF!</definedName>
    <definedName name="row_GHz" localSheetId="14">#REF!</definedName>
    <definedName name="row_GHz" localSheetId="12">#REF!</definedName>
    <definedName name="row_GHz" localSheetId="15">#REF!</definedName>
    <definedName name="row_GHz" localSheetId="13">#REF!</definedName>
    <definedName name="row_GHz" localSheetId="18">#REF!</definedName>
    <definedName name="row_GHz" localSheetId="19">#REF!</definedName>
    <definedName name="row_GHz">#REF!</definedName>
    <definedName name="row_MaxCores" localSheetId="16">#REF!</definedName>
    <definedName name="row_MaxCores" localSheetId="14">#REF!</definedName>
    <definedName name="row_MaxCores" localSheetId="12">#REF!</definedName>
    <definedName name="row_MaxCores" localSheetId="15">#REF!</definedName>
    <definedName name="row_MaxCores" localSheetId="13">#REF!</definedName>
    <definedName name="row_MaxCores" localSheetId="18">#REF!</definedName>
    <definedName name="row_MaxCores" localSheetId="19">#REF!</definedName>
    <definedName name="row_MaxCores">#REF!</definedName>
    <definedName name="row_MaxMIPS" localSheetId="16">#REF!</definedName>
    <definedName name="row_MaxMIPS" localSheetId="14">#REF!</definedName>
    <definedName name="row_MaxMIPS" localSheetId="12">#REF!</definedName>
    <definedName name="row_MaxMIPS" localSheetId="15">#REF!</definedName>
    <definedName name="row_MaxMIPS" localSheetId="13">#REF!</definedName>
    <definedName name="row_MaxMIPS" localSheetId="18">#REF!</definedName>
    <definedName name="row_MaxMIPS" localSheetId="19">#REF!</definedName>
    <definedName name="row_MaxMIPS">#REF!</definedName>
    <definedName name="SAIF" localSheetId="16">#REF!</definedName>
    <definedName name="SAIF" localSheetId="14">#REF!</definedName>
    <definedName name="SAIF" localSheetId="12">#REF!</definedName>
    <definedName name="SAIF" localSheetId="15">#REF!</definedName>
    <definedName name="SAIF" localSheetId="13">#REF!</definedName>
    <definedName name="SAIF" localSheetId="18">#REF!</definedName>
    <definedName name="SAIF" localSheetId="19">#REF!</definedName>
    <definedName name="SAIF">#REF!</definedName>
    <definedName name="SLA" localSheetId="16">#REF!</definedName>
    <definedName name="SLA" localSheetId="14">#REF!</definedName>
    <definedName name="SLA" localSheetId="12">#REF!</definedName>
    <definedName name="SLA" localSheetId="15">#REF!</definedName>
    <definedName name="SLA" localSheetId="13">#REF!</definedName>
    <definedName name="SLA" localSheetId="18">#REF!</definedName>
    <definedName name="SLA" localSheetId="19">#REF!</definedName>
    <definedName name="SLA">#REF!</definedName>
  </definedNames>
  <calcPr calcId="1790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7" i="13" l="1"/>
  <c r="J109" i="29" l="1"/>
  <c r="L129" i="32" l="1"/>
  <c r="L130" i="32"/>
  <c r="L131" i="32"/>
  <c r="L128" i="32"/>
  <c r="L135" i="32"/>
  <c r="L136" i="32"/>
  <c r="L137" i="32"/>
  <c r="L138" i="32"/>
  <c r="L139" i="32"/>
  <c r="L140" i="32"/>
  <c r="L141" i="32"/>
  <c r="L134" i="32"/>
  <c r="M208" i="35"/>
  <c r="K184" i="35" l="1"/>
  <c r="D201" i="35"/>
  <c r="D218" i="35"/>
  <c r="G201" i="35"/>
  <c r="F201" i="35"/>
  <c r="E201" i="35"/>
  <c r="G197" i="35"/>
  <c r="G204" i="35" s="1"/>
  <c r="H196" i="35"/>
  <c r="H194" i="35"/>
  <c r="D193" i="35"/>
  <c r="D192" i="35"/>
  <c r="F187" i="35"/>
  <c r="D185" i="35"/>
  <c r="E163" i="35"/>
  <c r="E160" i="35"/>
  <c r="E158" i="35"/>
  <c r="E157" i="35"/>
  <c r="E155" i="35"/>
  <c r="E151" i="35"/>
  <c r="E148" i="35"/>
  <c r="E142" i="35"/>
  <c r="E138" i="35"/>
  <c r="E133" i="35"/>
  <c r="E124" i="35"/>
  <c r="E118" i="35"/>
  <c r="E112" i="35"/>
  <c r="J111" i="35"/>
  <c r="J112" i="35" s="1"/>
  <c r="E111" i="35"/>
  <c r="E102" i="35"/>
  <c r="E97" i="35"/>
  <c r="E96" i="35"/>
  <c r="E95" i="35"/>
  <c r="E92" i="35"/>
  <c r="E91" i="35"/>
  <c r="E85" i="35"/>
  <c r="E79" i="35"/>
  <c r="E78" i="35"/>
  <c r="E77" i="35"/>
  <c r="E71" i="35"/>
  <c r="E67" i="35"/>
  <c r="E66" i="35"/>
  <c r="E65" i="35"/>
  <c r="E64" i="35"/>
  <c r="E59" i="35"/>
  <c r="E55" i="35"/>
  <c r="E54" i="35"/>
  <c r="E52" i="35"/>
  <c r="E49" i="35"/>
  <c r="E48" i="35"/>
  <c r="E46" i="35"/>
  <c r="E40" i="35"/>
  <c r="E36" i="35"/>
  <c r="E34" i="35"/>
  <c r="E31" i="35"/>
  <c r="E29" i="35"/>
  <c r="E26" i="35"/>
  <c r="E24" i="35"/>
  <c r="E19" i="35"/>
  <c r="E15" i="35"/>
  <c r="E14" i="35"/>
  <c r="E12" i="35"/>
  <c r="E9" i="35"/>
  <c r="E8" i="35"/>
  <c r="E6" i="35"/>
  <c r="L114" i="32"/>
  <c r="O100" i="32"/>
  <c r="N100" i="32"/>
  <c r="M100" i="32"/>
  <c r="R29" i="32"/>
  <c r="E68" i="35" l="1"/>
  <c r="E70" i="35" s="1"/>
  <c r="E72" i="35" s="1"/>
  <c r="E172" i="35" s="1"/>
  <c r="E185" i="35"/>
  <c r="E193" i="35"/>
  <c r="F193" i="35" s="1"/>
  <c r="E192" i="35"/>
  <c r="F172" i="35"/>
  <c r="G172" i="35" s="1"/>
  <c r="G206" i="35"/>
  <c r="G208" i="35" s="1"/>
  <c r="G214" i="35" s="1"/>
  <c r="E152" i="35"/>
  <c r="J29" i="32"/>
  <c r="L87" i="32"/>
  <c r="H172" i="35" l="1"/>
  <c r="F192" i="35"/>
  <c r="E202" i="35"/>
  <c r="F185" i="35"/>
  <c r="E188" i="35"/>
  <c r="H193" i="35"/>
  <c r="H201" i="35"/>
  <c r="H192" i="35" l="1"/>
  <c r="F188" i="35"/>
  <c r="F202" i="35"/>
  <c r="L6" i="32"/>
  <c r="L7" i="32"/>
  <c r="J11" i="32" s="1"/>
  <c r="L8" i="32"/>
  <c r="L5" i="32"/>
  <c r="K178" i="32" l="1"/>
  <c r="J178" i="32"/>
  <c r="J177" i="32"/>
  <c r="K177" i="32"/>
  <c r="L179" i="32"/>
  <c r="K179" i="32"/>
  <c r="J179" i="32"/>
  <c r="A26" i="32"/>
  <c r="F19" i="11"/>
  <c r="F18" i="11"/>
  <c r="J180" i="32" l="1"/>
  <c r="L180" i="32"/>
  <c r="K180" i="32"/>
  <c r="O103" i="32"/>
  <c r="J27" i="6"/>
  <c r="O110" i="32" l="1"/>
  <c r="O105" i="32"/>
  <c r="E163" i="28" l="1"/>
  <c r="E142" i="28"/>
  <c r="E102" i="28"/>
  <c r="E85" i="28"/>
  <c r="E71" i="28"/>
  <c r="E59" i="28"/>
  <c r="E40" i="28"/>
  <c r="E19" i="28"/>
  <c r="E142" i="26"/>
  <c r="E124" i="26"/>
  <c r="E102" i="26"/>
  <c r="E85" i="26"/>
  <c r="E71" i="26"/>
  <c r="E59" i="26"/>
  <c r="E40" i="26"/>
  <c r="E19" i="26"/>
  <c r="E163" i="5"/>
  <c r="E142" i="5"/>
  <c r="E124" i="5"/>
  <c r="E102" i="5"/>
  <c r="E85" i="5"/>
  <c r="E71" i="5"/>
  <c r="E59" i="5"/>
  <c r="E40" i="5"/>
  <c r="E19" i="5"/>
  <c r="M8" i="3"/>
  <c r="N8" i="3"/>
  <c r="O8" i="3"/>
  <c r="P8" i="3"/>
  <c r="Q8" i="3"/>
  <c r="L8" i="3"/>
  <c r="H194" i="5"/>
  <c r="M11" i="3"/>
  <c r="N11" i="3"/>
  <c r="O11" i="3"/>
  <c r="P11" i="3"/>
  <c r="Q11" i="3"/>
  <c r="L11" i="3"/>
  <c r="O76" i="32" l="1"/>
  <c r="E96" i="26"/>
  <c r="E92" i="26"/>
  <c r="E78" i="26"/>
  <c r="E55" i="26"/>
  <c r="E65" i="26"/>
  <c r="E112" i="26"/>
  <c r="E111" i="26"/>
  <c r="E111" i="27"/>
  <c r="E15" i="25"/>
  <c r="E9" i="25"/>
  <c r="B24" i="8"/>
  <c r="B25" i="8"/>
  <c r="B23" i="8"/>
  <c r="B37" i="8"/>
  <c r="B28" i="8"/>
  <c r="B29" i="8"/>
  <c r="B31" i="8"/>
  <c r="B32" i="8"/>
  <c r="B33" i="8"/>
  <c r="B36" i="8"/>
  <c r="B27" i="8"/>
  <c r="O78" i="32" l="1"/>
  <c r="O83" i="32"/>
  <c r="J25" i="3"/>
  <c r="J26" i="3"/>
  <c r="J24" i="3"/>
  <c r="Q26" i="3" s="1"/>
  <c r="Q29" i="3" s="1"/>
  <c r="I26" i="3"/>
  <c r="I25" i="3"/>
  <c r="H25" i="3"/>
  <c r="H26" i="3"/>
  <c r="H24" i="3"/>
  <c r="O26" i="3" s="1"/>
  <c r="O29" i="3" s="1"/>
  <c r="G26" i="3"/>
  <c r="G25" i="3"/>
  <c r="F24" i="3"/>
  <c r="F26" i="3"/>
  <c r="F25" i="3"/>
  <c r="E26" i="3"/>
  <c r="D187" i="35" s="1"/>
  <c r="E25" i="3"/>
  <c r="F23" i="3"/>
  <c r="E23" i="3"/>
  <c r="M26" i="3" l="1"/>
  <c r="M29" i="3" s="1"/>
  <c r="D186" i="35"/>
  <c r="L26" i="3"/>
  <c r="L29" i="3" s="1"/>
  <c r="D195" i="35"/>
  <c r="L22" i="3"/>
  <c r="L28" i="3" s="1"/>
  <c r="I55" i="6"/>
  <c r="G32" i="6"/>
  <c r="H27" i="6"/>
  <c r="H32" i="6" s="1"/>
  <c r="E195" i="35" l="1"/>
  <c r="D197" i="35"/>
  <c r="D202" i="35"/>
  <c r="D188" i="35"/>
  <c r="E160" i="5"/>
  <c r="D186" i="29"/>
  <c r="D187" i="29"/>
  <c r="D185" i="29"/>
  <c r="E160" i="29"/>
  <c r="E158" i="29"/>
  <c r="E157" i="29"/>
  <c r="E155" i="29"/>
  <c r="E151" i="29"/>
  <c r="E138" i="29"/>
  <c r="E133" i="28"/>
  <c r="E133" i="29"/>
  <c r="E112" i="29"/>
  <c r="E111" i="29"/>
  <c r="E97" i="29"/>
  <c r="E96" i="29"/>
  <c r="E92" i="29"/>
  <c r="E80" i="29"/>
  <c r="E79" i="29"/>
  <c r="E78" i="29"/>
  <c r="E77" i="29"/>
  <c r="E65" i="29"/>
  <c r="E64" i="29"/>
  <c r="E55" i="29"/>
  <c r="E49" i="29"/>
  <c r="E36" i="29"/>
  <c r="E34" i="29"/>
  <c r="E31" i="29"/>
  <c r="E29" i="29"/>
  <c r="E26" i="29"/>
  <c r="E24" i="29"/>
  <c r="E15" i="29"/>
  <c r="E14" i="29"/>
  <c r="E12" i="29"/>
  <c r="E9" i="29"/>
  <c r="E8" i="29"/>
  <c r="E6" i="29"/>
  <c r="D216" i="29"/>
  <c r="G201" i="29"/>
  <c r="F201" i="29"/>
  <c r="E201" i="29"/>
  <c r="G197" i="29"/>
  <c r="G203" i="29" s="1"/>
  <c r="H196" i="29"/>
  <c r="F187" i="29"/>
  <c r="F186" i="29"/>
  <c r="E148" i="29"/>
  <c r="D195" i="25"/>
  <c r="E195" i="25" s="1"/>
  <c r="D195" i="5"/>
  <c r="D193" i="5"/>
  <c r="D192" i="5"/>
  <c r="E160" i="28"/>
  <c r="E158" i="28"/>
  <c r="E157" i="28"/>
  <c r="E155" i="28"/>
  <c r="E154" i="28"/>
  <c r="E151" i="28"/>
  <c r="E138" i="28"/>
  <c r="E137" i="28"/>
  <c r="E112" i="28"/>
  <c r="E111" i="28"/>
  <c r="E97" i="28"/>
  <c r="E96" i="28"/>
  <c r="E92" i="28"/>
  <c r="E80" i="28"/>
  <c r="E79" i="28"/>
  <c r="E78" i="28"/>
  <c r="E77" i="28"/>
  <c r="E66" i="28"/>
  <c r="E65" i="28"/>
  <c r="E64" i="28"/>
  <c r="E55" i="28"/>
  <c r="E54" i="28"/>
  <c r="E52" i="28"/>
  <c r="E49" i="28"/>
  <c r="E48" i="28"/>
  <c r="E46" i="28"/>
  <c r="E49" i="27"/>
  <c r="E36" i="27"/>
  <c r="E34" i="27"/>
  <c r="E36" i="28"/>
  <c r="E34" i="28"/>
  <c r="E31" i="28"/>
  <c r="E29" i="28"/>
  <c r="E26" i="28"/>
  <c r="E24" i="28"/>
  <c r="E15" i="28"/>
  <c r="E14" i="28"/>
  <c r="E12" i="28"/>
  <c r="E9" i="28"/>
  <c r="E8" i="28"/>
  <c r="E6" i="28"/>
  <c r="D215" i="28"/>
  <c r="G200" i="28"/>
  <c r="G203" i="28" s="1"/>
  <c r="G205" i="28" s="1"/>
  <c r="G211" i="28" s="1"/>
  <c r="F200" i="28"/>
  <c r="E200" i="28"/>
  <c r="G196" i="28"/>
  <c r="G202" i="28" s="1"/>
  <c r="H195" i="28"/>
  <c r="E148" i="28"/>
  <c r="E160" i="27"/>
  <c r="E158" i="27"/>
  <c r="E157" i="27"/>
  <c r="E155" i="27"/>
  <c r="E151" i="27"/>
  <c r="E138" i="27"/>
  <c r="E133" i="27"/>
  <c r="E31" i="27"/>
  <c r="E29" i="27"/>
  <c r="E26" i="27"/>
  <c r="E24" i="27"/>
  <c r="E15" i="27"/>
  <c r="E14" i="27"/>
  <c r="E12" i="27"/>
  <c r="E8" i="27"/>
  <c r="E6" i="27"/>
  <c r="D216" i="27"/>
  <c r="G201" i="27"/>
  <c r="F201" i="27"/>
  <c r="E201" i="27"/>
  <c r="G197" i="27"/>
  <c r="G203" i="27" s="1"/>
  <c r="H196" i="27"/>
  <c r="E148" i="27"/>
  <c r="E112" i="27"/>
  <c r="J111" i="27"/>
  <c r="J112" i="27" s="1"/>
  <c r="E97" i="27"/>
  <c r="E96" i="27"/>
  <c r="E92" i="27"/>
  <c r="E80" i="27"/>
  <c r="E79" i="27"/>
  <c r="E78" i="27"/>
  <c r="E77" i="27"/>
  <c r="E66" i="27"/>
  <c r="E65" i="27"/>
  <c r="E55" i="27"/>
  <c r="E160" i="26"/>
  <c r="E158" i="26"/>
  <c r="E157" i="26"/>
  <c r="E155" i="26"/>
  <c r="E151" i="26"/>
  <c r="E138" i="26"/>
  <c r="E137" i="26"/>
  <c r="E133" i="25"/>
  <c r="E133" i="26"/>
  <c r="E97" i="26"/>
  <c r="E80" i="26"/>
  <c r="E79" i="26"/>
  <c r="E77" i="26"/>
  <c r="E66" i="26"/>
  <c r="E49" i="26"/>
  <c r="E48" i="26"/>
  <c r="E46" i="26"/>
  <c r="E36" i="26"/>
  <c r="E34" i="26"/>
  <c r="E31" i="26"/>
  <c r="E29" i="26"/>
  <c r="E26" i="26"/>
  <c r="E24" i="26"/>
  <c r="E15" i="26"/>
  <c r="E14" i="26"/>
  <c r="E12" i="26"/>
  <c r="E9" i="26"/>
  <c r="E8" i="26"/>
  <c r="E6" i="26"/>
  <c r="D215" i="26"/>
  <c r="G200" i="26"/>
  <c r="F200" i="26"/>
  <c r="E200" i="26"/>
  <c r="G196" i="26"/>
  <c r="G202" i="26" s="1"/>
  <c r="H195" i="26"/>
  <c r="E148" i="26"/>
  <c r="J111" i="26"/>
  <c r="J112" i="26" s="1"/>
  <c r="E160" i="25"/>
  <c r="E158" i="25"/>
  <c r="E157" i="25"/>
  <c r="E155" i="25"/>
  <c r="E151" i="25"/>
  <c r="E138" i="25"/>
  <c r="E138" i="5"/>
  <c r="E112" i="25"/>
  <c r="E111" i="25"/>
  <c r="E97" i="25"/>
  <c r="E96" i="25"/>
  <c r="E95" i="25"/>
  <c r="E92" i="25"/>
  <c r="E79" i="25"/>
  <c r="E78" i="25"/>
  <c r="E77" i="25"/>
  <c r="E65" i="25"/>
  <c r="E55" i="25"/>
  <c r="E49" i="25"/>
  <c r="E36" i="25"/>
  <c r="E31" i="25"/>
  <c r="E26" i="25"/>
  <c r="E15" i="5"/>
  <c r="E14" i="25"/>
  <c r="E12" i="25"/>
  <c r="E8" i="25"/>
  <c r="E6" i="25"/>
  <c r="D216" i="25"/>
  <c r="G201" i="25"/>
  <c r="F201" i="25"/>
  <c r="E201" i="25"/>
  <c r="G197" i="25"/>
  <c r="G203" i="25" s="1"/>
  <c r="H196" i="25"/>
  <c r="E148" i="25"/>
  <c r="J111" i="25"/>
  <c r="J112" i="25" s="1"/>
  <c r="D185" i="5"/>
  <c r="E158" i="5"/>
  <c r="E157" i="5"/>
  <c r="E155" i="5"/>
  <c r="E151" i="5"/>
  <c r="E133" i="5"/>
  <c r="E118" i="5"/>
  <c r="E112" i="5"/>
  <c r="E111" i="5"/>
  <c r="E97" i="5"/>
  <c r="E96" i="5"/>
  <c r="E95" i="5"/>
  <c r="E92" i="5"/>
  <c r="E91" i="5"/>
  <c r="E79" i="5"/>
  <c r="E78" i="5"/>
  <c r="E77" i="5"/>
  <c r="E67" i="5"/>
  <c r="E66" i="5"/>
  <c r="E65" i="5"/>
  <c r="E64" i="5"/>
  <c r="E55" i="5"/>
  <c r="E54" i="5"/>
  <c r="E52" i="5"/>
  <c r="E49" i="5"/>
  <c r="E48" i="5"/>
  <c r="E46" i="5"/>
  <c r="E36" i="5"/>
  <c r="E34" i="5"/>
  <c r="E31" i="5"/>
  <c r="E29" i="5"/>
  <c r="E26" i="5"/>
  <c r="E24" i="5"/>
  <c r="E14" i="5"/>
  <c r="E12" i="5"/>
  <c r="E9" i="5"/>
  <c r="E8" i="5"/>
  <c r="E6" i="5"/>
  <c r="D203" i="35" l="1"/>
  <c r="H202" i="35"/>
  <c r="D204" i="35"/>
  <c r="D205" i="35" s="1"/>
  <c r="E205" i="35" s="1"/>
  <c r="G203" i="26"/>
  <c r="G205" i="26" s="1"/>
  <c r="G211" i="26" s="1"/>
  <c r="F195" i="35"/>
  <c r="E197" i="35"/>
  <c r="E204" i="35" s="1"/>
  <c r="G204" i="25"/>
  <c r="G206" i="25" s="1"/>
  <c r="G212" i="25" s="1"/>
  <c r="G204" i="27"/>
  <c r="G206" i="27" s="1"/>
  <c r="G212" i="27" s="1"/>
  <c r="G204" i="29"/>
  <c r="G206" i="29" s="1"/>
  <c r="G212" i="29" s="1"/>
  <c r="E202" i="29"/>
  <c r="E152" i="29"/>
  <c r="F185" i="29"/>
  <c r="E188" i="29"/>
  <c r="D202" i="29"/>
  <c r="E152" i="28"/>
  <c r="E152" i="27"/>
  <c r="E152" i="26"/>
  <c r="E152" i="25"/>
  <c r="F195" i="25"/>
  <c r="H195" i="25" s="1"/>
  <c r="E206" i="35" l="1"/>
  <c r="E208" i="35" s="1"/>
  <c r="E214" i="35" s="1"/>
  <c r="F205" i="35"/>
  <c r="F206" i="35" s="1"/>
  <c r="F208" i="35" s="1"/>
  <c r="F214" i="35" s="1"/>
  <c r="F197" i="35"/>
  <c r="H195" i="35"/>
  <c r="D206" i="35"/>
  <c r="D208" i="35" s="1"/>
  <c r="D214" i="35" s="1"/>
  <c r="F188" i="29"/>
  <c r="F202" i="29"/>
  <c r="E96" i="3"/>
  <c r="E201" i="5"/>
  <c r="F201" i="5"/>
  <c r="G201" i="5"/>
  <c r="F27" i="3"/>
  <c r="G27" i="3"/>
  <c r="H27" i="3"/>
  <c r="I27" i="3"/>
  <c r="J27" i="3"/>
  <c r="E27" i="3"/>
  <c r="E88" i="3"/>
  <c r="D215" i="35" l="1"/>
  <c r="H214" i="35"/>
  <c r="D184" i="5"/>
  <c r="L19" i="32"/>
  <c r="D184" i="27"/>
  <c r="O19" i="32"/>
  <c r="F204" i="35"/>
  <c r="H204" i="35" s="1"/>
  <c r="H206" i="35" s="1"/>
  <c r="H208" i="35" s="1"/>
  <c r="D225" i="35" s="1"/>
  <c r="H197" i="35"/>
  <c r="D184" i="26"/>
  <c r="N19" i="32"/>
  <c r="D184" i="29"/>
  <c r="D201" i="29" s="1"/>
  <c r="Q19" i="32"/>
  <c r="D184" i="25"/>
  <c r="M19" i="32"/>
  <c r="D184" i="28"/>
  <c r="P19" i="32"/>
  <c r="H202" i="29"/>
  <c r="D200" i="28"/>
  <c r="D201" i="27"/>
  <c r="D200" i="26"/>
  <c r="D201" i="25"/>
  <c r="J85" i="3"/>
  <c r="I85" i="3"/>
  <c r="H85" i="3"/>
  <c r="G85" i="3"/>
  <c r="F85" i="3"/>
  <c r="E85" i="3"/>
  <c r="S19" i="32" l="1"/>
  <c r="S36" i="32"/>
  <c r="S40" i="32"/>
  <c r="H40" i="32" s="1"/>
  <c r="E40" i="32"/>
  <c r="F40" i="32"/>
  <c r="G40" i="32"/>
  <c r="G29" i="32"/>
  <c r="D188" i="29"/>
  <c r="K19" i="32"/>
  <c r="D219" i="35"/>
  <c r="D63" i="8"/>
  <c r="Q30" i="32" s="1"/>
  <c r="S30" i="32" s="1"/>
  <c r="H30" i="32" s="1"/>
  <c r="H201" i="29"/>
  <c r="D62" i="8" s="1"/>
  <c r="Q29" i="32" s="1"/>
  <c r="H201" i="27"/>
  <c r="D42" i="8" s="1"/>
  <c r="O29" i="32" s="1"/>
  <c r="H201" i="25"/>
  <c r="D23" i="8" s="1"/>
  <c r="M29" i="32" s="1"/>
  <c r="H200" i="28"/>
  <c r="C62" i="8" s="1"/>
  <c r="H200" i="26"/>
  <c r="J21" i="3"/>
  <c r="J22" i="3"/>
  <c r="D194" i="29" s="1"/>
  <c r="J23" i="3"/>
  <c r="D195" i="29" s="1"/>
  <c r="E195" i="29" s="1"/>
  <c r="F195" i="29" s="1"/>
  <c r="H195" i="29" s="1"/>
  <c r="J88" i="3"/>
  <c r="J89" i="3"/>
  <c r="J90" i="3"/>
  <c r="J20" i="3"/>
  <c r="I21" i="3"/>
  <c r="D193" i="28" s="1"/>
  <c r="I22" i="3"/>
  <c r="I23" i="3"/>
  <c r="I24" i="3"/>
  <c r="P26" i="3" s="1"/>
  <c r="P29" i="3" s="1"/>
  <c r="I20" i="3"/>
  <c r="H21" i="3"/>
  <c r="H22" i="3"/>
  <c r="D194" i="27" s="1"/>
  <c r="H23" i="3"/>
  <c r="H20" i="3"/>
  <c r="G21" i="3"/>
  <c r="D193" i="26" s="1"/>
  <c r="G22" i="3"/>
  <c r="G23" i="3"/>
  <c r="G24" i="3"/>
  <c r="N26" i="3" s="1"/>
  <c r="N29" i="3" s="1"/>
  <c r="G20" i="3"/>
  <c r="F21" i="3"/>
  <c r="D193" i="25" s="1"/>
  <c r="E193" i="25" s="1"/>
  <c r="F193" i="25" s="1"/>
  <c r="H193" i="25" s="1"/>
  <c r="F22" i="3"/>
  <c r="D194" i="25" s="1"/>
  <c r="F94" i="3"/>
  <c r="F20" i="3"/>
  <c r="G13" i="3"/>
  <c r="H13" i="3"/>
  <c r="I13" i="3"/>
  <c r="J13" i="3"/>
  <c r="F13" i="3"/>
  <c r="E13" i="3"/>
  <c r="F30" i="32" l="1"/>
  <c r="D192" i="26"/>
  <c r="N22" i="3"/>
  <c r="N28" i="3" s="1"/>
  <c r="E194" i="27"/>
  <c r="F194" i="27" s="1"/>
  <c r="H194" i="29"/>
  <c r="E194" i="29"/>
  <c r="F194" i="29" s="1"/>
  <c r="D192" i="25"/>
  <c r="M22" i="3"/>
  <c r="M28" i="3" s="1"/>
  <c r="D192" i="27"/>
  <c r="O22" i="3"/>
  <c r="O28" i="3" s="1"/>
  <c r="D192" i="28"/>
  <c r="P22" i="3"/>
  <c r="P28" i="3" s="1"/>
  <c r="C42" i="8"/>
  <c r="F29" i="32"/>
  <c r="E194" i="25"/>
  <c r="F194" i="25" s="1"/>
  <c r="H94" i="3"/>
  <c r="D195" i="27"/>
  <c r="D192" i="29"/>
  <c r="Q22" i="3"/>
  <c r="Q28" i="3" s="1"/>
  <c r="E62" i="8"/>
  <c r="E85" i="8" s="1"/>
  <c r="P29" i="32"/>
  <c r="F74" i="32"/>
  <c r="S29" i="32"/>
  <c r="H29" i="32" s="1"/>
  <c r="V39" i="32"/>
  <c r="I94" i="3"/>
  <c r="D194" i="28"/>
  <c r="E195" i="27"/>
  <c r="F195" i="27" s="1"/>
  <c r="H195" i="27" s="1"/>
  <c r="E192" i="25"/>
  <c r="D197" i="25"/>
  <c r="E192" i="26"/>
  <c r="E193" i="26"/>
  <c r="F193" i="26" s="1"/>
  <c r="H93" i="3"/>
  <c r="D193" i="27"/>
  <c r="J93" i="3"/>
  <c r="D193" i="29"/>
  <c r="E192" i="27"/>
  <c r="E192" i="28"/>
  <c r="D196" i="28"/>
  <c r="E193" i="28"/>
  <c r="F193" i="28" s="1"/>
  <c r="G94" i="3"/>
  <c r="D194" i="26"/>
  <c r="E192" i="29"/>
  <c r="D197" i="29"/>
  <c r="F89" i="3"/>
  <c r="D186" i="25"/>
  <c r="F186" i="25" s="1"/>
  <c r="I90" i="3"/>
  <c r="D187" i="28"/>
  <c r="F187" i="28" s="1"/>
  <c r="E90" i="3"/>
  <c r="D187" i="5"/>
  <c r="F88" i="3"/>
  <c r="D185" i="25"/>
  <c r="G28" i="3"/>
  <c r="G30" i="3" s="1"/>
  <c r="H90" i="3"/>
  <c r="D187" i="27"/>
  <c r="F187" i="27" s="1"/>
  <c r="I89" i="3"/>
  <c r="D186" i="28"/>
  <c r="F186" i="28" s="1"/>
  <c r="E89" i="3"/>
  <c r="D186" i="5"/>
  <c r="G90" i="3"/>
  <c r="D187" i="26"/>
  <c r="F187" i="26" s="1"/>
  <c r="H89" i="3"/>
  <c r="D186" i="27"/>
  <c r="F186" i="27" s="1"/>
  <c r="I88" i="3"/>
  <c r="D185" i="28"/>
  <c r="G88" i="3"/>
  <c r="D185" i="26"/>
  <c r="F90" i="3"/>
  <c r="D187" i="25"/>
  <c r="F187" i="25" s="1"/>
  <c r="G89" i="3"/>
  <c r="D186" i="26"/>
  <c r="F186" i="26" s="1"/>
  <c r="H88" i="3"/>
  <c r="D185" i="27"/>
  <c r="L13" i="3"/>
  <c r="E93" i="3"/>
  <c r="F93" i="3"/>
  <c r="H28" i="3"/>
  <c r="H30" i="3" s="1"/>
  <c r="I93" i="3"/>
  <c r="E94" i="3"/>
  <c r="E28" i="3"/>
  <c r="E30" i="3" s="1"/>
  <c r="I28" i="3"/>
  <c r="I30" i="3" s="1"/>
  <c r="F28" i="3"/>
  <c r="F30" i="3" s="1"/>
  <c r="F92" i="3"/>
  <c r="G93" i="3"/>
  <c r="J92" i="3"/>
  <c r="J28" i="3"/>
  <c r="J30" i="3" s="1"/>
  <c r="J94" i="3"/>
  <c r="H194" i="25" l="1"/>
  <c r="E42" i="8"/>
  <c r="N29" i="32"/>
  <c r="E29" i="32"/>
  <c r="H194" i="27"/>
  <c r="D197" i="27"/>
  <c r="D203" i="27" s="1"/>
  <c r="F192" i="29"/>
  <c r="E193" i="27"/>
  <c r="F193" i="27" s="1"/>
  <c r="E197" i="25"/>
  <c r="E203" i="25" s="1"/>
  <c r="F192" i="25"/>
  <c r="E194" i="26"/>
  <c r="F194" i="26" s="1"/>
  <c r="F192" i="27"/>
  <c r="F192" i="26"/>
  <c r="H192" i="29"/>
  <c r="D202" i="28"/>
  <c r="E193" i="29"/>
  <c r="F193" i="29" s="1"/>
  <c r="H193" i="26"/>
  <c r="D196" i="26"/>
  <c r="E194" i="28"/>
  <c r="F194" i="28" s="1"/>
  <c r="D203" i="29"/>
  <c r="H193" i="28"/>
  <c r="F192" i="28"/>
  <c r="D203" i="25"/>
  <c r="D202" i="27"/>
  <c r="D188" i="27"/>
  <c r="E185" i="28"/>
  <c r="D201" i="28"/>
  <c r="D188" i="28"/>
  <c r="E185" i="26"/>
  <c r="D201" i="26"/>
  <c r="D188" i="26"/>
  <c r="D202" i="25"/>
  <c r="D188" i="25"/>
  <c r="H92" i="3"/>
  <c r="J52" i="32" l="1"/>
  <c r="G85" i="32"/>
  <c r="G86" i="32"/>
  <c r="K53" i="32"/>
  <c r="D85" i="8"/>
  <c r="C85" i="8"/>
  <c r="D204" i="29"/>
  <c r="D206" i="29" s="1"/>
  <c r="D212" i="29" s="1"/>
  <c r="D213" i="29" s="1"/>
  <c r="D217" i="29" s="1"/>
  <c r="E196" i="28"/>
  <c r="E202" i="28" s="1"/>
  <c r="H202" i="28" s="1"/>
  <c r="H194" i="28"/>
  <c r="E196" i="26"/>
  <c r="E202" i="26" s="1"/>
  <c r="K52" i="32"/>
  <c r="H193" i="29"/>
  <c r="D204" i="27"/>
  <c r="D206" i="27" s="1"/>
  <c r="D212" i="27" s="1"/>
  <c r="D213" i="27" s="1"/>
  <c r="D217" i="27" s="1"/>
  <c r="H192" i="27"/>
  <c r="F197" i="27"/>
  <c r="F203" i="27" s="1"/>
  <c r="H192" i="25"/>
  <c r="L197" i="25" s="1"/>
  <c r="F197" i="25"/>
  <c r="F196" i="28"/>
  <c r="F202" i="28" s="1"/>
  <c r="H192" i="28"/>
  <c r="E197" i="27"/>
  <c r="F196" i="26"/>
  <c r="F202" i="26" s="1"/>
  <c r="H192" i="26"/>
  <c r="H194" i="26"/>
  <c r="H193" i="27"/>
  <c r="F197" i="29"/>
  <c r="F203" i="29" s="1"/>
  <c r="F204" i="29" s="1"/>
  <c r="F206" i="29" s="1"/>
  <c r="F212" i="29" s="1"/>
  <c r="D202" i="26"/>
  <c r="H202" i="26" s="1"/>
  <c r="H196" i="26"/>
  <c r="H196" i="28"/>
  <c r="E197" i="29"/>
  <c r="D203" i="26"/>
  <c r="D203" i="28"/>
  <c r="D205" i="28" s="1"/>
  <c r="E202" i="27"/>
  <c r="F185" i="27"/>
  <c r="E188" i="27"/>
  <c r="D204" i="25"/>
  <c r="D206" i="25" s="1"/>
  <c r="D212" i="25" s="1"/>
  <c r="D213" i="25" s="1"/>
  <c r="F185" i="26"/>
  <c r="E188" i="26"/>
  <c r="E201" i="26"/>
  <c r="E203" i="26" s="1"/>
  <c r="E205" i="26" s="1"/>
  <c r="E211" i="26" s="1"/>
  <c r="F185" i="28"/>
  <c r="E188" i="28"/>
  <c r="E201" i="28"/>
  <c r="E203" i="28" s="1"/>
  <c r="E205" i="28" s="1"/>
  <c r="E211" i="28" s="1"/>
  <c r="E202" i="25"/>
  <c r="E204" i="25" s="1"/>
  <c r="E206" i="25" s="1"/>
  <c r="E212" i="25" s="1"/>
  <c r="E188" i="25"/>
  <c r="E92" i="3"/>
  <c r="I92" i="3"/>
  <c r="G92" i="3"/>
  <c r="D38" i="6"/>
  <c r="E38" i="6" s="1"/>
  <c r="E98" i="35" s="1"/>
  <c r="E99" i="35" s="1"/>
  <c r="K157" i="32" l="1"/>
  <c r="K193" i="32" s="1"/>
  <c r="M193" i="32" s="1"/>
  <c r="E15" i="36" s="1"/>
  <c r="B30" i="32"/>
  <c r="L101" i="32"/>
  <c r="K156" i="32"/>
  <c r="L100" i="32"/>
  <c r="P100" i="32" s="1"/>
  <c r="B29" i="32"/>
  <c r="D205" i="26"/>
  <c r="D211" i="26" s="1"/>
  <c r="D212" i="26" s="1"/>
  <c r="C64" i="8"/>
  <c r="P31" i="32" s="1"/>
  <c r="R31" i="32" s="1"/>
  <c r="G87" i="32"/>
  <c r="C44" i="8"/>
  <c r="N31" i="32" s="1"/>
  <c r="A29" i="32"/>
  <c r="J156" i="32"/>
  <c r="L73" i="32"/>
  <c r="L52" i="32"/>
  <c r="D211" i="28"/>
  <c r="D212" i="28" s="1"/>
  <c r="E203" i="27"/>
  <c r="H203" i="27" s="1"/>
  <c r="H197" i="27"/>
  <c r="F38" i="6"/>
  <c r="E98" i="5"/>
  <c r="D44" i="8"/>
  <c r="E203" i="29"/>
  <c r="H203" i="29" s="1"/>
  <c r="H197" i="29"/>
  <c r="F203" i="25"/>
  <c r="H197" i="25"/>
  <c r="F201" i="28"/>
  <c r="F203" i="28" s="1"/>
  <c r="F205" i="28" s="1"/>
  <c r="F211" i="28" s="1"/>
  <c r="F188" i="28"/>
  <c r="D217" i="25"/>
  <c r="F201" i="26"/>
  <c r="F203" i="26" s="1"/>
  <c r="F205" i="26" s="1"/>
  <c r="F211" i="26" s="1"/>
  <c r="F188" i="26"/>
  <c r="D216" i="28"/>
  <c r="F188" i="27"/>
  <c r="F202" i="27"/>
  <c r="D216" i="26"/>
  <c r="F188" i="25"/>
  <c r="F202" i="25"/>
  <c r="F204" i="25" s="1"/>
  <c r="F206" i="25" s="1"/>
  <c r="F212" i="25" s="1"/>
  <c r="H201" i="26"/>
  <c r="M205" i="26" s="1"/>
  <c r="H205" i="26" l="1"/>
  <c r="K192" i="32"/>
  <c r="M192" i="32" s="1"/>
  <c r="E14" i="36" s="1"/>
  <c r="E44" i="8"/>
  <c r="O31" i="32"/>
  <c r="J192" i="32"/>
  <c r="L192" i="32" s="1"/>
  <c r="D14" i="36" s="1"/>
  <c r="G31" i="32"/>
  <c r="E31" i="32"/>
  <c r="H203" i="25"/>
  <c r="D25" i="8" s="1"/>
  <c r="M31" i="32" s="1"/>
  <c r="C29" i="32"/>
  <c r="M202" i="26"/>
  <c r="H203" i="26"/>
  <c r="E204" i="27"/>
  <c r="E206" i="27" s="1"/>
  <c r="E212" i="27" s="1"/>
  <c r="M203" i="28"/>
  <c r="G38" i="6"/>
  <c r="H38" i="6" s="1"/>
  <c r="E98" i="25"/>
  <c r="E99" i="25" s="1"/>
  <c r="E204" i="29"/>
  <c r="E206" i="29" s="1"/>
  <c r="E212" i="29" s="1"/>
  <c r="H211" i="26"/>
  <c r="C43" i="8"/>
  <c r="N30" i="32" s="1"/>
  <c r="N32" i="32" s="1"/>
  <c r="H201" i="28"/>
  <c r="H202" i="27"/>
  <c r="F204" i="27"/>
  <c r="F206" i="27" s="1"/>
  <c r="F212" i="27" s="1"/>
  <c r="H202" i="25"/>
  <c r="B6" i="6"/>
  <c r="B54" i="6"/>
  <c r="B83" i="3"/>
  <c r="B7" i="4"/>
  <c r="A30" i="4"/>
  <c r="A26" i="4"/>
  <c r="A22" i="4"/>
  <c r="A18" i="4"/>
  <c r="A14" i="4"/>
  <c r="A10" i="4"/>
  <c r="B32" i="4"/>
  <c r="B28" i="4"/>
  <c r="B24" i="4"/>
  <c r="B20" i="4"/>
  <c r="B16" i="4"/>
  <c r="B12" i="4"/>
  <c r="B8" i="4"/>
  <c r="A84" i="3"/>
  <c r="A33" i="4"/>
  <c r="A29" i="4"/>
  <c r="A25" i="4"/>
  <c r="A21" i="4"/>
  <c r="A17" i="4"/>
  <c r="A13" i="4"/>
  <c r="A9" i="4"/>
  <c r="B31" i="4"/>
  <c r="B27" i="4"/>
  <c r="B23" i="4"/>
  <c r="B19" i="4"/>
  <c r="B15" i="4"/>
  <c r="B11" i="4"/>
  <c r="A95" i="3"/>
  <c r="A91" i="3"/>
  <c r="A87" i="3"/>
  <c r="A32" i="4"/>
  <c r="A28" i="4"/>
  <c r="A24" i="4"/>
  <c r="A20" i="4"/>
  <c r="A16" i="4"/>
  <c r="A12" i="4"/>
  <c r="A8" i="4"/>
  <c r="B30" i="4"/>
  <c r="B26" i="4"/>
  <c r="B22" i="4"/>
  <c r="B18" i="4"/>
  <c r="B14" i="4"/>
  <c r="B10" i="4"/>
  <c r="A16" i="6"/>
  <c r="A83" i="3"/>
  <c r="B95" i="3"/>
  <c r="B91" i="3"/>
  <c r="B87" i="3"/>
  <c r="A7" i="4"/>
  <c r="A31" i="4"/>
  <c r="A27" i="4"/>
  <c r="A23" i="4"/>
  <c r="A19" i="4"/>
  <c r="A15" i="4"/>
  <c r="A11" i="4"/>
  <c r="B33" i="4"/>
  <c r="B29" i="4"/>
  <c r="B25" i="4"/>
  <c r="B21" i="4"/>
  <c r="B17" i="4"/>
  <c r="B13" i="4"/>
  <c r="B9" i="4"/>
  <c r="A12" i="6"/>
  <c r="A57" i="6"/>
  <c r="A8" i="6"/>
  <c r="B46" i="6"/>
  <c r="B29" i="6"/>
  <c r="A20" i="6"/>
  <c r="B25" i="6"/>
  <c r="B9" i="6"/>
  <c r="A56" i="6"/>
  <c r="A52" i="6"/>
  <c r="A40" i="6"/>
  <c r="A31" i="6"/>
  <c r="A27" i="6"/>
  <c r="A23" i="6"/>
  <c r="A19" i="6"/>
  <c r="A11" i="6"/>
  <c r="B57" i="6"/>
  <c r="B8" i="6"/>
  <c r="A5" i="6"/>
  <c r="A34" i="6"/>
  <c r="A30" i="6"/>
  <c r="A26" i="6"/>
  <c r="A22" i="6"/>
  <c r="A18" i="6"/>
  <c r="A14" i="6"/>
  <c r="A6" i="6"/>
  <c r="B56" i="6"/>
  <c r="B52" i="6"/>
  <c r="B40" i="6"/>
  <c r="B31" i="6"/>
  <c r="B11" i="6"/>
  <c r="A54" i="6"/>
  <c r="A46" i="6"/>
  <c r="A29" i="6"/>
  <c r="A25" i="6"/>
  <c r="A9" i="6"/>
  <c r="B5" i="6"/>
  <c r="B34" i="6"/>
  <c r="B30" i="6"/>
  <c r="B18" i="6"/>
  <c r="D87" i="8" l="1"/>
  <c r="C87" i="8"/>
  <c r="D222" i="26"/>
  <c r="E17" i="8" s="1"/>
  <c r="E5" i="8"/>
  <c r="N22" i="32" s="1"/>
  <c r="J54" i="32"/>
  <c r="H204" i="27"/>
  <c r="H206" i="27" s="1"/>
  <c r="H212" i="27" s="1"/>
  <c r="F5" i="8" s="1"/>
  <c r="D43" i="8"/>
  <c r="D64" i="8"/>
  <c r="H204" i="29"/>
  <c r="H206" i="29" s="1"/>
  <c r="H212" i="29" s="1"/>
  <c r="H203" i="28"/>
  <c r="H205" i="28" s="1"/>
  <c r="H211" i="28" s="1"/>
  <c r="C63" i="8"/>
  <c r="H204" i="25"/>
  <c r="H206" i="25" s="1"/>
  <c r="H212" i="25" s="1"/>
  <c r="D24" i="8"/>
  <c r="M30" i="32" s="1"/>
  <c r="I38" i="6"/>
  <c r="A38" i="6" s="1"/>
  <c r="E98" i="27"/>
  <c r="E98" i="26"/>
  <c r="D223" i="27"/>
  <c r="D49" i="6"/>
  <c r="D45" i="6"/>
  <c r="E58" i="6"/>
  <c r="E55" i="6"/>
  <c r="E53" i="6"/>
  <c r="H51" i="6"/>
  <c r="E51" i="6"/>
  <c r="G35" i="6"/>
  <c r="H35" i="6" s="1"/>
  <c r="E33" i="6"/>
  <c r="E32" i="6"/>
  <c r="F28" i="6"/>
  <c r="E67" i="25" s="1"/>
  <c r="E66" i="29"/>
  <c r="F27" i="6"/>
  <c r="E66" i="25" s="1"/>
  <c r="I35" i="6"/>
  <c r="E35" i="6"/>
  <c r="E24" i="6"/>
  <c r="E21" i="6"/>
  <c r="E17" i="6"/>
  <c r="E15" i="6"/>
  <c r="E13" i="6"/>
  <c r="E10" i="6"/>
  <c r="E13" i="5" l="1"/>
  <c r="E13" i="35"/>
  <c r="E16" i="35" s="1"/>
  <c r="E53" i="5"/>
  <c r="E53" i="35"/>
  <c r="E56" i="35" s="1"/>
  <c r="E35" i="5"/>
  <c r="E35" i="35"/>
  <c r="E37" i="35" s="1"/>
  <c r="E80" i="5"/>
  <c r="E80" i="35"/>
  <c r="E82" i="35" s="1"/>
  <c r="E84" i="35" s="1"/>
  <c r="E86" i="35" s="1"/>
  <c r="E173" i="35" s="1"/>
  <c r="E63" i="8"/>
  <c r="E86" i="8" s="1"/>
  <c r="P30" i="32"/>
  <c r="C65" i="8"/>
  <c r="E43" i="8"/>
  <c r="O30" i="32"/>
  <c r="O32" i="32" s="1"/>
  <c r="E81" i="5"/>
  <c r="E81" i="35"/>
  <c r="E149" i="5"/>
  <c r="E149" i="35"/>
  <c r="E150" i="35" s="1"/>
  <c r="D222" i="28"/>
  <c r="G17" i="8" s="1"/>
  <c r="G5" i="8"/>
  <c r="P22" i="32" s="1"/>
  <c r="E154" i="5"/>
  <c r="E154" i="35"/>
  <c r="M32" i="32"/>
  <c r="J158" i="32"/>
  <c r="J194" i="32" s="1"/>
  <c r="L194" i="32" s="1"/>
  <c r="D16" i="36" s="1"/>
  <c r="L75" i="32"/>
  <c r="A31" i="32"/>
  <c r="E47" i="5"/>
  <c r="E47" i="35"/>
  <c r="E50" i="35" s="1"/>
  <c r="E58" i="35" s="1"/>
  <c r="E60" i="35" s="1"/>
  <c r="E171" i="35" s="1"/>
  <c r="E25" i="5"/>
  <c r="E25" i="35"/>
  <c r="E27" i="35" s="1"/>
  <c r="E30" i="5"/>
  <c r="E30" i="35"/>
  <c r="E32" i="35" s="1"/>
  <c r="E90" i="5"/>
  <c r="E90" i="35"/>
  <c r="E93" i="35" s="1"/>
  <c r="E101" i="35" s="1"/>
  <c r="E103" i="35" s="1"/>
  <c r="E174" i="35" s="1"/>
  <c r="E137" i="5"/>
  <c r="E137" i="35"/>
  <c r="E159" i="5"/>
  <c r="E159" i="35"/>
  <c r="E161" i="35" s="1"/>
  <c r="E64" i="8"/>
  <c r="E87" i="8" s="1"/>
  <c r="Q31" i="32"/>
  <c r="D223" i="29"/>
  <c r="H5" i="8"/>
  <c r="F17" i="8"/>
  <c r="O22" i="32"/>
  <c r="D223" i="25"/>
  <c r="D5" i="8"/>
  <c r="J35" i="6"/>
  <c r="E90" i="29" s="1"/>
  <c r="E90" i="28"/>
  <c r="J51" i="6"/>
  <c r="E137" i="29" s="1"/>
  <c r="E137" i="27"/>
  <c r="E90" i="27"/>
  <c r="E90" i="26"/>
  <c r="J38" i="6"/>
  <c r="E98" i="28"/>
  <c r="A32" i="6"/>
  <c r="F58" i="6"/>
  <c r="E159" i="25" s="1"/>
  <c r="E161" i="25" s="1"/>
  <c r="F55" i="6"/>
  <c r="F15" i="6"/>
  <c r="E30" i="25" s="1"/>
  <c r="F35" i="6"/>
  <c r="A35" i="6"/>
  <c r="F32" i="6"/>
  <c r="B27" i="6"/>
  <c r="F13" i="6"/>
  <c r="E25" i="25" s="1"/>
  <c r="F24" i="6"/>
  <c r="E53" i="25" s="1"/>
  <c r="F17" i="6"/>
  <c r="E35" i="25" s="1"/>
  <c r="F10" i="6"/>
  <c r="E13" i="25" s="1"/>
  <c r="E16" i="25" s="1"/>
  <c r="F21" i="6"/>
  <c r="E47" i="25" s="1"/>
  <c r="G28" i="6"/>
  <c r="G33" i="6" s="1"/>
  <c r="F51" i="6"/>
  <c r="A51" i="6"/>
  <c r="F33" i="6"/>
  <c r="E81" i="25" s="1"/>
  <c r="B85" i="3"/>
  <c r="F78" i="3"/>
  <c r="I60" i="3"/>
  <c r="I61" i="3" s="1"/>
  <c r="F77" i="3" s="1"/>
  <c r="I58" i="3"/>
  <c r="F75" i="3" s="1"/>
  <c r="I55" i="3"/>
  <c r="I56" i="3" s="1"/>
  <c r="F74" i="3" s="1"/>
  <c r="I52" i="3"/>
  <c r="I53" i="3" s="1"/>
  <c r="F72" i="3" s="1"/>
  <c r="I51" i="3"/>
  <c r="F71" i="3" s="1"/>
  <c r="B89" i="3" s="1"/>
  <c r="I49" i="3"/>
  <c r="F70" i="3" s="1"/>
  <c r="I46" i="3"/>
  <c r="F68" i="3" s="1"/>
  <c r="I43" i="3"/>
  <c r="F67" i="3" s="1"/>
  <c r="D86" i="8" l="1"/>
  <c r="C86" i="8"/>
  <c r="F173" i="35"/>
  <c r="G173" i="35" s="1"/>
  <c r="H173" i="35"/>
  <c r="F174" i="35"/>
  <c r="G174" i="35" s="1"/>
  <c r="H174" i="35"/>
  <c r="E39" i="35"/>
  <c r="E41" i="35" s="1"/>
  <c r="E170" i="35" s="1"/>
  <c r="E98" i="29"/>
  <c r="B38" i="6"/>
  <c r="R30" i="32"/>
  <c r="P32" i="32"/>
  <c r="S31" i="32"/>
  <c r="H31" i="32" s="1"/>
  <c r="F31" i="32"/>
  <c r="Q32" i="32"/>
  <c r="S32" i="32" s="1"/>
  <c r="F171" i="35"/>
  <c r="G171" i="35" s="1"/>
  <c r="H171" i="35"/>
  <c r="E153" i="35"/>
  <c r="E156" i="35" s="1"/>
  <c r="E162" i="35" s="1"/>
  <c r="E164" i="35" s="1"/>
  <c r="E177" i="35" s="1"/>
  <c r="J150" i="35"/>
  <c r="Q22" i="32"/>
  <c r="H17" i="8"/>
  <c r="M22" i="32"/>
  <c r="D17" i="8"/>
  <c r="B35" i="6"/>
  <c r="E90" i="25"/>
  <c r="B51" i="6"/>
  <c r="E137" i="25"/>
  <c r="B32" i="6"/>
  <c r="E80" i="25"/>
  <c r="E82" i="25" s="1"/>
  <c r="E84" i="25" s="1"/>
  <c r="E86" i="25" s="1"/>
  <c r="E173" i="25" s="1"/>
  <c r="G55" i="6"/>
  <c r="E154" i="25"/>
  <c r="E154" i="26"/>
  <c r="B88" i="3"/>
  <c r="B90" i="3"/>
  <c r="E82" i="5"/>
  <c r="B93" i="3"/>
  <c r="B86" i="3"/>
  <c r="H28" i="6"/>
  <c r="G58" i="6"/>
  <c r="E159" i="26" s="1"/>
  <c r="E161" i="26" s="1"/>
  <c r="G21" i="6"/>
  <c r="E47" i="26" s="1"/>
  <c r="E50" i="26" s="1"/>
  <c r="G17" i="6"/>
  <c r="E35" i="26" s="1"/>
  <c r="E37" i="26" s="1"/>
  <c r="G13" i="6"/>
  <c r="E25" i="26" s="1"/>
  <c r="E27" i="26" s="1"/>
  <c r="G10" i="6"/>
  <c r="E13" i="26" s="1"/>
  <c r="E16" i="26" s="1"/>
  <c r="G24" i="6"/>
  <c r="G15" i="6"/>
  <c r="E30" i="26" s="1"/>
  <c r="E32" i="26" s="1"/>
  <c r="E39" i="26" s="1"/>
  <c r="E41" i="26" s="1"/>
  <c r="E170" i="26" s="1"/>
  <c r="F177" i="35" l="1"/>
  <c r="G177" i="35" s="1"/>
  <c r="K54" i="32"/>
  <c r="R32" i="32"/>
  <c r="E30" i="32"/>
  <c r="G30" i="32"/>
  <c r="F73" i="32" s="1"/>
  <c r="F75" i="32" s="1"/>
  <c r="F170" i="35"/>
  <c r="G170" i="35" s="1"/>
  <c r="F173" i="25"/>
  <c r="G173" i="25" s="1"/>
  <c r="F170" i="26"/>
  <c r="G170" i="26" s="1"/>
  <c r="H33" i="6"/>
  <c r="E67" i="27"/>
  <c r="E67" i="26"/>
  <c r="B92" i="3"/>
  <c r="H24" i="6"/>
  <c r="H21" i="6"/>
  <c r="E47" i="27" s="1"/>
  <c r="H15" i="6"/>
  <c r="E30" i="27" s="1"/>
  <c r="E32" i="27" s="1"/>
  <c r="H10" i="6"/>
  <c r="E13" i="27" s="1"/>
  <c r="E16" i="27" s="1"/>
  <c r="H17" i="6"/>
  <c r="E35" i="27" s="1"/>
  <c r="E37" i="27" s="1"/>
  <c r="H55" i="6"/>
  <c r="E154" i="27" s="1"/>
  <c r="A55" i="6"/>
  <c r="I28" i="6"/>
  <c r="H13" i="6"/>
  <c r="E25" i="27" s="1"/>
  <c r="E27" i="27" s="1"/>
  <c r="E39" i="27" s="1"/>
  <c r="E41" i="27" s="1"/>
  <c r="E170" i="27" s="1"/>
  <c r="H58" i="6"/>
  <c r="E159" i="27" s="1"/>
  <c r="E161" i="27" s="1"/>
  <c r="E7" i="6"/>
  <c r="K158" i="32" l="1"/>
  <c r="L102" i="32"/>
  <c r="B31" i="32"/>
  <c r="L53" i="32"/>
  <c r="E7" i="5"/>
  <c r="E7" i="35"/>
  <c r="E10" i="35" s="1"/>
  <c r="E18" i="35" s="1"/>
  <c r="E20" i="35" s="1"/>
  <c r="E169" i="35" s="1"/>
  <c r="J53" i="32"/>
  <c r="F72" i="32"/>
  <c r="F76" i="32" s="1"/>
  <c r="H177" i="35"/>
  <c r="E67" i="28"/>
  <c r="E68" i="28" s="1"/>
  <c r="E70" i="28" s="1"/>
  <c r="E72" i="28" s="1"/>
  <c r="E172" i="28" s="1"/>
  <c r="A28" i="6"/>
  <c r="H170" i="35"/>
  <c r="F170" i="27"/>
  <c r="G170" i="27" s="1"/>
  <c r="E81" i="27"/>
  <c r="E82" i="27" s="1"/>
  <c r="E84" i="27" s="1"/>
  <c r="E86" i="27" s="1"/>
  <c r="E173" i="27" s="1"/>
  <c r="E81" i="26"/>
  <c r="E82" i="26" s="1"/>
  <c r="E84" i="26" s="1"/>
  <c r="E86" i="26" s="1"/>
  <c r="E173" i="26" s="1"/>
  <c r="H170" i="26"/>
  <c r="H173" i="25"/>
  <c r="F172" i="28"/>
  <c r="G172" i="28" s="1"/>
  <c r="E53" i="26"/>
  <c r="E53" i="27"/>
  <c r="J28" i="6"/>
  <c r="B28" i="6" s="1"/>
  <c r="I33" i="6"/>
  <c r="I17" i="6"/>
  <c r="A17" i="6" s="1"/>
  <c r="I15" i="6"/>
  <c r="A15" i="6" s="1"/>
  <c r="I24" i="6"/>
  <c r="A24" i="6" s="1"/>
  <c r="I58" i="6"/>
  <c r="A58" i="6" s="1"/>
  <c r="I13" i="6"/>
  <c r="A13" i="6" s="1"/>
  <c r="J55" i="6"/>
  <c r="E154" i="29" s="1"/>
  <c r="B55" i="6"/>
  <c r="I10" i="6"/>
  <c r="A10" i="6" s="1"/>
  <c r="I21" i="6"/>
  <c r="A21" i="6" s="1"/>
  <c r="F7" i="6"/>
  <c r="E7" i="25" s="1"/>
  <c r="E10" i="25" s="1"/>
  <c r="E18" i="25" s="1"/>
  <c r="E20" i="25" s="1"/>
  <c r="E169" i="25" s="1"/>
  <c r="F169" i="25" s="1"/>
  <c r="G169" i="25" s="1"/>
  <c r="H169" i="25" s="1"/>
  <c r="D27" i="8" s="1"/>
  <c r="M33" i="32" s="1"/>
  <c r="E81" i="28" l="1"/>
  <c r="E82" i="28" s="1"/>
  <c r="E84" i="28" s="1"/>
  <c r="E86" i="28" s="1"/>
  <c r="E173" i="28" s="1"/>
  <c r="A33" i="6"/>
  <c r="J157" i="32"/>
  <c r="A30" i="32"/>
  <c r="L74" i="32"/>
  <c r="F169" i="35"/>
  <c r="B32" i="32"/>
  <c r="C31" i="32"/>
  <c r="K194" i="32"/>
  <c r="M194" i="32" s="1"/>
  <c r="E16" i="36" s="1"/>
  <c r="K172" i="32"/>
  <c r="D32" i="8"/>
  <c r="M38" i="32" s="1"/>
  <c r="C47" i="8"/>
  <c r="N34" i="32" s="1"/>
  <c r="J21" i="6"/>
  <c r="E47" i="28"/>
  <c r="E50" i="28" s="1"/>
  <c r="J58" i="6"/>
  <c r="E159" i="28"/>
  <c r="E161" i="28" s="1"/>
  <c r="J15" i="6"/>
  <c r="E30" i="28"/>
  <c r="E32" i="28" s="1"/>
  <c r="J33" i="6"/>
  <c r="E67" i="29"/>
  <c r="E68" i="29" s="1"/>
  <c r="E70" i="29" s="1"/>
  <c r="E72" i="29" s="1"/>
  <c r="E172" i="29" s="1"/>
  <c r="H172" i="28"/>
  <c r="F173" i="26"/>
  <c r="G173" i="26" s="1"/>
  <c r="H170" i="27"/>
  <c r="D47" i="8" s="1"/>
  <c r="O34" i="32" s="1"/>
  <c r="J10" i="6"/>
  <c r="E13" i="28"/>
  <c r="E16" i="28" s="1"/>
  <c r="J13" i="6"/>
  <c r="E25" i="28"/>
  <c r="E27" i="28" s="1"/>
  <c r="J24" i="6"/>
  <c r="E53" i="28"/>
  <c r="E56" i="28" s="1"/>
  <c r="J17" i="6"/>
  <c r="E35" i="28"/>
  <c r="E37" i="28" s="1"/>
  <c r="F173" i="27"/>
  <c r="G173" i="27" s="1"/>
  <c r="H173" i="27"/>
  <c r="D51" i="8" s="1"/>
  <c r="O38" i="32" s="1"/>
  <c r="F173" i="28"/>
  <c r="G173" i="28" s="1"/>
  <c r="G7" i="6"/>
  <c r="E7" i="26" s="1"/>
  <c r="E10" i="26" s="1"/>
  <c r="E18" i="26" s="1"/>
  <c r="E20" i="26" s="1"/>
  <c r="E169" i="26" s="1"/>
  <c r="D216" i="5"/>
  <c r="E30" i="29" l="1"/>
  <c r="E32" i="29" s="1"/>
  <c r="B15" i="6"/>
  <c r="E47" i="29"/>
  <c r="B21" i="6"/>
  <c r="C30" i="32"/>
  <c r="A32" i="32"/>
  <c r="E53" i="29"/>
  <c r="B24" i="6"/>
  <c r="E13" i="29"/>
  <c r="E16" i="29" s="1"/>
  <c r="B10" i="6"/>
  <c r="J193" i="32"/>
  <c r="L193" i="32" s="1"/>
  <c r="D15" i="36" s="1"/>
  <c r="J172" i="32"/>
  <c r="E81" i="29"/>
  <c r="E82" i="29" s="1"/>
  <c r="E84" i="29" s="1"/>
  <c r="E86" i="29" s="1"/>
  <c r="E173" i="29" s="1"/>
  <c r="B33" i="6"/>
  <c r="E159" i="29"/>
  <c r="E161" i="29" s="1"/>
  <c r="B58" i="6"/>
  <c r="G169" i="35"/>
  <c r="H169" i="35" s="1"/>
  <c r="E35" i="29"/>
  <c r="E37" i="29" s="1"/>
  <c r="B17" i="6"/>
  <c r="E25" i="29"/>
  <c r="E27" i="29" s="1"/>
  <c r="B13" i="6"/>
  <c r="E58" i="28"/>
  <c r="E60" i="28" s="1"/>
  <c r="E171" i="28" s="1"/>
  <c r="F171" i="28" s="1"/>
  <c r="G171" i="28" s="1"/>
  <c r="E47" i="8"/>
  <c r="C70" i="8"/>
  <c r="P37" i="32" s="1"/>
  <c r="R37" i="32" s="1"/>
  <c r="H173" i="28"/>
  <c r="H173" i="26"/>
  <c r="E39" i="28"/>
  <c r="E41" i="28" s="1"/>
  <c r="E170" i="28" s="1"/>
  <c r="F172" i="29"/>
  <c r="G172" i="29" s="1"/>
  <c r="F169" i="26"/>
  <c r="G169" i="26" s="1"/>
  <c r="E39" i="29"/>
  <c r="E41" i="29" s="1"/>
  <c r="E170" i="29" s="1"/>
  <c r="F173" i="29"/>
  <c r="G173" i="29" s="1"/>
  <c r="H7" i="6"/>
  <c r="E7" i="27" s="1"/>
  <c r="E10" i="27" s="1"/>
  <c r="E18" i="27" s="1"/>
  <c r="E20" i="27" s="1"/>
  <c r="E169" i="27" s="1"/>
  <c r="E49" i="6"/>
  <c r="E50" i="6"/>
  <c r="E48" i="6"/>
  <c r="I47" i="6"/>
  <c r="G47" i="6"/>
  <c r="E47" i="6"/>
  <c r="I43" i="6"/>
  <c r="G43" i="6"/>
  <c r="H43" i="6" s="1"/>
  <c r="E43" i="6"/>
  <c r="E45" i="6"/>
  <c r="I44" i="6"/>
  <c r="G44" i="6"/>
  <c r="F44" i="6"/>
  <c r="E118" i="25" s="1"/>
  <c r="I42" i="6"/>
  <c r="E42" i="6"/>
  <c r="E41" i="6"/>
  <c r="E109" i="5" l="1"/>
  <c r="E109" i="35"/>
  <c r="E131" i="5"/>
  <c r="E131" i="35"/>
  <c r="H172" i="29"/>
  <c r="E120" i="5"/>
  <c r="E120" i="35"/>
  <c r="E130" i="5"/>
  <c r="E130" i="35"/>
  <c r="E136" i="5"/>
  <c r="E136" i="35"/>
  <c r="E139" i="35" s="1"/>
  <c r="E108" i="5"/>
  <c r="E115" i="5" s="1"/>
  <c r="E108" i="35"/>
  <c r="E114" i="5"/>
  <c r="E114" i="35"/>
  <c r="E116" i="35" s="1"/>
  <c r="E132" i="5"/>
  <c r="E132" i="35"/>
  <c r="D90" i="8"/>
  <c r="C90" i="8"/>
  <c r="D70" i="8"/>
  <c r="Q37" i="32" s="1"/>
  <c r="C51" i="8"/>
  <c r="C71" i="8"/>
  <c r="P38" i="32" s="1"/>
  <c r="R38" i="32" s="1"/>
  <c r="E114" i="27"/>
  <c r="E116" i="27" s="1"/>
  <c r="E114" i="26"/>
  <c r="E116" i="26" s="1"/>
  <c r="J47" i="6"/>
  <c r="E130" i="29" s="1"/>
  <c r="E130" i="28"/>
  <c r="F169" i="27"/>
  <c r="G169" i="27" s="1"/>
  <c r="H173" i="29"/>
  <c r="J44" i="6"/>
  <c r="E118" i="29" s="1"/>
  <c r="E118" i="28"/>
  <c r="J43" i="6"/>
  <c r="E114" i="29" s="1"/>
  <c r="E114" i="28"/>
  <c r="J42" i="6"/>
  <c r="E109" i="29" s="1"/>
  <c r="E109" i="28"/>
  <c r="J109" i="28" s="1"/>
  <c r="K109" i="28" s="1"/>
  <c r="H171" i="28"/>
  <c r="F170" i="29"/>
  <c r="G170" i="29" s="1"/>
  <c r="H47" i="6"/>
  <c r="E130" i="27" s="1"/>
  <c r="E130" i="26"/>
  <c r="H169" i="26"/>
  <c r="F170" i="28"/>
  <c r="G170" i="28" s="1"/>
  <c r="B44" i="6"/>
  <c r="H44" i="6"/>
  <c r="A44" i="6"/>
  <c r="I7" i="6"/>
  <c r="A7" i="6" s="1"/>
  <c r="F45" i="6"/>
  <c r="E120" i="25" s="1"/>
  <c r="F41" i="6"/>
  <c r="E108" i="25" s="1"/>
  <c r="G42" i="6"/>
  <c r="H42" i="6" s="1"/>
  <c r="F48" i="6"/>
  <c r="E131" i="25" s="1"/>
  <c r="F47" i="6"/>
  <c r="A47" i="6"/>
  <c r="F50" i="6"/>
  <c r="E136" i="25" s="1"/>
  <c r="E139" i="25" s="1"/>
  <c r="F43" i="6"/>
  <c r="A43" i="6"/>
  <c r="F49" i="6"/>
  <c r="E132" i="25" s="1"/>
  <c r="F42" i="6"/>
  <c r="I39" i="6"/>
  <c r="G39" i="6"/>
  <c r="I36" i="6"/>
  <c r="G36" i="6"/>
  <c r="F36" i="6"/>
  <c r="E91" i="25" s="1"/>
  <c r="E93" i="25" s="1"/>
  <c r="E101" i="25" s="1"/>
  <c r="E103" i="25" s="1"/>
  <c r="E174" i="25" s="1"/>
  <c r="F174" i="25" s="1"/>
  <c r="G174" i="25" s="1"/>
  <c r="H174" i="25" s="1"/>
  <c r="D33" i="8" s="1"/>
  <c r="M39" i="32" s="1"/>
  <c r="E116" i="28" l="1"/>
  <c r="J110" i="28"/>
  <c r="J114" i="28" s="1"/>
  <c r="K110" i="28" s="1"/>
  <c r="E116" i="29"/>
  <c r="J111" i="29"/>
  <c r="J112" i="29" s="1"/>
  <c r="E38" i="32"/>
  <c r="G38" i="32"/>
  <c r="E117" i="5"/>
  <c r="H170" i="29"/>
  <c r="D67" i="8" s="1"/>
  <c r="Q34" i="32" s="1"/>
  <c r="S34" i="32" s="1"/>
  <c r="H34" i="32" s="1"/>
  <c r="E51" i="8"/>
  <c r="N38" i="32"/>
  <c r="E110" i="35"/>
  <c r="E113" i="35"/>
  <c r="E134" i="35"/>
  <c r="E141" i="35" s="1"/>
  <c r="E143" i="35" s="1"/>
  <c r="E176" i="35" s="1"/>
  <c r="F34" i="32"/>
  <c r="S37" i="32"/>
  <c r="E70" i="8"/>
  <c r="E93" i="8" s="1"/>
  <c r="D71" i="8"/>
  <c r="C46" i="8"/>
  <c r="N33" i="32" s="1"/>
  <c r="C68" i="8"/>
  <c r="J36" i="6"/>
  <c r="E91" i="29" s="1"/>
  <c r="E93" i="29" s="1"/>
  <c r="E91" i="28"/>
  <c r="E93" i="28" s="1"/>
  <c r="B43" i="6"/>
  <c r="E114" i="25"/>
  <c r="E116" i="25" s="1"/>
  <c r="E109" i="26"/>
  <c r="E109" i="27"/>
  <c r="J7" i="6"/>
  <c r="E7" i="28"/>
  <c r="E10" i="28" s="1"/>
  <c r="E18" i="28" s="1"/>
  <c r="E20" i="28" s="1"/>
  <c r="E169" i="28" s="1"/>
  <c r="E118" i="26"/>
  <c r="E118" i="27"/>
  <c r="J39" i="6"/>
  <c r="E95" i="29" s="1"/>
  <c r="E99" i="29" s="1"/>
  <c r="E101" i="29" s="1"/>
  <c r="E103" i="29" s="1"/>
  <c r="E174" i="29" s="1"/>
  <c r="E95" i="28"/>
  <c r="E99" i="28" s="1"/>
  <c r="H169" i="27"/>
  <c r="D46" i="8" s="1"/>
  <c r="O33" i="32" s="1"/>
  <c r="B42" i="6"/>
  <c r="E109" i="25"/>
  <c r="E110" i="25" s="1"/>
  <c r="B47" i="6"/>
  <c r="E130" i="25"/>
  <c r="E134" i="25" s="1"/>
  <c r="E141" i="25" s="1"/>
  <c r="E143" i="25" s="1"/>
  <c r="E176" i="25" s="1"/>
  <c r="H170" i="28"/>
  <c r="B37" i="6"/>
  <c r="A37" i="6"/>
  <c r="H36" i="6"/>
  <c r="A36" i="6"/>
  <c r="A42" i="6"/>
  <c r="H39" i="6"/>
  <c r="A39" i="6"/>
  <c r="G49" i="6"/>
  <c r="E132" i="26" s="1"/>
  <c r="G50" i="6"/>
  <c r="E136" i="26" s="1"/>
  <c r="E139" i="26" s="1"/>
  <c r="G48" i="6"/>
  <c r="E131" i="26" s="1"/>
  <c r="E134" i="26" s="1"/>
  <c r="E141" i="26" s="1"/>
  <c r="E143" i="26" s="1"/>
  <c r="E176" i="26" s="1"/>
  <c r="G41" i="6"/>
  <c r="G45" i="6"/>
  <c r="E161" i="5"/>
  <c r="F53" i="6"/>
  <c r="E149" i="25" s="1"/>
  <c r="E150" i="25" s="1"/>
  <c r="J61" i="32" l="1"/>
  <c r="J165" i="32" s="1"/>
  <c r="J201" i="32" s="1"/>
  <c r="E7" i="29"/>
  <c r="E10" i="29" s="1"/>
  <c r="E18" i="29" s="1"/>
  <c r="E20" i="29" s="1"/>
  <c r="E169" i="29" s="1"/>
  <c r="F169" i="29" s="1"/>
  <c r="B7" i="6"/>
  <c r="F176" i="35"/>
  <c r="G176" i="35" s="1"/>
  <c r="H176" i="35"/>
  <c r="D94" i="8"/>
  <c r="C94" i="8"/>
  <c r="E119" i="35"/>
  <c r="E121" i="35" s="1"/>
  <c r="E117" i="35"/>
  <c r="E123" i="35" s="1"/>
  <c r="E125" i="35" s="1"/>
  <c r="E175" i="35" s="1"/>
  <c r="K57" i="32"/>
  <c r="E71" i="8"/>
  <c r="E94" i="8" s="1"/>
  <c r="Q38" i="32"/>
  <c r="P35" i="32"/>
  <c r="E46" i="8"/>
  <c r="C67" i="8"/>
  <c r="F176" i="26"/>
  <c r="G176" i="26" s="1"/>
  <c r="B39" i="6"/>
  <c r="E95" i="26"/>
  <c r="E99" i="26" s="1"/>
  <c r="E95" i="27"/>
  <c r="E99" i="27" s="1"/>
  <c r="E113" i="25"/>
  <c r="F176" i="25"/>
  <c r="G176" i="25" s="1"/>
  <c r="E101" i="28"/>
  <c r="E103" i="28" s="1"/>
  <c r="E174" i="28" s="1"/>
  <c r="B36" i="6"/>
  <c r="E91" i="27"/>
  <c r="E93" i="27" s="1"/>
  <c r="E101" i="27" s="1"/>
  <c r="E103" i="27" s="1"/>
  <c r="E174" i="27" s="1"/>
  <c r="E91" i="26"/>
  <c r="E93" i="26" s="1"/>
  <c r="F174" i="29"/>
  <c r="G174" i="29" s="1"/>
  <c r="F169" i="28"/>
  <c r="G169" i="28" s="1"/>
  <c r="E153" i="25"/>
  <c r="E156" i="25" s="1"/>
  <c r="E162" i="25" s="1"/>
  <c r="E164" i="25" s="1"/>
  <c r="E177" i="25" s="1"/>
  <c r="J150" i="25"/>
  <c r="H41" i="6"/>
  <c r="H50" i="6"/>
  <c r="E136" i="27" s="1"/>
  <c r="E139" i="27" s="1"/>
  <c r="H45" i="6"/>
  <c r="H48" i="6"/>
  <c r="E131" i="27" s="1"/>
  <c r="E134" i="27" s="1"/>
  <c r="E141" i="27" s="1"/>
  <c r="E143" i="27" s="1"/>
  <c r="E176" i="27" s="1"/>
  <c r="H49" i="6"/>
  <c r="E132" i="27" s="1"/>
  <c r="G53" i="6"/>
  <c r="E149" i="26" s="1"/>
  <c r="E150" i="26" s="1"/>
  <c r="E10" i="5"/>
  <c r="A38" i="32" l="1"/>
  <c r="L201" i="32"/>
  <c r="D23" i="36" s="1"/>
  <c r="G169" i="29"/>
  <c r="H169" i="29"/>
  <c r="D66" i="8" s="1"/>
  <c r="Q33" i="32" s="1"/>
  <c r="F33" i="32" s="1"/>
  <c r="G83" i="32" s="1"/>
  <c r="E67" i="8"/>
  <c r="E90" i="8" s="1"/>
  <c r="P34" i="32"/>
  <c r="R34" i="32" s="1"/>
  <c r="D89" i="8"/>
  <c r="C89" i="8"/>
  <c r="F175" i="35"/>
  <c r="E178" i="35"/>
  <c r="K161" i="32"/>
  <c r="K197" i="32" s="1"/>
  <c r="M197" i="32"/>
  <c r="E19" i="36" s="1"/>
  <c r="S38" i="32"/>
  <c r="H38" i="32" s="1"/>
  <c r="F38" i="32"/>
  <c r="B34" i="32"/>
  <c r="U36" i="32"/>
  <c r="S33" i="32"/>
  <c r="H33" i="32" s="1"/>
  <c r="G84" i="32" s="1"/>
  <c r="V40" i="32"/>
  <c r="R35" i="32"/>
  <c r="E35" i="32" s="1"/>
  <c r="H174" i="29"/>
  <c r="D72" i="8" s="1"/>
  <c r="Q39" i="32" s="1"/>
  <c r="F174" i="28"/>
  <c r="G174" i="28" s="1"/>
  <c r="F176" i="27"/>
  <c r="G176" i="27" s="1"/>
  <c r="H176" i="27"/>
  <c r="D55" i="8" s="1"/>
  <c r="O42" i="32" s="1"/>
  <c r="E108" i="26"/>
  <c r="E108" i="27"/>
  <c r="H169" i="28"/>
  <c r="E101" i="26"/>
  <c r="E103" i="26" s="1"/>
  <c r="E174" i="26" s="1"/>
  <c r="F174" i="26" s="1"/>
  <c r="G174" i="26" s="1"/>
  <c r="H174" i="26" s="1"/>
  <c r="H176" i="25"/>
  <c r="D36" i="8" s="1"/>
  <c r="M42" i="32" s="1"/>
  <c r="E117" i="25"/>
  <c r="E119" i="25"/>
  <c r="E121" i="25" s="1"/>
  <c r="H176" i="26"/>
  <c r="E120" i="27"/>
  <c r="E120" i="26"/>
  <c r="F174" i="27"/>
  <c r="G174" i="27" s="1"/>
  <c r="E153" i="26"/>
  <c r="E156" i="26" s="1"/>
  <c r="E162" i="26" s="1"/>
  <c r="E164" i="26" s="1"/>
  <c r="E177" i="26" s="1"/>
  <c r="J150" i="26"/>
  <c r="F177" i="25"/>
  <c r="E99" i="5"/>
  <c r="I50" i="6"/>
  <c r="A50" i="6" s="1"/>
  <c r="H53" i="6"/>
  <c r="E149" i="27" s="1"/>
  <c r="E150" i="27" s="1"/>
  <c r="I48" i="6"/>
  <c r="A48" i="6" s="1"/>
  <c r="I41" i="6"/>
  <c r="A41" i="6" s="1"/>
  <c r="I49" i="6"/>
  <c r="A49" i="6" s="1"/>
  <c r="E134" i="5" s="1"/>
  <c r="I45" i="6"/>
  <c r="A45" i="6" s="1"/>
  <c r="H26" i="6"/>
  <c r="F26" i="6"/>
  <c r="J23" i="6"/>
  <c r="E54" i="29" s="1"/>
  <c r="J22" i="6"/>
  <c r="E52" i="29" s="1"/>
  <c r="J20" i="6"/>
  <c r="E48" i="29" s="1"/>
  <c r="J19" i="6"/>
  <c r="E46" i="29" s="1"/>
  <c r="H23" i="6"/>
  <c r="H22" i="6"/>
  <c r="H20" i="6"/>
  <c r="E48" i="27" s="1"/>
  <c r="H19" i="6"/>
  <c r="E46" i="27" s="1"/>
  <c r="E50" i="27" s="1"/>
  <c r="F23" i="6"/>
  <c r="F22" i="6"/>
  <c r="F20" i="6"/>
  <c r="F19" i="6"/>
  <c r="F14" i="6"/>
  <c r="F16" i="6"/>
  <c r="F12" i="6"/>
  <c r="L42" i="3"/>
  <c r="E34" i="32" l="1"/>
  <c r="G34" i="32"/>
  <c r="G175" i="35"/>
  <c r="F178" i="35"/>
  <c r="E213" i="35"/>
  <c r="J172" i="35"/>
  <c r="J173" i="35"/>
  <c r="J171" i="35"/>
  <c r="J174" i="35"/>
  <c r="J170" i="35"/>
  <c r="J177" i="35"/>
  <c r="J169" i="35"/>
  <c r="J176" i="35"/>
  <c r="E56" i="29"/>
  <c r="E123" i="25"/>
  <c r="E125" i="25" s="1"/>
  <c r="E175" i="25" s="1"/>
  <c r="J175" i="35"/>
  <c r="G89" i="32"/>
  <c r="S39" i="32"/>
  <c r="H39" i="32" s="1"/>
  <c r="F39" i="32"/>
  <c r="K61" i="32"/>
  <c r="K56" i="32"/>
  <c r="C52" i="8"/>
  <c r="N39" i="32" s="1"/>
  <c r="C55" i="8"/>
  <c r="C66" i="8"/>
  <c r="E50" i="29"/>
  <c r="E58" i="29" s="1"/>
  <c r="E60" i="29" s="1"/>
  <c r="E171" i="29" s="1"/>
  <c r="B22" i="6"/>
  <c r="E52" i="25"/>
  <c r="E52" i="26"/>
  <c r="E52" i="27"/>
  <c r="B14" i="6"/>
  <c r="E29" i="25"/>
  <c r="E32" i="25" s="1"/>
  <c r="B23" i="6"/>
  <c r="E54" i="25"/>
  <c r="E54" i="27"/>
  <c r="E54" i="26"/>
  <c r="J45" i="6"/>
  <c r="E120" i="28"/>
  <c r="J41" i="6"/>
  <c r="E108" i="28"/>
  <c r="J108" i="28" s="1"/>
  <c r="B26" i="6"/>
  <c r="E64" i="25"/>
  <c r="E68" i="25" s="1"/>
  <c r="E70" i="25" s="1"/>
  <c r="E72" i="25" s="1"/>
  <c r="E172" i="25" s="1"/>
  <c r="H174" i="27"/>
  <c r="D52" i="8" s="1"/>
  <c r="O39" i="32" s="1"/>
  <c r="F175" i="25"/>
  <c r="G175" i="25" s="1"/>
  <c r="B16" i="6"/>
  <c r="E34" i="25"/>
  <c r="E37" i="25" s="1"/>
  <c r="B19" i="6"/>
  <c r="E46" i="25"/>
  <c r="B12" i="6"/>
  <c r="E24" i="25"/>
  <c r="E27" i="25" s="1"/>
  <c r="B20" i="6"/>
  <c r="E48" i="25"/>
  <c r="E64" i="26"/>
  <c r="E68" i="26" s="1"/>
  <c r="E70" i="26" s="1"/>
  <c r="E72" i="26" s="1"/>
  <c r="E172" i="26" s="1"/>
  <c r="E64" i="27"/>
  <c r="E68" i="27" s="1"/>
  <c r="E70" i="27" s="1"/>
  <c r="E72" i="27" s="1"/>
  <c r="E172" i="27" s="1"/>
  <c r="J49" i="6"/>
  <c r="E132" i="28"/>
  <c r="J48" i="6"/>
  <c r="E131" i="28"/>
  <c r="E134" i="28" s="1"/>
  <c r="E141" i="28" s="1"/>
  <c r="E143" i="28" s="1"/>
  <c r="E176" i="28" s="1"/>
  <c r="J50" i="6"/>
  <c r="E136" i="28"/>
  <c r="E139" i="28" s="1"/>
  <c r="E113" i="27"/>
  <c r="E110" i="27"/>
  <c r="H174" i="28"/>
  <c r="E110" i="26"/>
  <c r="E113" i="26"/>
  <c r="G177" i="25"/>
  <c r="E153" i="27"/>
  <c r="E156" i="27" s="1"/>
  <c r="E162" i="27" s="1"/>
  <c r="E164" i="27" s="1"/>
  <c r="E177" i="27" s="1"/>
  <c r="J150" i="27"/>
  <c r="F177" i="26"/>
  <c r="I53" i="6"/>
  <c r="A53" i="6" s="1"/>
  <c r="I96" i="3"/>
  <c r="J96" i="3" s="1"/>
  <c r="G96" i="3"/>
  <c r="J84" i="3"/>
  <c r="H84" i="3"/>
  <c r="E136" i="29" l="1"/>
  <c r="E139" i="29" s="1"/>
  <c r="B50" i="6"/>
  <c r="E132" i="29"/>
  <c r="B49" i="6"/>
  <c r="E108" i="29"/>
  <c r="J107" i="29" s="1"/>
  <c r="J114" i="29" s="1"/>
  <c r="J115" i="29" s="1"/>
  <c r="B41" i="6"/>
  <c r="F213" i="35"/>
  <c r="E215" i="35"/>
  <c r="L219" i="35"/>
  <c r="L220" i="35" s="1"/>
  <c r="E218" i="35"/>
  <c r="E131" i="29"/>
  <c r="B48" i="6"/>
  <c r="E120" i="29"/>
  <c r="B45" i="6"/>
  <c r="E66" i="8"/>
  <c r="E89" i="8" s="1"/>
  <c r="P33" i="32"/>
  <c r="R33" i="32" s="1"/>
  <c r="J57" i="32"/>
  <c r="J112" i="28"/>
  <c r="K114" i="28" s="1"/>
  <c r="K115" i="28" s="1"/>
  <c r="K108" i="28"/>
  <c r="K112" i="28" s="1"/>
  <c r="E55" i="8"/>
  <c r="N42" i="32"/>
  <c r="G178" i="35"/>
  <c r="H175" i="35"/>
  <c r="H178" i="35" s="1"/>
  <c r="K165" i="32"/>
  <c r="K201" i="32" s="1"/>
  <c r="M201" i="32"/>
  <c r="E23" i="36" s="1"/>
  <c r="K160" i="32"/>
  <c r="K196" i="32" s="1"/>
  <c r="M196" i="32"/>
  <c r="E18" i="36" s="1"/>
  <c r="K62" i="32"/>
  <c r="B33" i="32"/>
  <c r="B38" i="32"/>
  <c r="C38" i="32" s="1"/>
  <c r="L61" i="32"/>
  <c r="E52" i="8"/>
  <c r="C72" i="8"/>
  <c r="E134" i="29"/>
  <c r="E141" i="29" s="1"/>
  <c r="E143" i="29" s="1"/>
  <c r="E176" i="29" s="1"/>
  <c r="E39" i="25"/>
  <c r="E41" i="25" s="1"/>
  <c r="E170" i="25" s="1"/>
  <c r="F170" i="25" s="1"/>
  <c r="E50" i="25"/>
  <c r="H175" i="25"/>
  <c r="D35" i="8" s="1"/>
  <c r="M41" i="32" s="1"/>
  <c r="E56" i="27"/>
  <c r="E58" i="27" s="1"/>
  <c r="E60" i="27" s="1"/>
  <c r="E171" i="27" s="1"/>
  <c r="F176" i="28"/>
  <c r="G176" i="28" s="1"/>
  <c r="F172" i="27"/>
  <c r="G172" i="27" s="1"/>
  <c r="H172" i="27"/>
  <c r="E56" i="26"/>
  <c r="E58" i="26" s="1"/>
  <c r="E60" i="26" s="1"/>
  <c r="E171" i="26" s="1"/>
  <c r="E119" i="26"/>
  <c r="E121" i="26" s="1"/>
  <c r="E117" i="26"/>
  <c r="E117" i="27"/>
  <c r="E119" i="27"/>
  <c r="E121" i="27" s="1"/>
  <c r="F172" i="26"/>
  <c r="G172" i="26" s="1"/>
  <c r="E113" i="28"/>
  <c r="E110" i="28"/>
  <c r="E56" i="25"/>
  <c r="F171" i="29"/>
  <c r="G171" i="29" s="1"/>
  <c r="H171" i="29" s="1"/>
  <c r="F172" i="25"/>
  <c r="G172" i="25" s="1"/>
  <c r="E113" i="29"/>
  <c r="E110" i="29"/>
  <c r="F177" i="27"/>
  <c r="J53" i="6"/>
  <c r="E149" i="28"/>
  <c r="E150" i="28" s="1"/>
  <c r="G177" i="26"/>
  <c r="H177" i="26" s="1"/>
  <c r="H177" i="25"/>
  <c r="A96" i="3"/>
  <c r="H96" i="3"/>
  <c r="B84" i="3"/>
  <c r="B96" i="3"/>
  <c r="E61" i="3"/>
  <c r="E58" i="3"/>
  <c r="E55" i="3"/>
  <c r="E56" i="3" s="1"/>
  <c r="E74" i="3" s="1"/>
  <c r="E46" i="3"/>
  <c r="E53" i="3"/>
  <c r="E72" i="3" s="1"/>
  <c r="E51" i="3"/>
  <c r="E49" i="3"/>
  <c r="M50" i="3"/>
  <c r="E43" i="3"/>
  <c r="D98" i="8" l="1"/>
  <c r="C98" i="8"/>
  <c r="G33" i="32"/>
  <c r="E33" i="32"/>
  <c r="J56" i="32" s="1"/>
  <c r="E149" i="29"/>
  <c r="E150" i="29" s="1"/>
  <c r="B53" i="6"/>
  <c r="G213" i="35"/>
  <c r="F218" i="35"/>
  <c r="F215" i="35"/>
  <c r="E72" i="8"/>
  <c r="E95" i="8" s="1"/>
  <c r="P39" i="32"/>
  <c r="R39" i="32" s="1"/>
  <c r="F219" i="35"/>
  <c r="E219" i="35"/>
  <c r="D224" i="35"/>
  <c r="D95" i="8"/>
  <c r="C95" i="8"/>
  <c r="A34" i="32"/>
  <c r="C34" i="32" s="1"/>
  <c r="L197" i="32"/>
  <c r="D19" i="36" s="1"/>
  <c r="J161" i="32"/>
  <c r="J197" i="32" s="1"/>
  <c r="L57" i="32"/>
  <c r="K166" i="32"/>
  <c r="K202" i="32" s="1"/>
  <c r="M202" i="32"/>
  <c r="E24" i="36" s="1"/>
  <c r="B39" i="32"/>
  <c r="D68" i="8"/>
  <c r="D50" i="8"/>
  <c r="O37" i="32" s="1"/>
  <c r="H37" i="32" s="1"/>
  <c r="F171" i="26"/>
  <c r="F171" i="27"/>
  <c r="G171" i="27" s="1"/>
  <c r="C56" i="8"/>
  <c r="N43" i="32" s="1"/>
  <c r="E119" i="28"/>
  <c r="E121" i="28" s="1"/>
  <c r="E117" i="28"/>
  <c r="E123" i="27"/>
  <c r="E125" i="27" s="1"/>
  <c r="E175" i="27" s="1"/>
  <c r="E119" i="29"/>
  <c r="E121" i="29" s="1"/>
  <c r="E117" i="29"/>
  <c r="H172" i="26"/>
  <c r="E123" i="26"/>
  <c r="E125" i="26" s="1"/>
  <c r="E175" i="26" s="1"/>
  <c r="H176" i="28"/>
  <c r="E58" i="25"/>
  <c r="E60" i="25" s="1"/>
  <c r="E171" i="25" s="1"/>
  <c r="H172" i="25"/>
  <c r="G170" i="25"/>
  <c r="F176" i="29"/>
  <c r="G176" i="29" s="1"/>
  <c r="D37" i="8"/>
  <c r="M43" i="32" s="1"/>
  <c r="J150" i="28"/>
  <c r="E153" i="28"/>
  <c r="E156" i="28" s="1"/>
  <c r="E162" i="28" s="1"/>
  <c r="E164" i="28" s="1"/>
  <c r="E177" i="28" s="1"/>
  <c r="J150" i="29"/>
  <c r="E153" i="29"/>
  <c r="E156" i="29" s="1"/>
  <c r="E162" i="29" s="1"/>
  <c r="E164" i="29" s="1"/>
  <c r="E177" i="29" s="1"/>
  <c r="G177" i="27"/>
  <c r="B94" i="3"/>
  <c r="E67" i="3"/>
  <c r="M48" i="3" s="1"/>
  <c r="E71" i="3"/>
  <c r="A88" i="3"/>
  <c r="E70" i="3"/>
  <c r="E75" i="3"/>
  <c r="E68" i="3"/>
  <c r="A85" i="3"/>
  <c r="D201" i="5" s="1"/>
  <c r="A93" i="3"/>
  <c r="L9" i="17"/>
  <c r="L8" i="17"/>
  <c r="L7" i="17"/>
  <c r="A33" i="32" l="1"/>
  <c r="C33" i="32" s="1"/>
  <c r="L196" i="32"/>
  <c r="D18" i="36" s="1"/>
  <c r="J160" i="32"/>
  <c r="J196" i="32" s="1"/>
  <c r="L56" i="32"/>
  <c r="E39" i="32"/>
  <c r="G39" i="32"/>
  <c r="H213" i="35"/>
  <c r="G218" i="35"/>
  <c r="G219" i="35" s="1"/>
  <c r="G215" i="35"/>
  <c r="E68" i="8"/>
  <c r="E91" i="8" s="1"/>
  <c r="Q35" i="32"/>
  <c r="H171" i="27"/>
  <c r="E123" i="28"/>
  <c r="E125" i="28" s="1"/>
  <c r="E175" i="28" s="1"/>
  <c r="F175" i="28" s="1"/>
  <c r="D31" i="8"/>
  <c r="M37" i="32" s="1"/>
  <c r="C75" i="8"/>
  <c r="P42" i="32" s="1"/>
  <c r="R42" i="32" s="1"/>
  <c r="C50" i="8"/>
  <c r="N37" i="32" s="1"/>
  <c r="G37" i="32" s="1"/>
  <c r="H176" i="29"/>
  <c r="D75" i="8" s="1"/>
  <c r="Q42" i="32" s="1"/>
  <c r="E123" i="29"/>
  <c r="E125" i="29" s="1"/>
  <c r="E175" i="29" s="1"/>
  <c r="E178" i="29" s="1"/>
  <c r="J177" i="29" s="1"/>
  <c r="F175" i="26"/>
  <c r="G175" i="26" s="1"/>
  <c r="H175" i="26"/>
  <c r="F175" i="27"/>
  <c r="E178" i="27"/>
  <c r="E178" i="26"/>
  <c r="F171" i="25"/>
  <c r="E178" i="25"/>
  <c r="G171" i="26"/>
  <c r="H170" i="25"/>
  <c r="H177" i="27"/>
  <c r="F177" i="29"/>
  <c r="F177" i="28"/>
  <c r="E185" i="5"/>
  <c r="A92" i="3"/>
  <c r="A90" i="3"/>
  <c r="F187" i="5" s="1"/>
  <c r="A86" i="3"/>
  <c r="A89" i="3"/>
  <c r="E193" i="5"/>
  <c r="F193" i="5" s="1"/>
  <c r="I98" i="3"/>
  <c r="A94" i="3"/>
  <c r="E195" i="5" s="1"/>
  <c r="F195" i="5" s="1"/>
  <c r="M52" i="3"/>
  <c r="J98" i="3"/>
  <c r="H98" i="3"/>
  <c r="F185" i="5"/>
  <c r="F98" i="3"/>
  <c r="G98" i="3"/>
  <c r="E98" i="3"/>
  <c r="P7" i="17"/>
  <c r="E17" i="15"/>
  <c r="D20" i="15"/>
  <c r="M7" i="17" s="1"/>
  <c r="M8" i="17" s="1"/>
  <c r="I23" i="17"/>
  <c r="I21" i="17"/>
  <c r="I22" i="17" s="1"/>
  <c r="H218" i="35" l="1"/>
  <c r="D222" i="35"/>
  <c r="H215" i="35"/>
  <c r="D223" i="35"/>
  <c r="G42" i="32"/>
  <c r="E42" i="32"/>
  <c r="J65" i="32" s="1"/>
  <c r="J62" i="32"/>
  <c r="F37" i="32"/>
  <c r="K60" i="32" s="1"/>
  <c r="S35" i="32"/>
  <c r="F35" i="32"/>
  <c r="S42" i="32"/>
  <c r="H42" i="32" s="1"/>
  <c r="F42" i="32"/>
  <c r="E178" i="28"/>
  <c r="J177" i="28" s="1"/>
  <c r="F175" i="29"/>
  <c r="G175" i="29" s="1"/>
  <c r="D48" i="8"/>
  <c r="E50" i="8"/>
  <c r="E75" i="8"/>
  <c r="E98" i="8" s="1"/>
  <c r="G175" i="28"/>
  <c r="H175" i="28"/>
  <c r="C54" i="8"/>
  <c r="N41" i="32" s="1"/>
  <c r="F178" i="26"/>
  <c r="F210" i="26" s="1"/>
  <c r="F212" i="26" s="1"/>
  <c r="J177" i="26"/>
  <c r="J171" i="26"/>
  <c r="J169" i="26"/>
  <c r="J176" i="26"/>
  <c r="J170" i="26"/>
  <c r="J173" i="26"/>
  <c r="J172" i="26"/>
  <c r="E210" i="26"/>
  <c r="J174" i="26"/>
  <c r="J175" i="26"/>
  <c r="D28" i="8"/>
  <c r="M34" i="32" s="1"/>
  <c r="H175" i="29"/>
  <c r="D74" i="8" s="1"/>
  <c r="Q41" i="32" s="1"/>
  <c r="G171" i="25"/>
  <c r="F178" i="25"/>
  <c r="F211" i="25" s="1"/>
  <c r="J177" i="27"/>
  <c r="J174" i="27"/>
  <c r="J172" i="27"/>
  <c r="E211" i="27"/>
  <c r="J175" i="27"/>
  <c r="J176" i="27"/>
  <c r="J173" i="27"/>
  <c r="J170" i="27"/>
  <c r="J171" i="27"/>
  <c r="J169" i="27"/>
  <c r="E211" i="25"/>
  <c r="J170" i="25"/>
  <c r="J173" i="25"/>
  <c r="J174" i="25"/>
  <c r="J177" i="25"/>
  <c r="J176" i="25"/>
  <c r="J172" i="25"/>
  <c r="J169" i="25"/>
  <c r="J175" i="25"/>
  <c r="G178" i="26"/>
  <c r="G210" i="26" s="1"/>
  <c r="H171" i="26"/>
  <c r="J171" i="25"/>
  <c r="G175" i="27"/>
  <c r="G178" i="27" s="1"/>
  <c r="G211" i="27" s="1"/>
  <c r="G213" i="27" s="1"/>
  <c r="F178" i="27"/>
  <c r="F211" i="27" s="1"/>
  <c r="D56" i="8"/>
  <c r="G177" i="29"/>
  <c r="F178" i="29"/>
  <c r="F211" i="29" s="1"/>
  <c r="G177" i="28"/>
  <c r="F178" i="28"/>
  <c r="F210" i="28" s="1"/>
  <c r="J176" i="28"/>
  <c r="J173" i="28"/>
  <c r="J172" i="29"/>
  <c r="J174" i="29"/>
  <c r="J173" i="29"/>
  <c r="J176" i="29"/>
  <c r="J169" i="29"/>
  <c r="J175" i="29"/>
  <c r="J171" i="29"/>
  <c r="J170" i="29"/>
  <c r="E211" i="29"/>
  <c r="D202" i="5"/>
  <c r="F202" i="5"/>
  <c r="E202" i="5"/>
  <c r="H195" i="5"/>
  <c r="D197" i="5"/>
  <c r="E192" i="5"/>
  <c r="F192" i="5" s="1"/>
  <c r="F197" i="5" s="1"/>
  <c r="H193" i="5"/>
  <c r="D188" i="5"/>
  <c r="F188" i="5"/>
  <c r="E188" i="5"/>
  <c r="G197" i="5"/>
  <c r="N8" i="17"/>
  <c r="M9" i="17"/>
  <c r="N7" i="17"/>
  <c r="D48" i="17"/>
  <c r="D40" i="17"/>
  <c r="C40" i="17"/>
  <c r="D39" i="17"/>
  <c r="C39" i="17"/>
  <c r="B32" i="17"/>
  <c r="B31" i="17"/>
  <c r="B30" i="17"/>
  <c r="B29" i="17"/>
  <c r="D35" i="17"/>
  <c r="C35" i="17"/>
  <c r="D34" i="17"/>
  <c r="C34" i="17"/>
  <c r="D14" i="17"/>
  <c r="D32" i="17" s="1"/>
  <c r="D31" i="17"/>
  <c r="C31" i="17"/>
  <c r="D30" i="17"/>
  <c r="C30" i="17"/>
  <c r="D29" i="17"/>
  <c r="C29" i="17"/>
  <c r="D27" i="17"/>
  <c r="C27" i="17"/>
  <c r="D26" i="17"/>
  <c r="C26" i="17"/>
  <c r="J15" i="17"/>
  <c r="J166" i="32" l="1"/>
  <c r="J202" i="32" s="1"/>
  <c r="L202" i="32"/>
  <c r="D24" i="36" s="1"/>
  <c r="A39" i="32"/>
  <c r="C39" i="32" s="1"/>
  <c r="L62" i="32"/>
  <c r="J169" i="32"/>
  <c r="J205" i="32" s="1"/>
  <c r="A42" i="32"/>
  <c r="L205" i="32"/>
  <c r="D27" i="36" s="1"/>
  <c r="D93" i="8"/>
  <c r="C93" i="8"/>
  <c r="E56" i="8"/>
  <c r="O43" i="32"/>
  <c r="J175" i="28"/>
  <c r="J171" i="28"/>
  <c r="E210" i="28"/>
  <c r="E215" i="28" s="1"/>
  <c r="D221" i="28" s="1"/>
  <c r="K164" i="32"/>
  <c r="K200" i="32" s="1"/>
  <c r="M200" i="32"/>
  <c r="E22" i="36" s="1"/>
  <c r="B37" i="32"/>
  <c r="K65" i="32"/>
  <c r="M205" i="32" s="1"/>
  <c r="E27" i="36" s="1"/>
  <c r="S41" i="32"/>
  <c r="H41" i="32" s="1"/>
  <c r="F41" i="32"/>
  <c r="J174" i="28"/>
  <c r="J169" i="28"/>
  <c r="J172" i="28"/>
  <c r="J170" i="28"/>
  <c r="J178" i="27"/>
  <c r="O35" i="32"/>
  <c r="H35" i="32" s="1"/>
  <c r="J178" i="26"/>
  <c r="J180" i="26"/>
  <c r="C74" i="8"/>
  <c r="F215" i="26"/>
  <c r="G216" i="27"/>
  <c r="E216" i="27"/>
  <c r="E213" i="27"/>
  <c r="F213" i="25"/>
  <c r="F216" i="25"/>
  <c r="C48" i="8"/>
  <c r="H178" i="26"/>
  <c r="H210" i="26" s="1"/>
  <c r="E4" i="8" s="1"/>
  <c r="G178" i="25"/>
  <c r="G211" i="25" s="1"/>
  <c r="H171" i="25"/>
  <c r="F216" i="27"/>
  <c r="F213" i="27"/>
  <c r="G215" i="26"/>
  <c r="G212" i="26"/>
  <c r="K218" i="25"/>
  <c r="K219" i="25" s="1"/>
  <c r="E216" i="25"/>
  <c r="E213" i="25"/>
  <c r="E212" i="26"/>
  <c r="E215" i="26"/>
  <c r="H175" i="27"/>
  <c r="F215" i="28"/>
  <c r="F212" i="28"/>
  <c r="E212" i="28"/>
  <c r="G178" i="28"/>
  <c r="G210" i="28" s="1"/>
  <c r="H177" i="28"/>
  <c r="G178" i="29"/>
  <c r="G211" i="29" s="1"/>
  <c r="H177" i="29"/>
  <c r="F213" i="29"/>
  <c r="F216" i="29"/>
  <c r="E213" i="29"/>
  <c r="E216" i="29"/>
  <c r="D222" i="29" s="1"/>
  <c r="H202" i="5"/>
  <c r="C24" i="8" s="1"/>
  <c r="H192" i="5"/>
  <c r="E197" i="5"/>
  <c r="H201" i="5"/>
  <c r="C23" i="8" s="1"/>
  <c r="D42" i="17"/>
  <c r="D61" i="17" s="1"/>
  <c r="C14" i="17"/>
  <c r="C32" i="17" s="1"/>
  <c r="N9" i="17"/>
  <c r="M10" i="17"/>
  <c r="N10" i="17" s="1"/>
  <c r="I9" i="17"/>
  <c r="I8" i="17"/>
  <c r="I7" i="17"/>
  <c r="D44" i="17"/>
  <c r="C42" i="17"/>
  <c r="E24" i="8" l="1"/>
  <c r="L30" i="32"/>
  <c r="D99" i="8"/>
  <c r="C99" i="8"/>
  <c r="E23" i="8"/>
  <c r="L29" i="32"/>
  <c r="B42" i="32"/>
  <c r="C42" i="32" s="1"/>
  <c r="K169" i="32"/>
  <c r="K205" i="32" s="1"/>
  <c r="L65" i="32"/>
  <c r="K64" i="32"/>
  <c r="E74" i="8"/>
  <c r="E97" i="8" s="1"/>
  <c r="P41" i="32"/>
  <c r="K58" i="32"/>
  <c r="M198" i="32" s="1"/>
  <c r="E20" i="36" s="1"/>
  <c r="E48" i="8"/>
  <c r="N35" i="32"/>
  <c r="G35" i="32" s="1"/>
  <c r="C58" i="8"/>
  <c r="E6" i="8"/>
  <c r="N21" i="32"/>
  <c r="G217" i="27"/>
  <c r="G213" i="25"/>
  <c r="G216" i="25"/>
  <c r="G217" i="25" s="1"/>
  <c r="D54" i="8"/>
  <c r="H178" i="27"/>
  <c r="H211" i="27" s="1"/>
  <c r="F4" i="8" s="1"/>
  <c r="E217" i="25"/>
  <c r="D222" i="25" s="1"/>
  <c r="F217" i="25"/>
  <c r="H215" i="26"/>
  <c r="H212" i="26"/>
  <c r="D220" i="26" s="1"/>
  <c r="D219" i="26"/>
  <c r="D221" i="26"/>
  <c r="E216" i="26"/>
  <c r="F216" i="26"/>
  <c r="G216" i="26"/>
  <c r="D29" i="8"/>
  <c r="M35" i="32" s="1"/>
  <c r="H178" i="25"/>
  <c r="H211" i="25" s="1"/>
  <c r="D4" i="8" s="1"/>
  <c r="F217" i="27"/>
  <c r="E217" i="27"/>
  <c r="H178" i="29"/>
  <c r="H211" i="29" s="1"/>
  <c r="H213" i="29" s="1"/>
  <c r="D76" i="8"/>
  <c r="H178" i="28"/>
  <c r="H210" i="28" s="1"/>
  <c r="G4" i="8" s="1"/>
  <c r="C76" i="8"/>
  <c r="P43" i="32" s="1"/>
  <c r="R43" i="32" s="1"/>
  <c r="G216" i="29"/>
  <c r="G217" i="29" s="1"/>
  <c r="G213" i="29"/>
  <c r="E216" i="28"/>
  <c r="F216" i="28"/>
  <c r="E217" i="29"/>
  <c r="F217" i="29"/>
  <c r="G215" i="28"/>
  <c r="G216" i="28" s="1"/>
  <c r="G212" i="28"/>
  <c r="C19" i="17"/>
  <c r="D63" i="17"/>
  <c r="C61" i="17"/>
  <c r="D62" i="17"/>
  <c r="C44" i="17"/>
  <c r="C52" i="17"/>
  <c r="C53" i="17" s="1"/>
  <c r="C46" i="17"/>
  <c r="D46" i="17" s="1"/>
  <c r="C48" i="17"/>
  <c r="E54" i="8" l="1"/>
  <c r="O41" i="32"/>
  <c r="O45" i="32" s="1"/>
  <c r="D58" i="8"/>
  <c r="D91" i="8"/>
  <c r="C91" i="8"/>
  <c r="G43" i="32"/>
  <c r="E43" i="32"/>
  <c r="K36" i="32"/>
  <c r="K40" i="32"/>
  <c r="K29" i="32"/>
  <c r="K31" i="32"/>
  <c r="K30" i="32"/>
  <c r="K32" i="32"/>
  <c r="K33" i="32"/>
  <c r="K38" i="32"/>
  <c r="K39" i="32"/>
  <c r="K42" i="32"/>
  <c r="K41" i="32"/>
  <c r="K43" i="32"/>
  <c r="K37" i="32"/>
  <c r="K34" i="32"/>
  <c r="J30" i="32"/>
  <c r="C78" i="8"/>
  <c r="K35" i="32"/>
  <c r="M45" i="32"/>
  <c r="B41" i="32"/>
  <c r="M204" i="32"/>
  <c r="E26" i="36" s="1"/>
  <c r="M21" i="32"/>
  <c r="D6" i="8"/>
  <c r="K162" i="32"/>
  <c r="K198" i="32" s="1"/>
  <c r="K168" i="32"/>
  <c r="K204" i="32" s="1"/>
  <c r="R41" i="32"/>
  <c r="G41" i="32" s="1"/>
  <c r="P45" i="32"/>
  <c r="J58" i="32"/>
  <c r="B35" i="32"/>
  <c r="E76" i="8"/>
  <c r="E99" i="8" s="1"/>
  <c r="Q43" i="32"/>
  <c r="F43" i="32" s="1"/>
  <c r="O21" i="32"/>
  <c r="F6" i="8"/>
  <c r="N45" i="32"/>
  <c r="H216" i="29"/>
  <c r="H4" i="8"/>
  <c r="P21" i="32"/>
  <c r="G6" i="8"/>
  <c r="D220" i="29"/>
  <c r="H14" i="8" s="1"/>
  <c r="Q16" i="32" s="1"/>
  <c r="D16" i="8"/>
  <c r="M17" i="32" s="1"/>
  <c r="E15" i="8"/>
  <c r="E14" i="8"/>
  <c r="N16" i="32" s="1"/>
  <c r="H215" i="28"/>
  <c r="E16" i="8"/>
  <c r="N17" i="32" s="1"/>
  <c r="H216" i="25"/>
  <c r="D220" i="25"/>
  <c r="H213" i="25"/>
  <c r="D221" i="25" s="1"/>
  <c r="H216" i="27"/>
  <c r="H213" i="27"/>
  <c r="D221" i="27" s="1"/>
  <c r="D220" i="27"/>
  <c r="F14" i="8" s="1"/>
  <c r="O16" i="32" s="1"/>
  <c r="D222" i="27"/>
  <c r="K219" i="27"/>
  <c r="D219" i="28"/>
  <c r="H16" i="8"/>
  <c r="Q17" i="32" s="1"/>
  <c r="D221" i="29"/>
  <c r="G16" i="8"/>
  <c r="P17" i="32" s="1"/>
  <c r="C64" i="17"/>
  <c r="C62" i="17"/>
  <c r="C63" i="17"/>
  <c r="C56" i="17"/>
  <c r="C55" i="17"/>
  <c r="J66" i="32" l="1"/>
  <c r="A43" i="32" s="1"/>
  <c r="J170" i="32"/>
  <c r="J206" i="32" s="1"/>
  <c r="K45" i="32"/>
  <c r="D97" i="8"/>
  <c r="C97" i="8"/>
  <c r="J162" i="32"/>
  <c r="J198" i="32" s="1"/>
  <c r="L198" i="32"/>
  <c r="D20" i="36" s="1"/>
  <c r="F45" i="32"/>
  <c r="G45" i="32"/>
  <c r="A35" i="32"/>
  <c r="C35" i="32" s="1"/>
  <c r="S43" i="32"/>
  <c r="H43" i="32" s="1"/>
  <c r="H45" i="32" s="1"/>
  <c r="Q45" i="32"/>
  <c r="L58" i="32"/>
  <c r="S16" i="32"/>
  <c r="M118" i="32" s="1"/>
  <c r="Q21" i="32"/>
  <c r="H6" i="8"/>
  <c r="N14" i="8"/>
  <c r="F15" i="8"/>
  <c r="F16" i="8"/>
  <c r="O17" i="32" s="1"/>
  <c r="H15" i="8"/>
  <c r="D14" i="8"/>
  <c r="M16" i="32" s="1"/>
  <c r="M117" i="32" s="1"/>
  <c r="D15" i="8"/>
  <c r="G14" i="8"/>
  <c r="H212" i="28"/>
  <c r="D220" i="28" s="1"/>
  <c r="E58" i="15"/>
  <c r="D58" i="15"/>
  <c r="E57" i="15"/>
  <c r="D57" i="15"/>
  <c r="E55" i="15"/>
  <c r="D55" i="15"/>
  <c r="E54" i="15"/>
  <c r="D54" i="15"/>
  <c r="E53" i="15"/>
  <c r="D53" i="15"/>
  <c r="E50" i="15"/>
  <c r="E51" i="15" s="1"/>
  <c r="D50" i="15"/>
  <c r="D51" i="15" s="1"/>
  <c r="E44" i="15"/>
  <c r="D44" i="15"/>
  <c r="E40" i="15"/>
  <c r="D40" i="15"/>
  <c r="G40" i="15" s="1"/>
  <c r="E35" i="15"/>
  <c r="D35" i="15"/>
  <c r="I34" i="15"/>
  <c r="H33" i="15"/>
  <c r="G33" i="15"/>
  <c r="E30" i="15"/>
  <c r="D30" i="15"/>
  <c r="P10" i="15"/>
  <c r="P7" i="15"/>
  <c r="C57" i="14"/>
  <c r="I49" i="14"/>
  <c r="D43" i="14"/>
  <c r="H35" i="14"/>
  <c r="F35" i="14"/>
  <c r="D35" i="14"/>
  <c r="H33" i="14"/>
  <c r="H34" i="14" s="1"/>
  <c r="F33" i="14"/>
  <c r="F34" i="14" s="1"/>
  <c r="D33" i="14"/>
  <c r="D34" i="14" s="1"/>
  <c r="H29" i="14"/>
  <c r="F29" i="14"/>
  <c r="D29" i="14"/>
  <c r="H27" i="14"/>
  <c r="H28" i="14" s="1"/>
  <c r="F27" i="14"/>
  <c r="F28" i="14" s="1"/>
  <c r="D27" i="14"/>
  <c r="D28" i="14" s="1"/>
  <c r="O23" i="14"/>
  <c r="H14" i="14"/>
  <c r="H15" i="14" s="1"/>
  <c r="F14" i="14"/>
  <c r="F15" i="14" s="1"/>
  <c r="D14" i="14"/>
  <c r="D15" i="14" s="1"/>
  <c r="H10" i="14"/>
  <c r="H11" i="14" s="1"/>
  <c r="F10" i="14"/>
  <c r="D10" i="14"/>
  <c r="V5" i="14"/>
  <c r="R5" i="14"/>
  <c r="L206" i="32" l="1"/>
  <c r="D28" i="36" s="1"/>
  <c r="M120" i="32"/>
  <c r="K150" i="32" s="1"/>
  <c r="K185" i="32" s="1"/>
  <c r="E5" i="36" s="1"/>
  <c r="K66" i="32"/>
  <c r="K16" i="32"/>
  <c r="P14" i="8"/>
  <c r="P16" i="32"/>
  <c r="G15" i="8"/>
  <c r="F11" i="14"/>
  <c r="F12" i="14" s="1"/>
  <c r="D16" i="14"/>
  <c r="D11" i="14"/>
  <c r="D12" i="14" s="1"/>
  <c r="E46" i="15"/>
  <c r="H16" i="14"/>
  <c r="D46" i="15"/>
  <c r="K42" i="15"/>
  <c r="J42" i="15"/>
  <c r="G35" i="15"/>
  <c r="H12" i="14"/>
  <c r="H20" i="14" s="1"/>
  <c r="H21" i="14" s="1"/>
  <c r="H22" i="14" s="1"/>
  <c r="H23" i="14" s="1"/>
  <c r="F16" i="14"/>
  <c r="K170" i="32" l="1"/>
  <c r="M206" i="32"/>
  <c r="E28" i="36" s="1"/>
  <c r="L66" i="32"/>
  <c r="B43" i="32"/>
  <c r="K68" i="32"/>
  <c r="R16" i="32"/>
  <c r="E43" i="14"/>
  <c r="F20" i="14"/>
  <c r="F21" i="14" s="1"/>
  <c r="F22" i="14" s="1"/>
  <c r="F23" i="14" s="1"/>
  <c r="C43" i="14"/>
  <c r="D20" i="14"/>
  <c r="D21" i="14" s="1"/>
  <c r="D22" i="14" s="1"/>
  <c r="D23" i="14" s="1"/>
  <c r="C14" i="13"/>
  <c r="C13" i="13"/>
  <c r="K173" i="32" l="1"/>
  <c r="K206" i="32"/>
  <c r="C43" i="32"/>
  <c r="B45" i="32"/>
  <c r="M109" i="32"/>
  <c r="E68" i="5"/>
  <c r="E70" i="5" l="1"/>
  <c r="E72" i="5" s="1"/>
  <c r="E172" i="5" s="1"/>
  <c r="F172" i="5" s="1"/>
  <c r="G172" i="5" s="1"/>
  <c r="E56" i="5"/>
  <c r="E50" i="5"/>
  <c r="E16" i="5"/>
  <c r="E27" i="5"/>
  <c r="E32" i="5"/>
  <c r="E37" i="5"/>
  <c r="E84" i="5"/>
  <c r="E86" i="5" s="1"/>
  <c r="E173" i="5" s="1"/>
  <c r="E93" i="5"/>
  <c r="E113" i="5"/>
  <c r="E139" i="5"/>
  <c r="E148" i="5"/>
  <c r="J111" i="5"/>
  <c r="J112" i="5" s="1"/>
  <c r="E110" i="5"/>
  <c r="E119" i="5" s="1"/>
  <c r="E121" i="5" s="1"/>
  <c r="E150" i="5" l="1"/>
  <c r="E152" i="5"/>
  <c r="E39" i="5"/>
  <c r="E41" i="5" s="1"/>
  <c r="E170" i="5" s="1"/>
  <c r="F170" i="5" s="1"/>
  <c r="G170" i="5" s="1"/>
  <c r="E18" i="5"/>
  <c r="E20" i="5" s="1"/>
  <c r="E169" i="5" s="1"/>
  <c r="F169" i="5" s="1"/>
  <c r="G169" i="5" s="1"/>
  <c r="E141" i="5"/>
  <c r="E143" i="5" s="1"/>
  <c r="E176" i="5" s="1"/>
  <c r="F176" i="5" s="1"/>
  <c r="G176" i="5" s="1"/>
  <c r="E101" i="5"/>
  <c r="E103" i="5" s="1"/>
  <c r="E174" i="5" s="1"/>
  <c r="F174" i="5" s="1"/>
  <c r="G174" i="5" s="1"/>
  <c r="E58" i="5"/>
  <c r="E60" i="5" s="1"/>
  <c r="E171" i="5" s="1"/>
  <c r="F171" i="5" s="1"/>
  <c r="G171" i="5" s="1"/>
  <c r="E203" i="5"/>
  <c r="F173" i="5"/>
  <c r="G173" i="5" s="1"/>
  <c r="H172" i="5"/>
  <c r="C31" i="8" l="1"/>
  <c r="E153" i="5"/>
  <c r="E123" i="5"/>
  <c r="E125" i="5" s="1"/>
  <c r="E175" i="5" s="1"/>
  <c r="F175" i="5" s="1"/>
  <c r="G175" i="5" s="1"/>
  <c r="J150" i="5"/>
  <c r="H176" i="5"/>
  <c r="H174" i="5"/>
  <c r="H169" i="5"/>
  <c r="H171" i="5"/>
  <c r="H173" i="5"/>
  <c r="E204" i="5"/>
  <c r="E206" i="5" s="1"/>
  <c r="E212" i="5" s="1"/>
  <c r="H170" i="5"/>
  <c r="E31" i="8" l="1"/>
  <c r="L37" i="32"/>
  <c r="C28" i="8"/>
  <c r="C33" i="8"/>
  <c r="C32" i="8"/>
  <c r="C36" i="8"/>
  <c r="C27" i="8"/>
  <c r="C29" i="8"/>
  <c r="E156" i="5"/>
  <c r="E162" i="5" s="1"/>
  <c r="E164" i="5" s="1"/>
  <c r="E177" i="5" s="1"/>
  <c r="H175" i="5"/>
  <c r="G203" i="5"/>
  <c r="G204" i="5" s="1"/>
  <c r="G206" i="5" s="1"/>
  <c r="G212" i="5" s="1"/>
  <c r="H196" i="5"/>
  <c r="F203" i="5"/>
  <c r="E28" i="8" l="1"/>
  <c r="L34" i="32"/>
  <c r="J34" i="32" s="1"/>
  <c r="E29" i="8"/>
  <c r="L35" i="32"/>
  <c r="J35" i="32" s="1"/>
  <c r="L39" i="32"/>
  <c r="J39" i="32" s="1"/>
  <c r="E33" i="8"/>
  <c r="E27" i="8"/>
  <c r="L33" i="32"/>
  <c r="J33" i="32" s="1"/>
  <c r="E36" i="8"/>
  <c r="L42" i="32"/>
  <c r="J42" i="32" s="1"/>
  <c r="L38" i="32"/>
  <c r="J38" i="32" s="1"/>
  <c r="E32" i="8"/>
  <c r="J37" i="32"/>
  <c r="E37" i="32"/>
  <c r="J60" i="32" s="1"/>
  <c r="C35" i="8"/>
  <c r="F177" i="5"/>
  <c r="G177" i="5" s="1"/>
  <c r="E178" i="5"/>
  <c r="J177" i="5" s="1"/>
  <c r="F204" i="5"/>
  <c r="F206" i="5" s="1"/>
  <c r="F212" i="5" s="1"/>
  <c r="J164" i="32" l="1"/>
  <c r="J200" i="32" s="1"/>
  <c r="L200" i="32"/>
  <c r="D22" i="36" s="1"/>
  <c r="A37" i="32"/>
  <c r="C37" i="32" s="1"/>
  <c r="L60" i="32"/>
  <c r="E35" i="8"/>
  <c r="L41" i="32"/>
  <c r="F178" i="5"/>
  <c r="F211" i="5" s="1"/>
  <c r="F216" i="5" s="1"/>
  <c r="J173" i="5"/>
  <c r="J169" i="5"/>
  <c r="J176" i="5"/>
  <c r="J172" i="5"/>
  <c r="J175" i="5"/>
  <c r="J170" i="5"/>
  <c r="J171" i="5"/>
  <c r="E211" i="5"/>
  <c r="K213" i="35" s="1"/>
  <c r="J174" i="5"/>
  <c r="G178" i="5"/>
  <c r="G211" i="5" s="1"/>
  <c r="H177" i="5"/>
  <c r="J41" i="32" l="1"/>
  <c r="E41" i="32"/>
  <c r="H178" i="5"/>
  <c r="H211" i="5" s="1"/>
  <c r="C4" i="8" s="1"/>
  <c r="C37" i="8"/>
  <c r="E213" i="5"/>
  <c r="L217" i="5"/>
  <c r="F213" i="5"/>
  <c r="E216" i="5"/>
  <c r="G213" i="5"/>
  <c r="G216" i="5"/>
  <c r="E37" i="8" l="1"/>
  <c r="L43" i="32"/>
  <c r="L21" i="32"/>
  <c r="E45" i="32"/>
  <c r="J64" i="32"/>
  <c r="H216" i="5"/>
  <c r="D203" i="5"/>
  <c r="H197" i="5"/>
  <c r="J43" i="32" l="1"/>
  <c r="J45" i="32" s="1"/>
  <c r="L45" i="32"/>
  <c r="J168" i="32"/>
  <c r="L204" i="32"/>
  <c r="D26" i="36" s="1"/>
  <c r="J68" i="32"/>
  <c r="L64" i="32"/>
  <c r="A41" i="32"/>
  <c r="D204" i="5"/>
  <c r="D206" i="5" s="1"/>
  <c r="D212" i="5" s="1"/>
  <c r="D213" i="5" s="1"/>
  <c r="K213" i="5" s="1"/>
  <c r="H203" i="5"/>
  <c r="M82" i="32" l="1"/>
  <c r="L68" i="32"/>
  <c r="C41" i="32"/>
  <c r="A45" i="32"/>
  <c r="C45" i="32" s="1"/>
  <c r="J204" i="32"/>
  <c r="J173" i="32"/>
  <c r="D217" i="5"/>
  <c r="D222" i="5" s="1"/>
  <c r="E217" i="5"/>
  <c r="L210" i="5"/>
  <c r="F217" i="5"/>
  <c r="L218" i="5"/>
  <c r="G217" i="5"/>
  <c r="H204" i="5"/>
  <c r="H206" i="5" s="1"/>
  <c r="H212" i="5" s="1"/>
  <c r="C5" i="8" s="1"/>
  <c r="C25" i="8"/>
  <c r="E25" i="8" l="1"/>
  <c r="L31" i="32"/>
  <c r="L22" i="32"/>
  <c r="C6" i="8"/>
  <c r="C16" i="8"/>
  <c r="L17" i="32" s="1"/>
  <c r="D223" i="5"/>
  <c r="C17" i="8" s="1"/>
  <c r="D220" i="5"/>
  <c r="H213" i="5"/>
  <c r="D221" i="5" s="1"/>
  <c r="J31" i="32" l="1"/>
  <c r="J32" i="32" s="1"/>
  <c r="L32" i="32"/>
  <c r="C15" i="8"/>
  <c r="C14" i="8"/>
  <c r="L14" i="8" l="1"/>
  <c r="L16" i="32"/>
  <c r="J16" i="32" l="1"/>
  <c r="N192" i="32" l="1"/>
  <c r="N194" i="32"/>
  <c r="N193" i="32"/>
  <c r="Y21" i="32"/>
  <c r="N204" i="32" l="1"/>
  <c r="N198" i="32"/>
  <c r="N197" i="32"/>
  <c r="N200" i="32"/>
  <c r="N205" i="32"/>
  <c r="N201" i="32"/>
  <c r="N206" i="32"/>
  <c r="N202" i="32"/>
  <c r="N196" i="32" l="1"/>
  <c r="P73" i="32"/>
  <c r="L103" i="32"/>
  <c r="L105" i="32" l="1"/>
  <c r="L110" i="32"/>
  <c r="V88" i="32"/>
  <c r="M87" i="32"/>
  <c r="N82" i="32"/>
  <c r="P74" i="32"/>
  <c r="L76" i="32"/>
  <c r="M102" i="32"/>
  <c r="M75" i="32"/>
  <c r="P101" i="32"/>
  <c r="N109" i="32" l="1"/>
  <c r="L83" i="32"/>
  <c r="L78" i="32"/>
  <c r="L111" i="32"/>
  <c r="M76" i="32"/>
  <c r="N75" i="32"/>
  <c r="N87" i="32"/>
  <c r="O87" i="32" s="1"/>
  <c r="N102" i="32"/>
  <c r="M103" i="32"/>
  <c r="O82" i="32"/>
  <c r="N114" i="32" l="1"/>
  <c r="O109" i="32"/>
  <c r="P109" i="32" s="1"/>
  <c r="P114" i="32" s="1"/>
  <c r="M114" i="32"/>
  <c r="V115" i="32"/>
  <c r="V116" i="32" s="1"/>
  <c r="M110" i="32"/>
  <c r="M105" i="32"/>
  <c r="N103" i="32"/>
  <c r="P102" i="32"/>
  <c r="P103" i="32" s="1"/>
  <c r="P105" i="32" s="1"/>
  <c r="N76" i="32"/>
  <c r="P75" i="32"/>
  <c r="P76" i="32" s="1"/>
  <c r="P78" i="32" s="1"/>
  <c r="M78" i="32"/>
  <c r="M83" i="32"/>
  <c r="M84" i="32" s="1"/>
  <c r="L84" i="32"/>
  <c r="O84" i="32"/>
  <c r="P82" i="32"/>
  <c r="L115" i="32"/>
  <c r="O111" i="32" l="1"/>
  <c r="O114" i="32"/>
  <c r="O115" i="32" s="1"/>
  <c r="N78" i="32"/>
  <c r="N83" i="32"/>
  <c r="M115" i="32"/>
  <c r="N115" i="32"/>
  <c r="V81" i="32"/>
  <c r="V89" i="32"/>
  <c r="U84" i="32"/>
  <c r="L88" i="32"/>
  <c r="N110" i="32"/>
  <c r="N111" i="32" s="1"/>
  <c r="N105" i="32"/>
  <c r="P87" i="32"/>
  <c r="M111" i="32"/>
  <c r="P110" i="32" l="1"/>
  <c r="L123" i="32" s="1"/>
  <c r="L122" i="32" a="1"/>
  <c r="L122" i="32" s="1"/>
  <c r="M122" i="32" s="1"/>
  <c r="K151" i="32" s="1"/>
  <c r="K186" i="32" s="1"/>
  <c r="E9" i="36" s="1"/>
  <c r="V108" i="32"/>
  <c r="N88" i="32"/>
  <c r="M88" i="32"/>
  <c r="O88" i="32"/>
  <c r="N84" i="32"/>
  <c r="P83" i="32"/>
  <c r="L93" i="32" l="1" a="1"/>
  <c r="L93" i="32" s="1"/>
  <c r="M93" i="32" s="1"/>
  <c r="J151" i="32" s="1"/>
  <c r="J186" i="32" s="1"/>
  <c r="D9" i="36" s="1"/>
  <c r="L120" i="32"/>
  <c r="P111" i="32"/>
  <c r="P118" i="32" s="1"/>
  <c r="L94" i="32"/>
  <c r="L91" i="32"/>
  <c r="M91" i="32" s="1"/>
  <c r="J150" i="32" s="1"/>
  <c r="J185" i="32" s="1"/>
  <c r="D5" i="36" s="1"/>
  <c r="P84" i="32"/>
  <c r="L92" i="32" s="1"/>
  <c r="L121" i="32" l="1"/>
</calcChain>
</file>

<file path=xl/sharedStrings.xml><?xml version="1.0" encoding="utf-8"?>
<sst xmlns="http://schemas.openxmlformats.org/spreadsheetml/2006/main" count="3807" uniqueCount="677">
  <si>
    <t>Administration Cost</t>
  </si>
  <si>
    <t>Maintenance Cost</t>
  </si>
  <si>
    <t>Software Cost</t>
  </si>
  <si>
    <t>Operations Cost</t>
  </si>
  <si>
    <t>Data Movement Cost</t>
  </si>
  <si>
    <t xml:space="preserve">C-level Productivity </t>
  </si>
  <si>
    <t>Revenue Increase</t>
  </si>
  <si>
    <t>Faster Time to Value</t>
  </si>
  <si>
    <t>End to End Security</t>
  </si>
  <si>
    <t>Reduced Downtime</t>
  </si>
  <si>
    <t>Trusted Relations</t>
  </si>
  <si>
    <t>Improved Compliance</t>
  </si>
  <si>
    <t>Administrator</t>
  </si>
  <si>
    <t>Hardware Maintenance</t>
  </si>
  <si>
    <t>Software Maintenance</t>
  </si>
  <si>
    <t>Cost of moving 1 TB</t>
  </si>
  <si>
    <t xml:space="preserve">IT Professional Productivity </t>
  </si>
  <si>
    <t xml:space="preserve">Organizational Productivity </t>
  </si>
  <si>
    <t>Acquisition Cost</t>
  </si>
  <si>
    <t>Annual Licensing Cost</t>
  </si>
  <si>
    <t>License cost</t>
  </si>
  <si>
    <t>Personnel cost (Admin, Eng.)</t>
  </si>
  <si>
    <t>Backup and recovery</t>
  </si>
  <si>
    <t>Maintenance &amp; Repair</t>
  </si>
  <si>
    <t>Providing Security</t>
  </si>
  <si>
    <t>Taxes</t>
  </si>
  <si>
    <t>Server HW and SW</t>
  </si>
  <si>
    <t>Network HW and SW</t>
  </si>
  <si>
    <t>Installation</t>
  </si>
  <si>
    <t>Warrenties &amp; Licence</t>
  </si>
  <si>
    <t>Risks</t>
  </si>
  <si>
    <t>Power, cooling and floor space</t>
  </si>
  <si>
    <t>Downtime</t>
  </si>
  <si>
    <t xml:space="preserve">Testing &amp; Training </t>
  </si>
  <si>
    <t>Audit (Internal &amp; External)</t>
  </si>
  <si>
    <t>Insurance</t>
  </si>
  <si>
    <t>Workload time</t>
  </si>
  <si>
    <t>Reports per hour</t>
  </si>
  <si>
    <t>Cost per report per hour</t>
  </si>
  <si>
    <t>CFO</t>
  </si>
  <si>
    <t>CRO</t>
  </si>
  <si>
    <t>CIO</t>
  </si>
  <si>
    <t>CMO</t>
  </si>
  <si>
    <t>Data Scientist</t>
  </si>
  <si>
    <t>Data Engineer</t>
  </si>
  <si>
    <t>Analyst</t>
  </si>
  <si>
    <t>Developer</t>
  </si>
  <si>
    <t>Process Streamlining</t>
  </si>
  <si>
    <t>Governance</t>
  </si>
  <si>
    <t>Year 0</t>
  </si>
  <si>
    <t>Year 1</t>
  </si>
  <si>
    <t>Year 2</t>
  </si>
  <si>
    <t>Year 3</t>
  </si>
  <si>
    <t>Total</t>
  </si>
  <si>
    <t>Risk Adjustment</t>
  </si>
  <si>
    <t>Percentage improvement in productivity of data scientists</t>
  </si>
  <si>
    <t>Number of Data engineers</t>
  </si>
  <si>
    <t>Percentage improvement in productivity of data engineers</t>
  </si>
  <si>
    <t>Total savings from productivity of IT personnel</t>
  </si>
  <si>
    <t>Risk adjusted savings from productivity of IT personnel</t>
  </si>
  <si>
    <t>Productivity of IT Personnel</t>
  </si>
  <si>
    <t>Productivity of C-level Executives</t>
  </si>
  <si>
    <t>Improved Revenue</t>
  </si>
  <si>
    <t>Hardware Maintenance Cost</t>
  </si>
  <si>
    <t>Number of data scientists</t>
  </si>
  <si>
    <t>Value of extra insight</t>
  </si>
  <si>
    <t>Total  from productivity of IT personnel</t>
  </si>
  <si>
    <t>Faster time to market</t>
  </si>
  <si>
    <t>Improved Security</t>
  </si>
  <si>
    <t>Average annual salary</t>
  </si>
  <si>
    <t xml:space="preserve">% reduction in time spent </t>
  </si>
  <si>
    <t>Reduced cost to recover from breach</t>
  </si>
  <si>
    <t>Risk Adjustment (down 10%)</t>
  </si>
  <si>
    <t>Average potential regulatory fine</t>
  </si>
  <si>
    <t>Probability of compliance fine</t>
  </si>
  <si>
    <t>Average number of attacks / year</t>
  </si>
  <si>
    <t>Average number of days to identify a breach</t>
  </si>
  <si>
    <t>Reduction in number of attacks due to Z14</t>
  </si>
  <si>
    <t>Reduction on number of days to identify a breach</t>
  </si>
  <si>
    <t>Cost of a day wasted for a breach</t>
  </si>
  <si>
    <t>Total benefit</t>
  </si>
  <si>
    <t>Number of days wasted in a year</t>
  </si>
  <si>
    <t>Savings in annual compliance implementation plan</t>
  </si>
  <si>
    <t>Reduced Compliance</t>
  </si>
  <si>
    <t>Reduced downtime</t>
  </si>
  <si>
    <t>Number of hours of downtime with Z14</t>
  </si>
  <si>
    <t>Number of hours in a year</t>
  </si>
  <si>
    <t xml:space="preserve">Average cost of downtime </t>
  </si>
  <si>
    <t>Average productivity loss</t>
  </si>
  <si>
    <t>Number of Application Developer</t>
  </si>
  <si>
    <t>Percentage improvement in productivity of application developer</t>
  </si>
  <si>
    <t>Average profit margin</t>
  </si>
  <si>
    <t>Average new services revenue</t>
  </si>
  <si>
    <t>Profit margin rate</t>
  </si>
  <si>
    <t>Faster time-to-value</t>
  </si>
  <si>
    <t>Number of projects in progress</t>
  </si>
  <si>
    <t>Percentage chance of trust avoided by System Z</t>
  </si>
  <si>
    <t xml:space="preserve">Reduced brand risk exposure  </t>
  </si>
  <si>
    <t>Direct legal cost avoidance</t>
  </si>
  <si>
    <t>Trusted Experiences</t>
  </si>
  <si>
    <t>Percentage improvement in productivity of business analysts</t>
  </si>
  <si>
    <t>Total Benefit</t>
  </si>
  <si>
    <t>C-level executive productivity</t>
  </si>
  <si>
    <t>IT personnel productivity</t>
  </si>
  <si>
    <t>Organizational Productivity</t>
  </si>
  <si>
    <t>Faster-time-to-value</t>
  </si>
  <si>
    <t>End-to-End Security</t>
  </si>
  <si>
    <t>Improved governance and compliance</t>
  </si>
  <si>
    <t>Total Benefits</t>
  </si>
  <si>
    <t>Percentage acceptable for the configuration</t>
  </si>
  <si>
    <t>Acquisition Costs</t>
  </si>
  <si>
    <t>Operations Costs</t>
  </si>
  <si>
    <t>Total costs</t>
  </si>
  <si>
    <t>Operations cost</t>
  </si>
  <si>
    <t>Financial Instrument</t>
  </si>
  <si>
    <t>Total Costs</t>
  </si>
  <si>
    <t>Margin</t>
  </si>
  <si>
    <t>Return on Investment</t>
  </si>
  <si>
    <t>Net Present Value</t>
  </si>
  <si>
    <t>Total Cost of Ownership</t>
  </si>
  <si>
    <t>Z- 14 System Value Proposition</t>
  </si>
  <si>
    <t>Average salary of data scientists</t>
  </si>
  <si>
    <t>Average salary of data engineers</t>
  </si>
  <si>
    <t>Average salary of application developer</t>
  </si>
  <si>
    <t>Average salary of business analysts</t>
  </si>
  <si>
    <t>Other business personnel who can leverage the service</t>
  </si>
  <si>
    <t>Estimated cost of brand value due to organization trust</t>
  </si>
  <si>
    <t>Estimated % chance of not verifying information</t>
  </si>
  <si>
    <t>Savings from improved efficiency</t>
  </si>
  <si>
    <t>Number of days saved due to reduction and really response</t>
  </si>
  <si>
    <t>Number of hours of downtime</t>
  </si>
  <si>
    <t>Number of Business Analysts</t>
  </si>
  <si>
    <t>Average salary of other business personnel</t>
  </si>
  <si>
    <t>Percentage improvement in productivity of other business personnel</t>
  </si>
  <si>
    <t>Total  margin from the increase in revenue</t>
  </si>
  <si>
    <t>Total improvement in margin  from faster-time-to-value</t>
  </si>
  <si>
    <t>Risk adjusted improvement in margin  from faster-time-to-value</t>
  </si>
  <si>
    <t>Total improvement from trusted experiences</t>
  </si>
  <si>
    <t>Risk adjusted improvement from trusted experiences</t>
  </si>
  <si>
    <t>Total  from end-to-end security</t>
  </si>
  <si>
    <t>Risk adjusted savings from end-to-end security</t>
  </si>
  <si>
    <t>Risk Adjusted Total Costs</t>
  </si>
  <si>
    <t xml:space="preserve">Forrester </t>
  </si>
  <si>
    <t>Average salary of these C-level executives</t>
  </si>
  <si>
    <t>Percentage Improvement in Productivity these C-level Executives</t>
  </si>
  <si>
    <t>Total savings from productivity of C-level Executives</t>
  </si>
  <si>
    <t>Number of other Secondary C-level business executives</t>
  </si>
  <si>
    <t>Average salary of these c-level business executives</t>
  </si>
  <si>
    <t>Cost reduction of data scientists</t>
  </si>
  <si>
    <t>Cost reduction of Primary C-level executive</t>
  </si>
  <si>
    <t>Cost reduction of secondary c-level executives</t>
  </si>
  <si>
    <t>Risk adjusted cost savings from productivity of C-Level Executives</t>
  </si>
  <si>
    <t>Cost reduction of  data engineers</t>
  </si>
  <si>
    <t>Cost reduction of application developers</t>
  </si>
  <si>
    <t>Risk adjusted cost savings from productivity of IT personnel</t>
  </si>
  <si>
    <t>Contribution to the chosen use case</t>
  </si>
  <si>
    <t>Total savings from improved organzational productivity</t>
  </si>
  <si>
    <t>Risk adjusted cost savings from organizational productivity</t>
  </si>
  <si>
    <t>Percentage improvement in number of insights (deeper or more current)</t>
  </si>
  <si>
    <t xml:space="preserve">Number of  insights generated </t>
  </si>
  <si>
    <t>Increase net margin from the chosen use case</t>
  </si>
  <si>
    <t xml:space="preserve">Security breach </t>
  </si>
  <si>
    <t>Prob</t>
  </si>
  <si>
    <t>10 times less for mainframe</t>
  </si>
  <si>
    <t>similar to same as downtime</t>
  </si>
  <si>
    <t>Average cost of an attack</t>
  </si>
  <si>
    <t>Number of days in a year</t>
  </si>
  <si>
    <t xml:space="preserve">Number of Primary C-level Executives </t>
  </si>
  <si>
    <t>Cost reductions from productivity of business analysts</t>
  </si>
  <si>
    <t>Cost  reductions from productivity of other business personnel</t>
  </si>
  <si>
    <t>Average legal time saved (hours) /Person</t>
  </si>
  <si>
    <t>Hourly cost of the legal team</t>
  </si>
  <si>
    <t>Payback Period (Approx)</t>
  </si>
  <si>
    <t>IBM Z14</t>
  </si>
  <si>
    <t>WL X86</t>
  </si>
  <si>
    <t>Small</t>
  </si>
  <si>
    <t>Medium</t>
  </si>
  <si>
    <t>Large</t>
  </si>
  <si>
    <t>Finance</t>
  </si>
  <si>
    <t>Healthcare</t>
  </si>
  <si>
    <t>Telecom</t>
  </si>
  <si>
    <t>Med</t>
  </si>
  <si>
    <t xml:space="preserve">Healthcare </t>
  </si>
  <si>
    <t>Assumption</t>
  </si>
  <si>
    <t>costs</t>
  </si>
  <si>
    <t>Benefit</t>
  </si>
  <si>
    <t>Beenfit</t>
  </si>
  <si>
    <t>Industry</t>
  </si>
  <si>
    <t>Use Case</t>
  </si>
  <si>
    <t>End of Period Processing</t>
  </si>
  <si>
    <t>Retail</t>
  </si>
  <si>
    <t>Improve Claims Optimization</t>
  </si>
  <si>
    <t>Prevent Customer Churn</t>
  </si>
  <si>
    <t xml:space="preserve">Use Case 1 </t>
  </si>
  <si>
    <t>Use Case 2</t>
  </si>
  <si>
    <t xml:space="preserve">Industry </t>
  </si>
  <si>
    <t>Investment</t>
  </si>
  <si>
    <t>Percentage improvement in productivity Data Engineers</t>
  </si>
  <si>
    <t>Percentage improvement in productivity of Application developer</t>
  </si>
  <si>
    <t>Percentage improvement in productivity of secondary C-level business executive</t>
  </si>
  <si>
    <t>Percentage Improvement in Productivity Primary C-level Executives</t>
  </si>
  <si>
    <t>Percentage improvement in productivity of busienss anaysts</t>
  </si>
  <si>
    <t>Percentage improvement in the productivity of the users</t>
  </si>
  <si>
    <t>Quadrant 2</t>
  </si>
  <si>
    <t>Quadrant 3</t>
  </si>
  <si>
    <t>Percentage improvement in number of insights</t>
  </si>
  <si>
    <t>g</t>
  </si>
  <si>
    <t>Sizing</t>
  </si>
  <si>
    <t>Metric</t>
  </si>
  <si>
    <t>Remarks</t>
  </si>
  <si>
    <t>GCP</t>
  </si>
  <si>
    <t>GCP Engine</t>
  </si>
  <si>
    <t>z13 605</t>
  </si>
  <si>
    <t>z14 605</t>
  </si>
  <si>
    <t>zIIPs</t>
  </si>
  <si>
    <t>z13 606</t>
  </si>
  <si>
    <t>z14 606</t>
  </si>
  <si>
    <t>Mem (GB)</t>
  </si>
  <si>
    <t>MIPS</t>
  </si>
  <si>
    <t>SE MIPS</t>
  </si>
  <si>
    <t>Capacity Setting (Dial Point 7 = 100%)</t>
  </si>
  <si>
    <t>GCP MIPS</t>
  </si>
  <si>
    <t>MIPS (z14 605 - 606)</t>
  </si>
  <si>
    <t>1 GCP per LPAR</t>
  </si>
  <si>
    <t>SE + GCP</t>
  </si>
  <si>
    <t>SE + GCP MIPS</t>
  </si>
  <si>
    <t>Less PEO</t>
  </si>
  <si>
    <t>Total MIPS (SE + GSP)</t>
  </si>
  <si>
    <t>ZIIP</t>
  </si>
  <si>
    <t xml:space="preserve">Special purpose porcesser added to central processor </t>
  </si>
  <si>
    <t xml:space="preserve">LPAR performance - partition within LPAR Configuring </t>
  </si>
  <si>
    <t xml:space="preserve">SE </t>
  </si>
  <si>
    <t>Total MIPS (SE Only)</t>
  </si>
  <si>
    <t>RPE/MIPS Method</t>
  </si>
  <si>
    <t>SMALL</t>
  </si>
  <si>
    <t>MEDIUM</t>
  </si>
  <si>
    <t>LARGE</t>
  </si>
  <si>
    <t>RPEs</t>
  </si>
  <si>
    <t>RPEs/MIPS</t>
  </si>
  <si>
    <t>Use 240 (without DR)</t>
  </si>
  <si>
    <t>cores</t>
  </si>
  <si>
    <t>RPEs/core</t>
  </si>
  <si>
    <t>HPE - ProLiant DL560 Gen10 (2U) Xeon Platinum 8168 2.7GHz: vSphere: (2ch/48co)</t>
  </si>
  <si>
    <t>servers</t>
  </si>
  <si>
    <t>ProLiant DL560 Gen10 (2U) Xeon Platinum 8168 24-Core 2.7GHz (2ch/48co)</t>
  </si>
  <si>
    <t>n+1</t>
  </si>
  <si>
    <t>GHz Method</t>
  </si>
  <si>
    <t>At 40% Util</t>
  </si>
  <si>
    <t>servers (n+1)</t>
  </si>
  <si>
    <t>Core Ratio (x86/z) - excludes n+1 addition</t>
  </si>
  <si>
    <t>Adding HA</t>
  </si>
  <si>
    <t>Main Frame (MIPS)</t>
  </si>
  <si>
    <t xml:space="preserve">Num of </t>
  </si>
  <si>
    <t>Servers</t>
  </si>
  <si>
    <t>Memory (GB)</t>
  </si>
  <si>
    <t>Cost of software</t>
  </si>
  <si>
    <t xml:space="preserve">maintenance </t>
  </si>
  <si>
    <t>Power and Cooling</t>
  </si>
  <si>
    <t>X86</t>
  </si>
  <si>
    <t>Cores</t>
  </si>
  <si>
    <t>HA server</t>
  </si>
  <si>
    <t>Total Server</t>
  </si>
  <si>
    <t>Core / server</t>
  </si>
  <si>
    <t>Memory (128*4)</t>
  </si>
  <si>
    <t>Mainframe vs X86</t>
  </si>
  <si>
    <t>Operating Cost</t>
  </si>
  <si>
    <t>Analyst Presentation</t>
  </si>
  <si>
    <t>Z14</t>
  </si>
  <si>
    <t>X 86</t>
  </si>
  <si>
    <t>Number of cores</t>
  </si>
  <si>
    <t>Number of servers</t>
  </si>
  <si>
    <t>Core / Server</t>
  </si>
  <si>
    <t>Hardware Purchase</t>
  </si>
  <si>
    <t>Software Oracle</t>
  </si>
  <si>
    <t>IBM Software</t>
  </si>
  <si>
    <t>Linux OS and Other Software</t>
  </si>
  <si>
    <t>Power</t>
  </si>
  <si>
    <t>Space</t>
  </si>
  <si>
    <t>Hardware cost  / core</t>
  </si>
  <si>
    <t>Hardware maintenace cost (22%)</t>
  </si>
  <si>
    <t>Software cost / core</t>
  </si>
  <si>
    <t>IBM Sofwtare cost</t>
  </si>
  <si>
    <t>Linux OS</t>
  </si>
  <si>
    <t>Electricity</t>
  </si>
  <si>
    <t>Beenfits of Z14</t>
  </si>
  <si>
    <t>Security</t>
  </si>
  <si>
    <t>Availability</t>
  </si>
  <si>
    <t>Scalability</t>
  </si>
  <si>
    <t>Manageability</t>
  </si>
  <si>
    <t>Analytics</t>
  </si>
  <si>
    <t>Prevent Fraud</t>
  </si>
  <si>
    <t>Reduce customer chrun</t>
  </si>
  <si>
    <t>Cross sell and upsell opportunities</t>
  </si>
  <si>
    <t>Operating volume</t>
  </si>
  <si>
    <t>SPEED</t>
  </si>
  <si>
    <r>
      <t>•</t>
    </r>
    <r>
      <rPr>
        <sz val="11"/>
        <color rgb="FF080808"/>
        <rFont val="Arial"/>
        <family val="2"/>
      </rPr>
      <t>Dramatically improve query response – up to 2000X faster – to support time-sensitive decisions</t>
    </r>
  </si>
  <si>
    <r>
      <t>•</t>
    </r>
    <r>
      <rPr>
        <sz val="11"/>
        <color rgb="FF080808"/>
        <rFont val="Arial"/>
        <family val="2"/>
      </rPr>
      <t>Right-time. Low latency. Trusted. Accurate.</t>
    </r>
  </si>
  <si>
    <t>Benefits of Z4</t>
  </si>
  <si>
    <t>SAVINGS</t>
  </si>
  <si>
    <r>
      <t>•</t>
    </r>
    <r>
      <rPr>
        <sz val="11"/>
        <color rgb="FF080808"/>
        <rFont val="Arial"/>
        <family val="2"/>
      </rPr>
      <t>Minimize data proliferation</t>
    </r>
  </si>
  <si>
    <r>
      <t>•</t>
    </r>
    <r>
      <rPr>
        <sz val="11"/>
        <color rgb="FF080808"/>
        <rFont val="Arial"/>
        <family val="2"/>
      </rPr>
      <t>Lower the cost of storing and managing historical data</t>
    </r>
  </si>
  <si>
    <r>
      <t>•</t>
    </r>
    <r>
      <rPr>
        <sz val="11"/>
        <color rgb="FF080808"/>
        <rFont val="Arial"/>
        <family val="2"/>
      </rPr>
      <t xml:space="preserve">Free up compute resources </t>
    </r>
  </si>
  <si>
    <t>SECURITY</t>
  </si>
  <si>
    <t>Protected. Secured. Governed.</t>
  </si>
  <si>
    <r>
      <t>•</t>
    </r>
    <r>
      <rPr>
        <sz val="11"/>
        <color rgb="FF000000"/>
        <rFont val="Arial"/>
        <family val="2"/>
      </rPr>
      <t xml:space="preserve">Safeguard valuable data under the control and security of DB2 for z/OS </t>
    </r>
  </si>
  <si>
    <t>SIMPLICITY</t>
  </si>
  <si>
    <r>
      <t>•</t>
    </r>
    <r>
      <rPr>
        <sz val="11"/>
        <color rgb="FF080808"/>
        <rFont val="Arial"/>
        <family val="2"/>
      </rPr>
      <t xml:space="preserve">Simplify infrastructure, reduce ETL and data movement off-platform </t>
    </r>
  </si>
  <si>
    <r>
      <t>•</t>
    </r>
    <r>
      <rPr>
        <sz val="11"/>
        <color rgb="FF080808"/>
        <rFont val="Arial"/>
        <family val="2"/>
      </rPr>
      <t>Non-disruptive installation</t>
    </r>
  </si>
  <si>
    <r>
      <t>•</t>
    </r>
    <r>
      <rPr>
        <sz val="14"/>
        <color rgb="FF000000"/>
        <rFont val="Arial"/>
        <family val="2"/>
      </rPr>
      <t>Isolation of users in a separate address space</t>
    </r>
  </si>
  <si>
    <r>
      <t>•</t>
    </r>
    <r>
      <rPr>
        <sz val="14"/>
        <color rgb="FF000000"/>
        <rFont val="Arial"/>
        <family val="2"/>
      </rPr>
      <t>Processing integrity with LPAR separation (PR/SM)</t>
    </r>
  </si>
  <si>
    <r>
      <t>•</t>
    </r>
    <r>
      <rPr>
        <sz val="14"/>
        <color rgb="FF000000"/>
        <rFont val="Arial"/>
        <family val="2"/>
      </rPr>
      <t>HiperSockets - In memory communication between LPARs</t>
    </r>
  </si>
  <si>
    <r>
      <t>•</t>
    </r>
    <r>
      <rPr>
        <sz val="14"/>
        <color rgb="FF000000"/>
        <rFont val="Arial"/>
        <family val="2"/>
      </rPr>
      <t>System programs separated from user programs</t>
    </r>
  </si>
  <si>
    <r>
      <t>•</t>
    </r>
    <r>
      <rPr>
        <sz val="14"/>
        <color rgb="FF000000"/>
        <rFont val="Arial"/>
        <family val="2"/>
      </rPr>
      <t xml:space="preserve">Authorized Program Facility (APF) </t>
    </r>
  </si>
  <si>
    <r>
      <t>•</t>
    </r>
    <r>
      <rPr>
        <sz val="14"/>
        <color rgb="FF000000"/>
        <rFont val="Arial"/>
        <family val="2"/>
      </rPr>
      <t>Strict division between privileged and non-privileged instructions</t>
    </r>
  </si>
  <si>
    <r>
      <t>•</t>
    </r>
    <r>
      <rPr>
        <sz val="14"/>
        <color rgb="FF000000"/>
        <rFont val="Arial"/>
        <family val="2"/>
      </rPr>
      <t>Strict division between configuration hardware (SE) and runtime hardware</t>
    </r>
  </si>
  <si>
    <r>
      <t>•</t>
    </r>
    <r>
      <rPr>
        <sz val="14"/>
        <color rgb="FF000000"/>
        <rFont val="Arial"/>
        <family val="2"/>
      </rPr>
      <t>No access to privileged state unless authorized</t>
    </r>
  </si>
  <si>
    <r>
      <t>•</t>
    </r>
    <r>
      <rPr>
        <sz val="14"/>
        <color rgb="FF000000"/>
        <rFont val="Arial"/>
        <family val="2"/>
      </rPr>
      <t>z Systems Firmware</t>
    </r>
  </si>
  <si>
    <r>
      <t>•</t>
    </r>
    <r>
      <rPr>
        <sz val="14"/>
        <color rgb="FF000000"/>
        <rFont val="Arial"/>
        <family val="2"/>
      </rPr>
      <t>High speed cryptography integrated on the new Crypto Express4S chip</t>
    </r>
  </si>
  <si>
    <r>
      <t>•</t>
    </r>
    <r>
      <rPr>
        <sz val="14"/>
        <color rgb="FF000000"/>
        <rFont val="Arial"/>
        <family val="2"/>
      </rPr>
      <t>Enhanced digital signature capability with new Enterprise PKCS #11</t>
    </r>
  </si>
  <si>
    <r>
      <t>•</t>
    </r>
    <r>
      <rPr>
        <sz val="14"/>
        <color rgb="FF000000"/>
        <rFont val="Arial"/>
        <family val="2"/>
      </rPr>
      <t>New credit transaction verification support for smart payment cards</t>
    </r>
  </si>
  <si>
    <r>
      <t>•</t>
    </r>
    <r>
      <rPr>
        <sz val="14"/>
        <color rgb="FF000000"/>
        <rFont val="Arial"/>
        <family val="2"/>
      </rPr>
      <t>Enterprise Key Management Foundation</t>
    </r>
  </si>
  <si>
    <r>
      <t>•</t>
    </r>
    <r>
      <rPr>
        <sz val="14"/>
        <color rgb="FF000000"/>
        <rFont val="Arial"/>
        <family val="2"/>
      </rPr>
      <t>Viruses cannot be readily introduced</t>
    </r>
  </si>
  <si>
    <t>Base Case Benefits</t>
  </si>
  <si>
    <t>Quadrant 4</t>
  </si>
  <si>
    <t>Number of hours spent by legal team</t>
  </si>
  <si>
    <t>Percentage improvement in Legal Personnel time</t>
  </si>
  <si>
    <t>Percentage chance of trust avoided by environment</t>
  </si>
  <si>
    <t>Percentage reduction in the number of security incidents</t>
  </si>
  <si>
    <t>Reduced likelihood of compliance event haenning with Z14</t>
  </si>
  <si>
    <t>Number of Primary C-level Exec</t>
  </si>
  <si>
    <t>Number of Secondary C-level  Exec</t>
  </si>
  <si>
    <t>Percentage Contribution of Primary</t>
  </si>
  <si>
    <t>Percentage Contribution of Secondary</t>
  </si>
  <si>
    <t>Number of data Scientists</t>
  </si>
  <si>
    <t>Number of data Engineers</t>
  </si>
  <si>
    <t>Number of Application Developers</t>
  </si>
  <si>
    <t>Number of business analysts</t>
  </si>
  <si>
    <t>Number of business users</t>
  </si>
  <si>
    <t>Percentage contribution of Bus</t>
  </si>
  <si>
    <t>Base Case</t>
  </si>
  <si>
    <t>Estimated cost of brand value due to org trust</t>
  </si>
  <si>
    <t>Average time legal spends on inquiry</t>
  </si>
  <si>
    <t>Number of legal personnel involved</t>
  </si>
  <si>
    <t>Number of staff involved in security</t>
  </si>
  <si>
    <t>Average cost of  an atack</t>
  </si>
  <si>
    <t>Number of staff involved in compliance</t>
  </si>
  <si>
    <t>Percentage of their contribution</t>
  </si>
  <si>
    <t>Average potental reulatory fine</t>
  </si>
  <si>
    <t>Probability of compliance fne</t>
  </si>
  <si>
    <t>Average cost of downtime</t>
  </si>
  <si>
    <t>I core of Z14 to cores of X86</t>
  </si>
  <si>
    <t>Hardware Cost</t>
  </si>
  <si>
    <t>Software IBM</t>
  </si>
  <si>
    <t>Linux and other software</t>
  </si>
  <si>
    <t>Big Data Hadoop Software / year</t>
  </si>
  <si>
    <t xml:space="preserve">People Cost </t>
  </si>
  <si>
    <t>Data Trabsfer Cost</t>
  </si>
  <si>
    <t>Per Year Cost - Assuming Hardware is bought in Year 0 and Software is yearly</t>
  </si>
  <si>
    <t>Hardware Cost/year / core</t>
  </si>
  <si>
    <t>Hardware Cost Maintenance / year</t>
  </si>
  <si>
    <t>Power and cooling</t>
  </si>
  <si>
    <t>Space / Core / year</t>
  </si>
  <si>
    <t>Total Investment for 5 years</t>
  </si>
  <si>
    <t>Yearly Expenses</t>
  </si>
  <si>
    <t>Expense of core / year</t>
  </si>
  <si>
    <t>Expense for 3 years</t>
  </si>
  <si>
    <t>If someone case invest 200,000</t>
  </si>
  <si>
    <t>invest 1,592,424</t>
  </si>
  <si>
    <t>Expense / core</t>
  </si>
  <si>
    <t>core</t>
  </si>
  <si>
    <t>Hardware cost</t>
  </si>
  <si>
    <t>Maintenance</t>
  </si>
  <si>
    <t>Z14 Cores</t>
  </si>
  <si>
    <t>X86 Cores</t>
  </si>
  <si>
    <t>small</t>
  </si>
  <si>
    <t>&lt;500000</t>
  </si>
  <si>
    <t>&gt;500000 &lt;3000000</t>
  </si>
  <si>
    <t>bbbbbb</t>
  </si>
  <si>
    <t>x86 cores</t>
  </si>
  <si>
    <t>Rounding</t>
  </si>
  <si>
    <t>HW initial investment</t>
  </si>
  <si>
    <t>z14 -  James</t>
  </si>
  <si>
    <t>233K - 582K</t>
  </si>
  <si>
    <t>5b3K - 1,295 k</t>
  </si>
  <si>
    <t>1.2M - 5M</t>
  </si>
  <si>
    <t>Type of Analytics</t>
  </si>
  <si>
    <t>Inputs to the Model</t>
  </si>
  <si>
    <t>Average Mainframe</t>
  </si>
  <si>
    <t xml:space="preserve">Very Large </t>
  </si>
  <si>
    <t>Purchase</t>
  </si>
  <si>
    <t xml:space="preserve">one </t>
  </si>
  <si>
    <t>Per Core</t>
  </si>
  <si>
    <t>Assumptions</t>
  </si>
  <si>
    <t>Underlying Assumptions to generate LinuxONE Cost Savings Estimator results:</t>
  </si>
  <si>
    <t>Server purchase cost (used for New Workload option). Hardware purchase cost based on publicly available vendor pricing</t>
  </si>
  <si>
    <t>New x86 hardware pricing is assumed to have a 30% discount*</t>
  </si>
  <si>
    <t>x86 hardware maintenance is assumed to be 15% of hardware purchase</t>
  </si>
  <si>
    <t>Depending on the server model, hardware maintenance will vary from 1 to 3 years</t>
  </si>
  <si>
    <t>Migration of x86 workloads to LinuxONE is assumed to be $10,000 per physical source server</t>
  </si>
  <si>
    <t>Oracle software pricing is calculated by cores with multi-core factor, with S&amp;S starting the 1st year</t>
  </si>
  <si>
    <t>Oracle SW OTC is assumed to have a discount of 40% and S&amp;S is assumed to be 22% of the discounted OTC*</t>
  </si>
  <si>
    <t>IBM software pricing is calculated by PVU, with 1st year S&amp;S included in OTC</t>
  </si>
  <si>
    <t>IBM SW OTC is assumed to have a discount of 25% and S&amp;S is assumed to be 20% of the discounted OTC*</t>
  </si>
  <si>
    <t>Other software pricing is calculated by cores, with 1st year S&amp;S included in OTC</t>
  </si>
  <si>
    <t>Other SW S&amp;S is assumed to be 15% of the full OTC</t>
  </si>
  <si>
    <t>Linux OS support pricing assumes some vendor discounting and is estimated to be $11,000 per year per IFL for 1 - 2 IFLs, $10,000 per year per IFL for 3 - 4 IFLs and $8,000 per year per IFL for 5 or more IFLs</t>
  </si>
  <si>
    <t>x86 Linux OS support pricing is estimated to be $2,387 (including an assumed discount of 50%) per year per two socket x86 server*</t>
  </si>
  <si>
    <t>Server utilization is based on industry averages, typically seen to be about 20% for Linux on x86 servers and 90% on LinuxONE.</t>
  </si>
  <si>
    <t>z/VM virtualization costs are included in LinuxONE hardware pricing</t>
  </si>
  <si>
    <t>If additional SW management tools are added to the LinuxONE TCO, SW management tools are also added to the x86 TCO</t>
  </si>
  <si>
    <t>For additional SW management the tool assumes a 30% discount on LinuxONE and 40% discount on x86.</t>
  </si>
  <si>
    <t>If IISz is selected for LinuxONE, vCenter Server Std + vSphere with Operations Management Enterprise Plus + HyTrust is added to x86</t>
  </si>
  <si>
    <t>If Wave is selected for LinuxONE, vCenter Server Std + HyTrust is added to x86</t>
  </si>
  <si>
    <t>Labor in x86 environments is assumed to be greater based on data from client studies that evaluate life cycle management corporate wide.</t>
  </si>
  <si>
    <t>Electricity cost used is $0.10/kWh for each server's specific energy consumption and cooling.</t>
  </si>
  <si>
    <t>Floor space cost is estimated to be $10,000 per rack</t>
  </si>
  <si>
    <t>Contact IT.Economics@us.ibm.com to modify these assumptions if you require a customized TCO</t>
  </si>
  <si>
    <t>* Discount rates will vary for actual transactions. The above percentages are used for illustrative purposes only.</t>
  </si>
  <si>
    <t>Acquisition Cost of Z14 - 38 Core</t>
  </si>
  <si>
    <t>Acquisition Cost of HW - 1 Core</t>
  </si>
  <si>
    <t>Acquisition Cost of X86 - 400 Core</t>
  </si>
  <si>
    <t>Acquisition Cost of X86  per Core</t>
  </si>
  <si>
    <t>Hardware Acquisition Cost</t>
  </si>
  <si>
    <t>Maintenance Z14 - 38 Core</t>
  </si>
  <si>
    <t>Maintenance Cost X86</t>
  </si>
  <si>
    <t>Software Cost Z14 - 38 Core</t>
  </si>
  <si>
    <t>Software Cost Z14 / Core</t>
  </si>
  <si>
    <t>IBM Software Cost Z14 - 38 Core</t>
  </si>
  <si>
    <t>IBM Software Cost Z14 / Core</t>
  </si>
  <si>
    <t>System Software Cost Z14 - 38 Core</t>
  </si>
  <si>
    <t>System Software Cost Z14 / Core</t>
  </si>
  <si>
    <t>Software Cost Z14 / Core / Year</t>
  </si>
  <si>
    <t>Maintenance Z14  / Core / year</t>
  </si>
  <si>
    <t>Software Cost / year</t>
  </si>
  <si>
    <t>IBM Software Cost / year</t>
  </si>
  <si>
    <t>Mainframe Software Cost /  year</t>
  </si>
  <si>
    <t>Electricity Costs Z14</t>
  </si>
  <si>
    <t>Electricity Costs Z14 / core / yearb</t>
  </si>
  <si>
    <t>Space / year / core</t>
  </si>
  <si>
    <t>Administrator Cost - 5 year</t>
  </si>
  <si>
    <t>Yearly</t>
  </si>
  <si>
    <t>Manpower</t>
  </si>
  <si>
    <t>Year 1 Investment</t>
  </si>
  <si>
    <t>Data Transfer Cost / TB</t>
  </si>
  <si>
    <t>Number of TB of Data</t>
  </si>
  <si>
    <t>From HP</t>
  </si>
  <si>
    <t>From New Data</t>
  </si>
  <si>
    <t>From Avijit</t>
  </si>
  <si>
    <t>Average downtime</t>
  </si>
  <si>
    <t>Downtime with z</t>
  </si>
  <si>
    <t>gg</t>
  </si>
  <si>
    <t>Number of secuirty personnel involved</t>
  </si>
  <si>
    <t>Number of days saved due to improved security</t>
  </si>
  <si>
    <t>Average hourl annual salary of secuirty personnel</t>
  </si>
  <si>
    <t xml:space="preserve">Number of compliance people involved </t>
  </si>
  <si>
    <t>% Availability of the baseline system</t>
  </si>
  <si>
    <t>Percentage availability of Z14</t>
  </si>
  <si>
    <t>Number of hours saved by Z14</t>
  </si>
  <si>
    <t>Number of Technical people for maintain uptime</t>
  </si>
  <si>
    <t>Percentage of time spent in keeping the system up</t>
  </si>
  <si>
    <t>Average salary of the technical personal</t>
  </si>
  <si>
    <t>% improvement in the productivity of the technical people</t>
  </si>
  <si>
    <t>Revenue loss prevented</t>
  </si>
  <si>
    <t>Total loss prevented by Z14</t>
  </si>
  <si>
    <t>Cost of system Z</t>
  </si>
  <si>
    <t>Total Acquisition cost</t>
  </si>
  <si>
    <t>Number of security attacks / year</t>
  </si>
  <si>
    <t>Average time to identify a breach</t>
  </si>
  <si>
    <t>Average rate of security personnel</t>
  </si>
  <si>
    <t>Personnel</t>
  </si>
  <si>
    <t>Yearly Salary</t>
  </si>
  <si>
    <t>Primary C-Level Executive</t>
  </si>
  <si>
    <t>Secondary C-Level Executive</t>
  </si>
  <si>
    <t>Application Engineer</t>
  </si>
  <si>
    <t>Business Analyst</t>
  </si>
  <si>
    <t>Other buisness Personnel</t>
  </si>
  <si>
    <t>Legal Personnel</t>
  </si>
  <si>
    <t>Technical Personnel - Downtime</t>
  </si>
  <si>
    <t>Technical  Personnel - Security</t>
  </si>
  <si>
    <t xml:space="preserve">Technical Personnel - Compliance </t>
  </si>
  <si>
    <t>Salary of the Primary C-Level Executive</t>
  </si>
  <si>
    <t>Salary of the Secondary C-level executive</t>
  </si>
  <si>
    <t>Percentage contribution of Business Analyst</t>
  </si>
  <si>
    <t>Salary of data Scientists</t>
  </si>
  <si>
    <t>Salary of data engineers</t>
  </si>
  <si>
    <t>Salary of application Developers</t>
  </si>
  <si>
    <t>Salary of business analysts</t>
  </si>
  <si>
    <t>Salary of other business personnel</t>
  </si>
  <si>
    <t>Percenatge reduction in time spent to identify and fix a breach</t>
  </si>
  <si>
    <t>Percentage contribution of Primary C-level Executives</t>
  </si>
  <si>
    <t>Time Period</t>
  </si>
  <si>
    <t>Total inflow</t>
  </si>
  <si>
    <t>Amount Left to Pay</t>
  </si>
  <si>
    <t>If investment is betweeen 1 -3 million - small, 3 - 5 million medim; 5 - 10 million is Large; &gt; 10 million is very large</t>
  </si>
  <si>
    <t>Percentage contribution of secondary C-Level executives</t>
  </si>
  <si>
    <t>Percentage improvement in productivity of these C-level executives</t>
  </si>
  <si>
    <t>% of  time spent with compliance related issues</t>
  </si>
  <si>
    <t>Acquition of HW Costs / Core</t>
  </si>
  <si>
    <t>Maintenance of HW costs/ Core/ Year</t>
  </si>
  <si>
    <t>IBM software cost / core / year</t>
  </si>
  <si>
    <t>Software Costs Z14 / core / year</t>
  </si>
  <si>
    <t>System software cost / core / year</t>
  </si>
  <si>
    <t>Electricity costs / core / year</t>
  </si>
  <si>
    <t>Floor space costs / core / year</t>
  </si>
  <si>
    <t>Administrator cost / year</t>
  </si>
  <si>
    <t>Data transfer cost / TB / year</t>
  </si>
  <si>
    <t>% reduction in time spent by compliance</t>
  </si>
  <si>
    <t>Average Time to market</t>
  </si>
  <si>
    <t>Percentage improvement in the average time to market</t>
  </si>
  <si>
    <t>WL 86</t>
  </si>
  <si>
    <t>yellow colored - RAVIKIRAN working area</t>
  </si>
  <si>
    <t>Average salary of the legal personal</t>
  </si>
  <si>
    <t>Number of legal people</t>
  </si>
  <si>
    <t xml:space="preserve">Contribution of legal people </t>
  </si>
  <si>
    <t>ODA</t>
  </si>
  <si>
    <t>IDAA</t>
  </si>
  <si>
    <t>IBM Machine Learning</t>
  </si>
  <si>
    <t>Open Data Analytics</t>
  </si>
  <si>
    <t>IBM DB2 Analytics Accelerator</t>
  </si>
  <si>
    <t>IBM Z- ROI</t>
  </si>
  <si>
    <t>X-86 - ROI</t>
  </si>
  <si>
    <t>IBM Z - Benefits</t>
  </si>
  <si>
    <t>IBM Z - Costs</t>
  </si>
  <si>
    <t>IBM Z- Payback</t>
  </si>
  <si>
    <t>End of Period Process</t>
  </si>
  <si>
    <t>ML</t>
  </si>
  <si>
    <t>X-86 - Payback</t>
  </si>
  <si>
    <t>……</t>
  </si>
  <si>
    <t>Question 1</t>
  </si>
  <si>
    <t>ROI for small should be less that medium and less that large</t>
  </si>
  <si>
    <t>Question 2</t>
  </si>
  <si>
    <t>Question 3</t>
  </si>
  <si>
    <t xml:space="preserve">more to follow … </t>
  </si>
  <si>
    <t>Energy and Cooling</t>
  </si>
  <si>
    <t>DC Space</t>
  </si>
  <si>
    <t>Networking</t>
  </si>
  <si>
    <t>Mainframe Software</t>
  </si>
  <si>
    <t>Software</t>
  </si>
  <si>
    <t>System Software</t>
  </si>
  <si>
    <t>Hardware</t>
  </si>
  <si>
    <t>5-Year Costs</t>
  </si>
  <si>
    <t>1-Year Costs with Adjustments</t>
  </si>
  <si>
    <t>System Software Cost /  year</t>
  </si>
  <si>
    <t>Software Acquisition Cost</t>
  </si>
  <si>
    <t>System Acquisition Cost</t>
  </si>
  <si>
    <t>Payback Period (Months)</t>
  </si>
  <si>
    <t>Case 1: Software costs are adjusted to 3 years from 5 years (Given)</t>
  </si>
  <si>
    <t>5-Year Costs (Given)</t>
  </si>
  <si>
    <t>Results</t>
  </si>
  <si>
    <t>Total savings from improved organizational productivity</t>
  </si>
  <si>
    <t>Number of security personnel involved</t>
  </si>
  <si>
    <t>Average hourly annual salary of security personnel</t>
  </si>
  <si>
    <t>Reduced likelihood of compliance event happening with Z14</t>
  </si>
  <si>
    <t>BENEFITS and COSTS SMALL</t>
  </si>
  <si>
    <t>Quadrant 1</t>
  </si>
  <si>
    <t>Network Cost</t>
  </si>
  <si>
    <t>Networkig Costs</t>
  </si>
  <si>
    <t>difference</t>
  </si>
  <si>
    <t>Mainframe Risk Adjustment</t>
  </si>
  <si>
    <t>BENEFITS and COSTS MEDIUM</t>
  </si>
  <si>
    <t>BENEFITS and COSTS LARGE</t>
  </si>
  <si>
    <t>Improvement</t>
  </si>
  <si>
    <t>ROI</t>
  </si>
  <si>
    <t>Payback</t>
  </si>
  <si>
    <t>ROI Conversion Table</t>
  </si>
  <si>
    <t>Industry Multiplier</t>
  </si>
  <si>
    <t>Z14 Category</t>
  </si>
  <si>
    <t>X86 Category</t>
  </si>
  <si>
    <t>Use Case Multiplier</t>
  </si>
  <si>
    <t>Improve care and reduce cost</t>
  </si>
  <si>
    <t xml:space="preserve">Quality of Customer Experience </t>
  </si>
  <si>
    <t xml:space="preserve">ROI of finance &gt; telecom &gt; retail &gt; healthcare </t>
  </si>
  <si>
    <t>Reduce Risk and Fraud</t>
  </si>
  <si>
    <t>Revenue from Loyalty Programs</t>
  </si>
  <si>
    <t>Reveue form User Experience</t>
  </si>
  <si>
    <t>Use case</t>
  </si>
  <si>
    <t>SA-Software Acquisition Cost</t>
  </si>
  <si>
    <t>SY - System Acquisition Cost</t>
  </si>
  <si>
    <t>OC-Operations cost</t>
  </si>
  <si>
    <t>CP - C-level executive productivity</t>
  </si>
  <si>
    <t>ITP IT personnel productivity</t>
  </si>
  <si>
    <t>OP - Organizational Productivity</t>
  </si>
  <si>
    <t>IR - Improved Revenue</t>
  </si>
  <si>
    <t>FTV - Faster-time-to-value</t>
  </si>
  <si>
    <t>TE - Trusted Experiences</t>
  </si>
  <si>
    <t>ES - End-to-End Security</t>
  </si>
  <si>
    <t>GC - Improved governance and compliance</t>
  </si>
  <si>
    <t>RD - Reduced downtime</t>
  </si>
  <si>
    <t>Yearly Cost and Benefits Table</t>
  </si>
  <si>
    <t>END RANGE</t>
  </si>
  <si>
    <t>BEGIN Range</t>
  </si>
  <si>
    <t>Chosen Range</t>
  </si>
  <si>
    <t>Payback Period  Years and Months</t>
  </si>
  <si>
    <t>Payback Period Yeard and Months</t>
  </si>
  <si>
    <t>Ratio</t>
  </si>
  <si>
    <t>S-m</t>
  </si>
  <si>
    <t>m-l</t>
  </si>
  <si>
    <t>Very Small</t>
  </si>
  <si>
    <t>Low Range</t>
  </si>
  <si>
    <t>High Range</t>
  </si>
  <si>
    <t>PP</t>
  </si>
  <si>
    <t>New software acquisition cost</t>
  </si>
  <si>
    <t>New Operations Cost</t>
  </si>
  <si>
    <t>ROI Multiplier</t>
  </si>
  <si>
    <t>Cost Multiplier</t>
  </si>
  <si>
    <t>Benefit Multiplier</t>
  </si>
  <si>
    <t>End-t0-End Security</t>
  </si>
  <si>
    <t>.</t>
  </si>
  <si>
    <t xml:space="preserve">Chosen Industry </t>
  </si>
  <si>
    <t>Chosen Use Case</t>
  </si>
  <si>
    <t>Chosen Analytics Type</t>
  </si>
  <si>
    <t>ROI for the given problem</t>
  </si>
  <si>
    <t>Payback Period for the given problem</t>
  </si>
  <si>
    <t>Output Values</t>
  </si>
  <si>
    <t>Costs and Benefits per Quadrant</t>
  </si>
  <si>
    <t>Quadrant 1 - Costs</t>
  </si>
  <si>
    <t>Quadrant 2 - Productivity</t>
  </si>
  <si>
    <t>Quadrant 3 - Revenue</t>
  </si>
  <si>
    <t>Quadrant 4 - Risk</t>
  </si>
  <si>
    <t>Customer Input from the Input Page</t>
  </si>
  <si>
    <t>Output</t>
  </si>
  <si>
    <t>Difference</t>
  </si>
  <si>
    <t>Values</t>
  </si>
  <si>
    <t>Payback Period</t>
  </si>
  <si>
    <t>ROI - Z14</t>
  </si>
  <si>
    <t>ROI - X86</t>
  </si>
  <si>
    <t>Payback Z14</t>
  </si>
  <si>
    <t>Payback X86</t>
  </si>
  <si>
    <t>SY - Z14</t>
  </si>
  <si>
    <t>OC-Z14</t>
  </si>
  <si>
    <t>SA- Z14</t>
  </si>
  <si>
    <t>CP- Z14</t>
  </si>
  <si>
    <t>ITP - Z14</t>
  </si>
  <si>
    <t>OP-Z14</t>
  </si>
  <si>
    <t>IR - Z14</t>
  </si>
  <si>
    <t>FTV - Z14</t>
  </si>
  <si>
    <t>TE -Z14</t>
  </si>
  <si>
    <t>ES - Z14</t>
  </si>
  <si>
    <t>GC - Z14</t>
  </si>
  <si>
    <t>RD -Z14</t>
  </si>
  <si>
    <t>%SA</t>
  </si>
  <si>
    <t>%SY</t>
  </si>
  <si>
    <t>%OC</t>
  </si>
  <si>
    <t>%CP</t>
  </si>
  <si>
    <t>%ITP</t>
  </si>
  <si>
    <t>%OP</t>
  </si>
  <si>
    <t>%IR</t>
  </si>
  <si>
    <t>%FTV</t>
  </si>
  <si>
    <t>%TE</t>
  </si>
  <si>
    <t>%ES</t>
  </si>
  <si>
    <t>%GC</t>
  </si>
  <si>
    <t>%RD</t>
  </si>
  <si>
    <t xml:space="preserve">Reduction in number of attacks </t>
  </si>
  <si>
    <t>% applicable of the attack value</t>
  </si>
  <si>
    <t>Number of hours saved due to improved security</t>
  </si>
  <si>
    <t>Number of incidents</t>
  </si>
  <si>
    <t xml:space="preserve">Average time </t>
  </si>
  <si>
    <t xml:space="preserve">Size of the </t>
  </si>
  <si>
    <t>cost of breach</t>
  </si>
  <si>
    <t>medium</t>
  </si>
  <si>
    <t>large</t>
  </si>
  <si>
    <t>SA-X86</t>
  </si>
  <si>
    <t>SY-X86</t>
  </si>
  <si>
    <t>OC-X86</t>
  </si>
  <si>
    <t>CP-X86</t>
  </si>
  <si>
    <t>ITP -X86</t>
  </si>
  <si>
    <t>OP-X86</t>
  </si>
  <si>
    <t>IR -X86</t>
  </si>
  <si>
    <t>FTV -X86</t>
  </si>
  <si>
    <t>TE -X86</t>
  </si>
  <si>
    <t>ES-X86</t>
  </si>
  <si>
    <t>GC -X86</t>
  </si>
  <si>
    <t>RD -X86</t>
  </si>
  <si>
    <t>Z Small</t>
  </si>
  <si>
    <t>Z Med</t>
  </si>
  <si>
    <t>Z Large</t>
  </si>
  <si>
    <t>Payback period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</si>
</sst>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6" formatCode="&quot;$&quot;#,##0_);[Red]\(&quot;$&quot;#,##0\)"/>
    <numFmt numFmtId="7" formatCode="&quot;$&quot;#,##0.00_);\(&quot;$&quot;#,##0.00\)"/>
    <numFmt numFmtId="8" formatCode="&quot;$&quot;#,##0.00_);[Red]\(&quot;$&quot;#,##0.00\)"/>
    <numFmt numFmtId="44" formatCode="_(&quot;$&quot;* #,##0.00_);_(&quot;$&quot;* \(#,##0.00\);_(&quot;$&quot;* &quot;-&quot;??_);_(@_)"/>
    <numFmt numFmtId="164" formatCode="&quot;$&quot;#,##0.00"/>
    <numFmt numFmtId="165" formatCode="&quot;$&quot;#,##0"/>
    <numFmt numFmtId="166" formatCode="0.000%"/>
    <numFmt numFmtId="167" formatCode="0.0%"/>
    <numFmt numFmtId="168" formatCode="_(&quot;$&quot;* #,##0_);_(&quot;$&quot;* \(#,##0\);_(&quot;$&quot;* &quot;-&quot;??_);_(@_)"/>
    <numFmt numFmtId="169" formatCode="0.0"/>
    <numFmt numFmtId="170" formatCode="&quot;$&quot;#,##0.0"/>
    <numFmt numFmtId="171" formatCode="0.0000%"/>
    <numFmt numFmtId="172" formatCode="&quot;$&quot;#,##0.0_);[Red]\(&quot;$&quot;#,##0.0\)"/>
    <numFmt numFmtId="173" formatCode="0.000"/>
    <numFmt numFmtId="174" formatCode="0.0000"/>
  </numFmts>
  <fonts count="3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0"/>
      <name val="Arial"/>
      <family val="2"/>
    </font>
    <font>
      <strike/>
      <sz val="10"/>
      <name val="Arial"/>
      <family val="2"/>
    </font>
    <font>
      <b/>
      <sz val="10"/>
      <name val="Arial"/>
      <family val="2"/>
    </font>
    <font>
      <sz val="10"/>
      <color rgb="FFFF0000"/>
      <name val="Arial"/>
      <family val="2"/>
    </font>
    <font>
      <i/>
      <sz val="10"/>
      <name val="Arial"/>
      <family val="2"/>
    </font>
    <font>
      <b/>
      <sz val="11"/>
      <color rgb="FF000000"/>
      <name val="Arial"/>
      <family val="2"/>
    </font>
    <font>
      <sz val="11"/>
      <color rgb="FF080808"/>
      <name val="Arial"/>
      <family val="2"/>
    </font>
    <font>
      <sz val="14"/>
      <color rgb="FF000000"/>
      <name val="Arial"/>
      <family val="2"/>
    </font>
    <font>
      <sz val="11"/>
      <color rgb="FF000000"/>
      <name val="Arial"/>
      <family val="2"/>
    </font>
    <font>
      <b/>
      <u/>
      <sz val="11"/>
      <color rgb="FF000000"/>
      <name val="Arial"/>
      <family val="2"/>
    </font>
    <font>
      <sz val="14"/>
      <name val="Arial"/>
      <family val="2"/>
    </font>
    <font>
      <b/>
      <sz val="10"/>
      <color theme="0"/>
      <name val="Arial"/>
      <family val="2"/>
    </font>
    <font>
      <u/>
      <sz val="11"/>
      <color theme="10"/>
      <name val="Calibri"/>
      <family val="2"/>
      <scheme val="minor"/>
    </font>
    <font>
      <sz val="12"/>
      <color rgb="FF333333"/>
      <name val="Arial"/>
      <family val="2"/>
    </font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sz val="14"/>
      <color theme="3"/>
      <name val="Calibri Light"/>
      <family val="2"/>
      <scheme val="major"/>
    </font>
    <font>
      <sz val="15"/>
      <color theme="1"/>
      <name val="Calibri"/>
      <family val="2"/>
      <scheme val="minor"/>
    </font>
    <font>
      <sz val="13"/>
      <color theme="1"/>
      <name val="Calibri"/>
      <family val="2"/>
      <scheme val="minor"/>
    </font>
    <font>
      <b/>
      <sz val="14"/>
      <color theme="3"/>
      <name val="Calibri Light"/>
      <family val="2"/>
      <scheme val="major"/>
    </font>
    <font>
      <sz val="13"/>
      <color theme="0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</fills>
  <borders count="5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double">
        <color indexed="64"/>
      </top>
      <bottom style="medium">
        <color indexed="64"/>
      </bottom>
      <diagonal/>
    </border>
    <border>
      <left/>
      <right/>
      <top style="double">
        <color indexed="64"/>
      </top>
      <bottom style="medium">
        <color indexed="64"/>
      </bottom>
      <diagonal/>
    </border>
    <border>
      <left/>
      <right style="medium">
        <color indexed="64"/>
      </right>
      <top style="double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rgb="FFFFFFFF"/>
      </left>
      <right style="medium">
        <color rgb="FFFFFFFF"/>
      </right>
      <top style="medium">
        <color rgb="FFFFFFFF"/>
      </top>
      <bottom/>
      <diagonal/>
    </border>
    <border>
      <left style="medium">
        <color rgb="FFFFFFFF"/>
      </left>
      <right style="medium">
        <color rgb="FFFFFFFF"/>
      </right>
      <top/>
      <bottom/>
      <diagonal/>
    </border>
    <border>
      <left style="medium">
        <color rgb="FFFFFFFF"/>
      </left>
      <right style="medium">
        <color rgb="FFFFFFFF"/>
      </right>
      <top/>
      <bottom style="thick">
        <color rgb="FFFFFFFF"/>
      </bottom>
      <diagonal/>
    </border>
    <border>
      <left style="medium">
        <color rgb="FFFFFFFF"/>
      </left>
      <right style="medium">
        <color rgb="FFFFFFFF"/>
      </right>
      <top style="thick">
        <color rgb="FFFFFFFF"/>
      </top>
      <bottom/>
      <diagonal/>
    </border>
    <border>
      <left style="medium">
        <color rgb="FFFFFFFF"/>
      </left>
      <right style="medium">
        <color rgb="FFFFFFFF"/>
      </right>
      <top/>
      <bottom style="medium">
        <color rgb="FFFFFFFF"/>
      </bottom>
      <diagonal/>
    </border>
    <border>
      <left style="medium">
        <color rgb="FFFFFFFF"/>
      </left>
      <right style="medium">
        <color rgb="FFFFFFFF"/>
      </right>
      <top style="medium">
        <color rgb="FFFFFFFF"/>
      </top>
      <bottom style="medium">
        <color rgb="FFFFFFF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 style="slantDashDot">
        <color indexed="64"/>
      </left>
      <right style="slantDashDot">
        <color indexed="64"/>
      </right>
      <top style="slantDashDot">
        <color indexed="64"/>
      </top>
      <bottom style="slantDashDot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</borders>
  <cellStyleXfs count="9">
    <xf numFmtId="0" fontId="0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7" fillId="0" borderId="0"/>
    <xf numFmtId="9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0" fontId="19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36" applyNumberFormat="0" applyFill="0" applyAlignment="0" applyProtection="0"/>
  </cellStyleXfs>
  <cellXfs count="648">
    <xf numFmtId="0" fontId="0" fillId="0" borderId="0" xfId="0"/>
    <xf numFmtId="0" fontId="0" fillId="0" borderId="0" xfId="0" applyBorder="1"/>
    <xf numFmtId="0" fontId="0" fillId="0" borderId="4" xfId="0" applyBorder="1"/>
    <xf numFmtId="0" fontId="0" fillId="0" borderId="5" xfId="0" applyBorder="1"/>
    <xf numFmtId="165" fontId="0" fillId="0" borderId="0" xfId="0" applyNumberFormat="1" applyBorder="1"/>
    <xf numFmtId="0" fontId="0" fillId="0" borderId="10" xfId="0" applyBorder="1"/>
    <xf numFmtId="2" fontId="0" fillId="0" borderId="0" xfId="0" applyNumberFormat="1" applyBorder="1"/>
    <xf numFmtId="6" fontId="0" fillId="0" borderId="0" xfId="0" applyNumberFormat="1" applyBorder="1"/>
    <xf numFmtId="0" fontId="0" fillId="0" borderId="6" xfId="0" applyBorder="1"/>
    <xf numFmtId="9" fontId="0" fillId="0" borderId="0" xfId="0" applyNumberFormat="1" applyBorder="1"/>
    <xf numFmtId="0" fontId="2" fillId="2" borderId="1" xfId="0" applyFont="1" applyFill="1" applyBorder="1" applyAlignment="1">
      <alignment horizontal="left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0" fillId="0" borderId="9" xfId="0" applyBorder="1"/>
    <xf numFmtId="0" fontId="0" fillId="0" borderId="11" xfId="0" applyBorder="1"/>
    <xf numFmtId="0" fontId="2" fillId="0" borderId="0" xfId="0" applyFont="1" applyFill="1" applyBorder="1" applyAlignment="1">
      <alignment horizontal="center" vertical="center"/>
    </xf>
    <xf numFmtId="0" fontId="2" fillId="0" borderId="5" xfId="0" applyFont="1" applyFill="1" applyBorder="1" applyAlignment="1">
      <alignment horizontal="center" vertical="center"/>
    </xf>
    <xf numFmtId="0" fontId="0" fillId="0" borderId="4" xfId="0" applyFont="1" applyFill="1" applyBorder="1" applyAlignment="1">
      <alignment horizontal="left" vertical="center"/>
    </xf>
    <xf numFmtId="0" fontId="3" fillId="2" borderId="0" xfId="0" applyFont="1" applyFill="1"/>
    <xf numFmtId="0" fontId="4" fillId="0" borderId="4" xfId="0" applyFont="1" applyFill="1" applyBorder="1" applyAlignment="1">
      <alignment horizontal="left" vertical="center"/>
    </xf>
    <xf numFmtId="0" fontId="5" fillId="0" borderId="0" xfId="0" applyFont="1" applyFill="1" applyBorder="1" applyAlignment="1">
      <alignment horizontal="center" vertical="center"/>
    </xf>
    <xf numFmtId="0" fontId="4" fillId="0" borderId="0" xfId="0" applyFont="1"/>
    <xf numFmtId="0" fontId="5" fillId="2" borderId="2" xfId="0" applyFont="1" applyFill="1" applyBorder="1" applyAlignment="1">
      <alignment horizontal="center" vertical="center"/>
    </xf>
    <xf numFmtId="0" fontId="4" fillId="0" borderId="0" xfId="0" applyFont="1" applyBorder="1"/>
    <xf numFmtId="0" fontId="4" fillId="0" borderId="10" xfId="0" applyFont="1" applyBorder="1"/>
    <xf numFmtId="165" fontId="5" fillId="0" borderId="0" xfId="0" applyNumberFormat="1" applyFont="1" applyFill="1" applyBorder="1" applyAlignment="1">
      <alignment horizontal="center" vertical="center"/>
    </xf>
    <xf numFmtId="165" fontId="4" fillId="0" borderId="0" xfId="0" applyNumberFormat="1" applyFont="1" applyBorder="1"/>
    <xf numFmtId="0" fontId="4" fillId="0" borderId="0" xfId="0" applyFont="1" applyFill="1" applyBorder="1" applyAlignment="1">
      <alignment horizontal="center" vertical="center"/>
    </xf>
    <xf numFmtId="166" fontId="4" fillId="0" borderId="0" xfId="0" applyNumberFormat="1" applyFont="1" applyFill="1" applyBorder="1" applyAlignment="1">
      <alignment horizontal="center" vertical="center"/>
    </xf>
    <xf numFmtId="2" fontId="4" fillId="0" borderId="0" xfId="0" applyNumberFormat="1" applyFont="1" applyFill="1" applyBorder="1" applyAlignment="1">
      <alignment horizontal="center" vertical="center"/>
    </xf>
    <xf numFmtId="165" fontId="4" fillId="0" borderId="0" xfId="0" applyNumberFormat="1" applyFont="1" applyFill="1" applyBorder="1" applyAlignment="1">
      <alignment horizontal="center" vertical="center"/>
    </xf>
    <xf numFmtId="0" fontId="4" fillId="0" borderId="6" xfId="0" applyFont="1" applyFill="1" applyBorder="1" applyAlignment="1">
      <alignment horizontal="left" vertical="center"/>
    </xf>
    <xf numFmtId="165" fontId="4" fillId="0" borderId="7" xfId="0" applyNumberFormat="1" applyFont="1" applyFill="1" applyBorder="1" applyAlignment="1">
      <alignment horizontal="center" vertical="center"/>
    </xf>
    <xf numFmtId="9" fontId="4" fillId="0" borderId="0" xfId="0" applyNumberFormat="1" applyFont="1" applyFill="1" applyBorder="1" applyAlignment="1">
      <alignment horizontal="center" vertical="center"/>
    </xf>
    <xf numFmtId="6" fontId="4" fillId="0" borderId="0" xfId="0" applyNumberFormat="1" applyFont="1" applyFill="1" applyBorder="1" applyAlignment="1">
      <alignment horizontal="center" vertical="center"/>
    </xf>
    <xf numFmtId="9" fontId="4" fillId="0" borderId="0" xfId="1" applyFont="1" applyFill="1" applyBorder="1" applyAlignment="1">
      <alignment horizontal="center" vertical="center"/>
    </xf>
    <xf numFmtId="2" fontId="4" fillId="0" borderId="0" xfId="1" applyNumberFormat="1" applyFont="1" applyFill="1" applyBorder="1" applyAlignment="1">
      <alignment horizontal="center" vertical="center"/>
    </xf>
    <xf numFmtId="0" fontId="0" fillId="0" borderId="0" xfId="0" applyFill="1" applyBorder="1"/>
    <xf numFmtId="165" fontId="0" fillId="0" borderId="0" xfId="0" applyNumberFormat="1" applyFill="1" applyBorder="1"/>
    <xf numFmtId="164" fontId="4" fillId="0" borderId="0" xfId="0" applyNumberFormat="1" applyFont="1" applyFill="1" applyBorder="1" applyAlignment="1">
      <alignment horizontal="center" vertical="center"/>
    </xf>
    <xf numFmtId="10" fontId="4" fillId="0" borderId="0" xfId="0" applyNumberFormat="1" applyFont="1" applyFill="1" applyBorder="1" applyAlignment="1">
      <alignment horizontal="center" vertical="center"/>
    </xf>
    <xf numFmtId="165" fontId="4" fillId="0" borderId="10" xfId="0" applyNumberFormat="1" applyFont="1" applyFill="1" applyBorder="1" applyAlignment="1">
      <alignment horizontal="center" vertical="center"/>
    </xf>
    <xf numFmtId="10" fontId="0" fillId="0" borderId="0" xfId="1" applyNumberFormat="1" applyFont="1"/>
    <xf numFmtId="165" fontId="4" fillId="0" borderId="0" xfId="1" applyNumberFormat="1" applyFont="1" applyFill="1" applyBorder="1" applyAlignment="1">
      <alignment horizontal="center" vertical="center"/>
    </xf>
    <xf numFmtId="165" fontId="5" fillId="0" borderId="5" xfId="0" applyNumberFormat="1" applyFont="1" applyFill="1" applyBorder="1" applyAlignment="1">
      <alignment horizontal="center" vertical="center"/>
    </xf>
    <xf numFmtId="164" fontId="5" fillId="0" borderId="5" xfId="0" applyNumberFormat="1" applyFont="1" applyFill="1" applyBorder="1" applyAlignment="1">
      <alignment horizontal="center" vertical="center"/>
    </xf>
    <xf numFmtId="0" fontId="4" fillId="0" borderId="11" xfId="0" applyFont="1" applyBorder="1"/>
    <xf numFmtId="165" fontId="4" fillId="0" borderId="0" xfId="0" applyNumberFormat="1" applyFont="1"/>
    <xf numFmtId="0" fontId="0" fillId="0" borderId="1" xfId="0" applyBorder="1"/>
    <xf numFmtId="0" fontId="2" fillId="2" borderId="1" xfId="0" applyFont="1" applyFill="1" applyBorder="1" applyAlignment="1">
      <alignment horizontal="center" vertical="center"/>
    </xf>
    <xf numFmtId="165" fontId="4" fillId="0" borderId="7" xfId="0" applyNumberFormat="1" applyFont="1" applyBorder="1"/>
    <xf numFmtId="0" fontId="0" fillId="4" borderId="14" xfId="0" applyFill="1" applyBorder="1"/>
    <xf numFmtId="9" fontId="4" fillId="4" borderId="15" xfId="1" applyFont="1" applyFill="1" applyBorder="1"/>
    <xf numFmtId="0" fontId="0" fillId="4" borderId="16" xfId="0" applyFill="1" applyBorder="1"/>
    <xf numFmtId="165" fontId="4" fillId="4" borderId="17" xfId="0" applyNumberFormat="1" applyFont="1" applyFill="1" applyBorder="1"/>
    <xf numFmtId="0" fontId="0" fillId="4" borderId="18" xfId="0" applyFill="1" applyBorder="1"/>
    <xf numFmtId="165" fontId="4" fillId="4" borderId="19" xfId="0" applyNumberFormat="1" applyFont="1" applyFill="1" applyBorder="1" applyAlignment="1">
      <alignment horizontal="right"/>
    </xf>
    <xf numFmtId="164" fontId="4" fillId="0" borderId="2" xfId="1" applyNumberFormat="1" applyFont="1" applyBorder="1"/>
    <xf numFmtId="165" fontId="0" fillId="0" borderId="2" xfId="0" applyNumberFormat="1" applyBorder="1"/>
    <xf numFmtId="165" fontId="0" fillId="0" borderId="3" xfId="0" applyNumberFormat="1" applyBorder="1"/>
    <xf numFmtId="165" fontId="4" fillId="0" borderId="5" xfId="0" applyNumberFormat="1" applyFont="1" applyBorder="1"/>
    <xf numFmtId="0" fontId="0" fillId="4" borderId="0" xfId="0" applyFill="1"/>
    <xf numFmtId="0" fontId="6" fillId="4" borderId="0" xfId="0" applyFont="1" applyFill="1"/>
    <xf numFmtId="0" fontId="4" fillId="4" borderId="0" xfId="0" applyFont="1" applyFill="1"/>
    <xf numFmtId="0" fontId="0" fillId="5" borderId="20" xfId="0" applyFill="1" applyBorder="1"/>
    <xf numFmtId="0" fontId="4" fillId="5" borderId="21" xfId="0" applyFont="1" applyFill="1" applyBorder="1"/>
    <xf numFmtId="0" fontId="0" fillId="5" borderId="21" xfId="0" applyFill="1" applyBorder="1"/>
    <xf numFmtId="0" fontId="0" fillId="5" borderId="22" xfId="0" applyFill="1" applyBorder="1"/>
    <xf numFmtId="0" fontId="0" fillId="6" borderId="20" xfId="0" applyFill="1" applyBorder="1"/>
    <xf numFmtId="0" fontId="4" fillId="6" borderId="21" xfId="0" applyFont="1" applyFill="1" applyBorder="1"/>
    <xf numFmtId="0" fontId="0" fillId="6" borderId="21" xfId="0" applyFill="1" applyBorder="1"/>
    <xf numFmtId="0" fontId="0" fillId="6" borderId="22" xfId="0" applyFill="1" applyBorder="1"/>
    <xf numFmtId="0" fontId="0" fillId="7" borderId="20" xfId="0" applyFill="1" applyBorder="1"/>
    <xf numFmtId="0" fontId="4" fillId="7" borderId="21" xfId="0" applyFont="1" applyFill="1" applyBorder="1"/>
    <xf numFmtId="6" fontId="0" fillId="7" borderId="21" xfId="0" applyNumberFormat="1" applyFill="1" applyBorder="1"/>
    <xf numFmtId="0" fontId="0" fillId="7" borderId="21" xfId="0" applyFill="1" applyBorder="1"/>
    <xf numFmtId="0" fontId="0" fillId="7" borderId="22" xfId="0" applyFill="1" applyBorder="1"/>
    <xf numFmtId="165" fontId="0" fillId="5" borderId="21" xfId="0" applyNumberFormat="1" applyFill="1" applyBorder="1"/>
    <xf numFmtId="165" fontId="0" fillId="6" borderId="21" xfId="0" applyNumberFormat="1" applyFill="1" applyBorder="1"/>
    <xf numFmtId="165" fontId="0" fillId="7" borderId="21" xfId="0" applyNumberFormat="1" applyFill="1" applyBorder="1"/>
    <xf numFmtId="0" fontId="0" fillId="7" borderId="4" xfId="0" applyFill="1" applyBorder="1"/>
    <xf numFmtId="0" fontId="4" fillId="7" borderId="0" xfId="0" applyFont="1" applyFill="1" applyBorder="1"/>
    <xf numFmtId="165" fontId="0" fillId="7" borderId="0" xfId="0" applyNumberFormat="1" applyFill="1" applyBorder="1"/>
    <xf numFmtId="0" fontId="0" fillId="7" borderId="0" xfId="0" applyFill="1" applyBorder="1"/>
    <xf numFmtId="0" fontId="0" fillId="7" borderId="5" xfId="0" applyFill="1" applyBorder="1"/>
    <xf numFmtId="164" fontId="0" fillId="5" borderId="21" xfId="0" applyNumberFormat="1" applyFill="1" applyBorder="1"/>
    <xf numFmtId="164" fontId="4" fillId="6" borderId="21" xfId="0" applyNumberFormat="1" applyFont="1" applyFill="1" applyBorder="1"/>
    <xf numFmtId="165" fontId="4" fillId="0" borderId="0" xfId="0" applyNumberFormat="1" applyFont="1" applyBorder="1" applyAlignment="1">
      <alignment horizontal="center"/>
    </xf>
    <xf numFmtId="165" fontId="4" fillId="6" borderId="21" xfId="0" applyNumberFormat="1" applyFont="1" applyFill="1" applyBorder="1"/>
    <xf numFmtId="165" fontId="4" fillId="6" borderId="21" xfId="0" applyNumberFormat="1" applyFont="1" applyFill="1" applyBorder="1" applyAlignment="1">
      <alignment horizontal="center"/>
    </xf>
    <xf numFmtId="165" fontId="4" fillId="6" borderId="21" xfId="0" applyNumberFormat="1" applyFont="1" applyFill="1" applyBorder="1" applyAlignment="1">
      <alignment horizontal="center" vertical="center"/>
    </xf>
    <xf numFmtId="0" fontId="4" fillId="7" borderId="4" xfId="0" applyFont="1" applyFill="1" applyBorder="1" applyAlignment="1">
      <alignment horizontal="left" vertical="center"/>
    </xf>
    <xf numFmtId="0" fontId="2" fillId="7" borderId="0" xfId="0" applyFont="1" applyFill="1" applyBorder="1" applyAlignment="1">
      <alignment horizontal="center" vertical="center"/>
    </xf>
    <xf numFmtId="0" fontId="2" fillId="7" borderId="5" xfId="0" applyFont="1" applyFill="1" applyBorder="1" applyAlignment="1">
      <alignment horizontal="center" vertical="center"/>
    </xf>
    <xf numFmtId="0" fontId="4" fillId="7" borderId="9" xfId="0" applyFont="1" applyFill="1" applyBorder="1" applyAlignment="1">
      <alignment horizontal="left" vertical="center"/>
    </xf>
    <xf numFmtId="0" fontId="5" fillId="7" borderId="10" xfId="0" applyFont="1" applyFill="1" applyBorder="1" applyAlignment="1">
      <alignment horizontal="center" vertical="center"/>
    </xf>
    <xf numFmtId="164" fontId="4" fillId="7" borderId="10" xfId="0" applyNumberFormat="1" applyFont="1" applyFill="1" applyBorder="1" applyAlignment="1">
      <alignment horizontal="center" vertical="center"/>
    </xf>
    <xf numFmtId="0" fontId="2" fillId="7" borderId="10" xfId="0" applyFont="1" applyFill="1" applyBorder="1" applyAlignment="1">
      <alignment horizontal="center" vertical="center"/>
    </xf>
    <xf numFmtId="0" fontId="2" fillId="7" borderId="11" xfId="0" applyFont="1" applyFill="1" applyBorder="1" applyAlignment="1">
      <alignment horizontal="center" vertical="center"/>
    </xf>
    <xf numFmtId="0" fontId="5" fillId="0" borderId="7" xfId="0" applyFont="1" applyFill="1" applyBorder="1" applyAlignment="1">
      <alignment horizontal="center" vertical="center"/>
    </xf>
    <xf numFmtId="9" fontId="4" fillId="0" borderId="7" xfId="0" applyNumberFormat="1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6" fontId="4" fillId="0" borderId="7" xfId="0" applyNumberFormat="1" applyFont="1" applyFill="1" applyBorder="1" applyAlignment="1">
      <alignment horizontal="center" vertical="center"/>
    </xf>
    <xf numFmtId="165" fontId="4" fillId="7" borderId="0" xfId="0" applyNumberFormat="1" applyFont="1" applyFill="1" applyBorder="1" applyAlignment="1">
      <alignment horizontal="center" vertical="center"/>
    </xf>
    <xf numFmtId="0" fontId="4" fillId="7" borderId="20" xfId="0" applyFont="1" applyFill="1" applyBorder="1" applyAlignment="1">
      <alignment horizontal="left" vertical="center"/>
    </xf>
    <xf numFmtId="165" fontId="4" fillId="7" borderId="21" xfId="0" applyNumberFormat="1" applyFont="1" applyFill="1" applyBorder="1" applyAlignment="1">
      <alignment horizontal="center" vertical="center"/>
    </xf>
    <xf numFmtId="0" fontId="2" fillId="7" borderId="21" xfId="0" applyFont="1" applyFill="1" applyBorder="1" applyAlignment="1">
      <alignment horizontal="center" vertical="center"/>
    </xf>
    <xf numFmtId="0" fontId="2" fillId="7" borderId="22" xfId="0" applyFont="1" applyFill="1" applyBorder="1" applyAlignment="1">
      <alignment horizontal="center" vertical="center"/>
    </xf>
    <xf numFmtId="165" fontId="4" fillId="5" borderId="21" xfId="0" applyNumberFormat="1" applyFont="1" applyFill="1" applyBorder="1"/>
    <xf numFmtId="165" fontId="4" fillId="5" borderId="21" xfId="0" applyNumberFormat="1" applyFont="1" applyFill="1" applyBorder="1" applyAlignment="1">
      <alignment horizontal="center" vertical="center"/>
    </xf>
    <xf numFmtId="9" fontId="4" fillId="0" borderId="7" xfId="1" applyFont="1" applyFill="1" applyBorder="1" applyAlignment="1">
      <alignment horizontal="center" vertical="center"/>
    </xf>
    <xf numFmtId="165" fontId="4" fillId="5" borderId="21" xfId="2" applyNumberFormat="1" applyFont="1" applyFill="1" applyBorder="1"/>
    <xf numFmtId="0" fontId="4" fillId="0" borderId="0" xfId="0" applyFont="1" applyFill="1" applyBorder="1" applyAlignment="1">
      <alignment horizontal="left" vertical="center"/>
    </xf>
    <xf numFmtId="0" fontId="0" fillId="5" borderId="12" xfId="0" applyFill="1" applyBorder="1"/>
    <xf numFmtId="165" fontId="4" fillId="5" borderId="13" xfId="0" applyNumberFormat="1" applyFont="1" applyFill="1" applyBorder="1"/>
    <xf numFmtId="0" fontId="0" fillId="5" borderId="13" xfId="0" applyFill="1" applyBorder="1"/>
    <xf numFmtId="0" fontId="0" fillId="5" borderId="23" xfId="0" applyFill="1" applyBorder="1"/>
    <xf numFmtId="165" fontId="4" fillId="5" borderId="13" xfId="0" applyNumberFormat="1" applyFont="1" applyFill="1" applyBorder="1" applyAlignment="1">
      <alignment horizontal="center" vertical="center"/>
    </xf>
    <xf numFmtId="0" fontId="4" fillId="5" borderId="9" xfId="0" applyFont="1" applyFill="1" applyBorder="1" applyAlignment="1">
      <alignment horizontal="left" vertical="center"/>
    </xf>
    <xf numFmtId="165" fontId="4" fillId="5" borderId="10" xfId="0" applyNumberFormat="1" applyFont="1" applyFill="1" applyBorder="1" applyAlignment="1">
      <alignment horizontal="center" vertical="center"/>
    </xf>
    <xf numFmtId="164" fontId="5" fillId="5" borderId="23" xfId="0" applyNumberFormat="1" applyFont="1" applyFill="1" applyBorder="1" applyAlignment="1">
      <alignment horizontal="center" vertical="center"/>
    </xf>
    <xf numFmtId="0" fontId="0" fillId="5" borderId="9" xfId="0" applyFont="1" applyFill="1" applyBorder="1" applyAlignment="1">
      <alignment horizontal="left" vertical="center"/>
    </xf>
    <xf numFmtId="165" fontId="4" fillId="0" borderId="5" xfId="0" applyNumberFormat="1" applyFont="1" applyFill="1" applyBorder="1" applyAlignment="1">
      <alignment horizontal="center" vertical="center"/>
    </xf>
    <xf numFmtId="0" fontId="4" fillId="0" borderId="5" xfId="0" applyFont="1" applyFill="1" applyBorder="1" applyAlignment="1">
      <alignment horizontal="center" vertical="center"/>
    </xf>
    <xf numFmtId="0" fontId="4" fillId="0" borderId="7" xfId="0" applyFont="1" applyFill="1" applyBorder="1" applyAlignment="1">
      <alignment horizontal="center" vertical="center"/>
    </xf>
    <xf numFmtId="0" fontId="4" fillId="5" borderId="24" xfId="0" applyFont="1" applyFill="1" applyBorder="1" applyAlignment="1">
      <alignment horizontal="left" vertical="center"/>
    </xf>
    <xf numFmtId="165" fontId="4" fillId="5" borderId="25" xfId="1" applyNumberFormat="1" applyFont="1" applyFill="1" applyBorder="1" applyAlignment="1">
      <alignment horizontal="center" vertical="center"/>
    </xf>
    <xf numFmtId="165" fontId="4" fillId="5" borderId="26" xfId="1" applyNumberFormat="1" applyFont="1" applyFill="1" applyBorder="1" applyAlignment="1">
      <alignment horizontal="center" vertical="center"/>
    </xf>
    <xf numFmtId="9" fontId="4" fillId="0" borderId="8" xfId="1" applyFont="1" applyFill="1" applyBorder="1" applyAlignment="1">
      <alignment horizontal="center" vertical="center"/>
    </xf>
    <xf numFmtId="165" fontId="4" fillId="5" borderId="10" xfId="0" applyNumberFormat="1" applyFont="1" applyFill="1" applyBorder="1"/>
    <xf numFmtId="165" fontId="4" fillId="5" borderId="11" xfId="0" applyNumberFormat="1" applyFont="1" applyFill="1" applyBorder="1"/>
    <xf numFmtId="165" fontId="4" fillId="5" borderId="11" xfId="0" applyNumberFormat="1" applyFont="1" applyFill="1" applyBorder="1" applyAlignment="1">
      <alignment horizontal="center" vertical="center"/>
    </xf>
    <xf numFmtId="3" fontId="0" fillId="0" borderId="0" xfId="0" applyNumberFormat="1"/>
    <xf numFmtId="9" fontId="0" fillId="0" borderId="0" xfId="0" applyNumberFormat="1"/>
    <xf numFmtId="164" fontId="0" fillId="0" borderId="0" xfId="0" applyNumberFormat="1"/>
    <xf numFmtId="0" fontId="0" fillId="3" borderId="6" xfId="0" applyFill="1" applyBorder="1"/>
    <xf numFmtId="0" fontId="4" fillId="3" borderId="7" xfId="0" applyFont="1" applyFill="1" applyBorder="1"/>
    <xf numFmtId="9" fontId="0" fillId="3" borderId="7" xfId="0" applyNumberFormat="1" applyFill="1" applyBorder="1"/>
    <xf numFmtId="0" fontId="0" fillId="3" borderId="7" xfId="0" applyFill="1" applyBorder="1"/>
    <xf numFmtId="0" fontId="0" fillId="3" borderId="8" xfId="0" applyFill="1" applyBorder="1"/>
    <xf numFmtId="0" fontId="4" fillId="3" borderId="4" xfId="0" applyFont="1" applyFill="1" applyBorder="1" applyAlignment="1">
      <alignment horizontal="left" vertical="center"/>
    </xf>
    <xf numFmtId="9" fontId="4" fillId="3" borderId="0" xfId="0" applyNumberFormat="1" applyFont="1" applyFill="1" applyBorder="1" applyAlignment="1">
      <alignment horizontal="center" vertical="center"/>
    </xf>
    <xf numFmtId="0" fontId="2" fillId="3" borderId="0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/>
    </xf>
    <xf numFmtId="0" fontId="5" fillId="3" borderId="7" xfId="0" applyFont="1" applyFill="1" applyBorder="1" applyAlignment="1">
      <alignment horizontal="center" vertical="center"/>
    </xf>
    <xf numFmtId="9" fontId="4" fillId="3" borderId="7" xfId="0" applyNumberFormat="1" applyFont="1" applyFill="1" applyBorder="1" applyAlignment="1">
      <alignment horizontal="center" vertical="center"/>
    </xf>
    <xf numFmtId="0" fontId="2" fillId="3" borderId="7" xfId="0" applyFont="1" applyFill="1" applyBorder="1" applyAlignment="1">
      <alignment horizontal="center" vertical="center"/>
    </xf>
    <xf numFmtId="0" fontId="2" fillId="3" borderId="8" xfId="0" applyFont="1" applyFill="1" applyBorder="1" applyAlignment="1">
      <alignment horizontal="center" vertical="center"/>
    </xf>
    <xf numFmtId="0" fontId="5" fillId="7" borderId="0" xfId="0" applyFont="1" applyFill="1" applyBorder="1" applyAlignment="1">
      <alignment horizontal="center" vertical="center"/>
    </xf>
    <xf numFmtId="165" fontId="4" fillId="7" borderId="10" xfId="0" applyNumberFormat="1" applyFont="1" applyFill="1" applyBorder="1" applyAlignment="1">
      <alignment horizontal="center" vertical="center"/>
    </xf>
    <xf numFmtId="9" fontId="4" fillId="3" borderId="0" xfId="1" applyFont="1" applyFill="1" applyBorder="1" applyAlignment="1">
      <alignment horizontal="center" vertical="center"/>
    </xf>
    <xf numFmtId="9" fontId="4" fillId="3" borderId="7" xfId="1" applyFont="1" applyFill="1" applyBorder="1" applyAlignment="1">
      <alignment horizontal="center" vertical="center"/>
    </xf>
    <xf numFmtId="9" fontId="0" fillId="0" borderId="0" xfId="1" applyFont="1"/>
    <xf numFmtId="0" fontId="0" fillId="0" borderId="0" xfId="0" applyFill="1"/>
    <xf numFmtId="0" fontId="0" fillId="5" borderId="0" xfId="0" applyFill="1"/>
    <xf numFmtId="165" fontId="0" fillId="0" borderId="0" xfId="0" applyNumberFormat="1"/>
    <xf numFmtId="0" fontId="0" fillId="3" borderId="4" xfId="0" applyFont="1" applyFill="1" applyBorder="1" applyAlignment="1">
      <alignment horizontal="left" vertical="center"/>
    </xf>
    <xf numFmtId="0" fontId="5" fillId="3" borderId="0" xfId="0" applyFont="1" applyFill="1" applyBorder="1" applyAlignment="1">
      <alignment horizontal="center" vertical="center"/>
    </xf>
    <xf numFmtId="0" fontId="0" fillId="4" borderId="6" xfId="0" applyFill="1" applyBorder="1"/>
    <xf numFmtId="0" fontId="4" fillId="4" borderId="7" xfId="0" applyFont="1" applyFill="1" applyBorder="1"/>
    <xf numFmtId="9" fontId="0" fillId="4" borderId="7" xfId="0" applyNumberFormat="1" applyFill="1" applyBorder="1"/>
    <xf numFmtId="0" fontId="0" fillId="4" borderId="7" xfId="0" applyFill="1" applyBorder="1"/>
    <xf numFmtId="0" fontId="0" fillId="4" borderId="8" xfId="0" applyFill="1" applyBorder="1"/>
    <xf numFmtId="9" fontId="4" fillId="4" borderId="7" xfId="0" applyNumberFormat="1" applyFont="1" applyFill="1" applyBorder="1" applyAlignment="1">
      <alignment horizontal="center"/>
    </xf>
    <xf numFmtId="9" fontId="4" fillId="4" borderId="7" xfId="0" applyNumberFormat="1" applyFont="1" applyFill="1" applyBorder="1"/>
    <xf numFmtId="9" fontId="4" fillId="4" borderId="7" xfId="0" applyNumberFormat="1" applyFont="1" applyFill="1" applyBorder="1" applyAlignment="1">
      <alignment horizontal="center" vertical="center"/>
    </xf>
    <xf numFmtId="0" fontId="0" fillId="4" borderId="4" xfId="0" applyFill="1" applyBorder="1"/>
    <xf numFmtId="9" fontId="4" fillId="4" borderId="0" xfId="0" applyNumberFormat="1" applyFont="1" applyFill="1" applyBorder="1"/>
    <xf numFmtId="9" fontId="4" fillId="4" borderId="0" xfId="0" applyNumberFormat="1" applyFont="1" applyFill="1" applyBorder="1" applyAlignment="1">
      <alignment horizontal="center" vertical="center"/>
    </xf>
    <xf numFmtId="0" fontId="0" fillId="4" borderId="0" xfId="0" applyFill="1" applyBorder="1"/>
    <xf numFmtId="0" fontId="0" fillId="4" borderId="5" xfId="0" applyFill="1" applyBorder="1"/>
    <xf numFmtId="0" fontId="7" fillId="0" borderId="0" xfId="3"/>
    <xf numFmtId="0" fontId="7" fillId="0" borderId="1" xfId="3" applyFont="1" applyBorder="1"/>
    <xf numFmtId="0" fontId="7" fillId="0" borderId="2" xfId="3" applyBorder="1"/>
    <xf numFmtId="0" fontId="7" fillId="0" borderId="2" xfId="3" applyBorder="1" applyAlignment="1">
      <alignment horizontal="right"/>
    </xf>
    <xf numFmtId="0" fontId="7" fillId="0" borderId="2" xfId="3" applyFont="1" applyBorder="1"/>
    <xf numFmtId="0" fontId="7" fillId="0" borderId="3" xfId="3" applyBorder="1"/>
    <xf numFmtId="0" fontId="7" fillId="0" borderId="4" xfId="3" applyBorder="1"/>
    <xf numFmtId="0" fontId="7" fillId="0" borderId="0" xfId="3" applyBorder="1"/>
    <xf numFmtId="0" fontId="7" fillId="0" borderId="0" xfId="3" applyFont="1" applyBorder="1"/>
    <xf numFmtId="0" fontId="7" fillId="0" borderId="5" xfId="3" applyBorder="1"/>
    <xf numFmtId="0" fontId="7" fillId="0" borderId="0" xfId="3" applyFont="1"/>
    <xf numFmtId="0" fontId="7" fillId="0" borderId="9" xfId="3" applyBorder="1"/>
    <xf numFmtId="0" fontId="7" fillId="0" borderId="10" xfId="3" applyBorder="1"/>
    <xf numFmtId="0" fontId="7" fillId="0" borderId="11" xfId="3" applyBorder="1"/>
    <xf numFmtId="0" fontId="8" fillId="0" borderId="0" xfId="3" applyFont="1"/>
    <xf numFmtId="1" fontId="7" fillId="0" borderId="0" xfId="3" applyNumberFormat="1"/>
    <xf numFmtId="9" fontId="7" fillId="0" borderId="0" xfId="3" applyNumberFormat="1"/>
    <xf numFmtId="167" fontId="0" fillId="0" borderId="0" xfId="4" applyNumberFormat="1" applyFont="1"/>
    <xf numFmtId="1" fontId="9" fillId="8" borderId="0" xfId="3" applyNumberFormat="1" applyFont="1" applyFill="1"/>
    <xf numFmtId="0" fontId="9" fillId="8" borderId="0" xfId="3" applyFont="1" applyFill="1"/>
    <xf numFmtId="0" fontId="7" fillId="8" borderId="0" xfId="3" applyFill="1"/>
    <xf numFmtId="0" fontId="10" fillId="0" borderId="0" xfId="3" applyFont="1"/>
    <xf numFmtId="1" fontId="9" fillId="0" borderId="0" xfId="3" applyNumberFormat="1" applyFont="1"/>
    <xf numFmtId="0" fontId="9" fillId="0" borderId="0" xfId="3" applyFont="1"/>
    <xf numFmtId="3" fontId="7" fillId="0" borderId="0" xfId="3" applyNumberFormat="1"/>
    <xf numFmtId="3" fontId="9" fillId="8" borderId="0" xfId="3" applyNumberFormat="1" applyFont="1" applyFill="1"/>
    <xf numFmtId="3" fontId="9" fillId="0" borderId="0" xfId="3" applyNumberFormat="1" applyFont="1"/>
    <xf numFmtId="0" fontId="7" fillId="5" borderId="0" xfId="3" applyFill="1"/>
    <xf numFmtId="0" fontId="7" fillId="5" borderId="0" xfId="3" applyFont="1" applyFill="1"/>
    <xf numFmtId="1" fontId="11" fillId="0" borderId="0" xfId="3" applyNumberFormat="1" applyFont="1"/>
    <xf numFmtId="0" fontId="11" fillId="0" borderId="0" xfId="3" applyFont="1"/>
    <xf numFmtId="0" fontId="7" fillId="0" borderId="4" xfId="3" applyFont="1" applyBorder="1"/>
    <xf numFmtId="0" fontId="9" fillId="0" borderId="0" xfId="3" applyFont="1" applyBorder="1"/>
    <xf numFmtId="1" fontId="11" fillId="0" borderId="0" xfId="3" applyNumberFormat="1" applyFont="1" applyBorder="1"/>
    <xf numFmtId="0" fontId="11" fillId="0" borderId="0" xfId="3" applyFont="1" applyBorder="1"/>
    <xf numFmtId="168" fontId="0" fillId="0" borderId="0" xfId="5" applyNumberFormat="1" applyFont="1"/>
    <xf numFmtId="165" fontId="7" fillId="0" borderId="0" xfId="3" applyNumberFormat="1"/>
    <xf numFmtId="1" fontId="7" fillId="0" borderId="7" xfId="3" applyNumberFormat="1" applyBorder="1"/>
    <xf numFmtId="9" fontId="0" fillId="0" borderId="0" xfId="4" applyFont="1"/>
    <xf numFmtId="165" fontId="7" fillId="0" borderId="7" xfId="3" applyNumberFormat="1" applyBorder="1"/>
    <xf numFmtId="165" fontId="7" fillId="0" borderId="0" xfId="3" applyNumberFormat="1" applyBorder="1"/>
    <xf numFmtId="164" fontId="7" fillId="0" borderId="0" xfId="3" applyNumberFormat="1"/>
    <xf numFmtId="0" fontId="0" fillId="0" borderId="0" xfId="0" applyFont="1" applyAlignment="1">
      <alignment horizontal="left" vertical="center" indent="1" readingOrder="1"/>
    </xf>
    <xf numFmtId="0" fontId="15" fillId="0" borderId="0" xfId="0" applyFont="1"/>
    <xf numFmtId="0" fontId="12" fillId="4" borderId="0" xfId="0" applyFont="1" applyFill="1" applyAlignment="1">
      <alignment horizontal="left" vertical="center" indent="1" readingOrder="1"/>
    </xf>
    <xf numFmtId="0" fontId="16" fillId="4" borderId="0" xfId="0" applyFont="1" applyFill="1" applyAlignment="1">
      <alignment horizontal="left" vertical="center" indent="1" readingOrder="1"/>
    </xf>
    <xf numFmtId="0" fontId="17" fillId="0" borderId="27" xfId="0" applyFont="1" applyBorder="1" applyAlignment="1">
      <alignment horizontal="left" vertical="center" wrapText="1" indent="3" readingOrder="1"/>
    </xf>
    <xf numFmtId="0" fontId="17" fillId="0" borderId="28" xfId="0" applyFont="1" applyBorder="1" applyAlignment="1">
      <alignment horizontal="left" vertical="center" wrapText="1" indent="3" readingOrder="1"/>
    </xf>
    <xf numFmtId="0" fontId="17" fillId="0" borderId="29" xfId="0" applyFont="1" applyBorder="1" applyAlignment="1">
      <alignment horizontal="left" vertical="center" wrapText="1" indent="3" readingOrder="1"/>
    </xf>
    <xf numFmtId="0" fontId="17" fillId="0" borderId="30" xfId="0" applyFont="1" applyBorder="1" applyAlignment="1">
      <alignment horizontal="left" vertical="center" wrapText="1" indent="3" readingOrder="1"/>
    </xf>
    <xf numFmtId="0" fontId="17" fillId="0" borderId="31" xfId="0" applyFont="1" applyBorder="1" applyAlignment="1">
      <alignment horizontal="left" vertical="center" wrapText="1" indent="3" readingOrder="1"/>
    </xf>
    <xf numFmtId="0" fontId="17" fillId="0" borderId="32" xfId="0" applyFont="1" applyBorder="1" applyAlignment="1">
      <alignment horizontal="left" vertical="center" wrapText="1" indent="3" readingOrder="1"/>
    </xf>
    <xf numFmtId="2" fontId="0" fillId="0" borderId="0" xfId="0" applyNumberFormat="1"/>
    <xf numFmtId="6" fontId="0" fillId="0" borderId="0" xfId="0" applyNumberFormat="1"/>
    <xf numFmtId="9" fontId="0" fillId="0" borderId="0" xfId="1" applyFont="1" applyBorder="1"/>
    <xf numFmtId="2" fontId="7" fillId="0" borderId="0" xfId="3" applyNumberFormat="1"/>
    <xf numFmtId="0" fontId="18" fillId="2" borderId="0" xfId="3" applyFont="1" applyFill="1" applyAlignment="1">
      <alignment horizontal="center" vertical="center"/>
    </xf>
    <xf numFmtId="169" fontId="7" fillId="0" borderId="0" xfId="3" applyNumberFormat="1"/>
    <xf numFmtId="0" fontId="7" fillId="0" borderId="1" xfId="3" applyBorder="1"/>
    <xf numFmtId="165" fontId="7" fillId="0" borderId="5" xfId="3" applyNumberFormat="1" applyBorder="1"/>
    <xf numFmtId="44" fontId="7" fillId="0" borderId="0" xfId="2" applyFont="1" applyBorder="1"/>
    <xf numFmtId="170" fontId="7" fillId="0" borderId="0" xfId="3" applyNumberFormat="1"/>
    <xf numFmtId="0" fontId="20" fillId="0" borderId="0" xfId="0" applyFont="1" applyAlignment="1">
      <alignment vertical="center" wrapText="1"/>
    </xf>
    <xf numFmtId="0" fontId="21" fillId="0" borderId="0" xfId="0" applyFont="1"/>
    <xf numFmtId="0" fontId="20" fillId="0" borderId="0" xfId="0" applyFont="1" applyAlignment="1">
      <alignment horizontal="left" vertical="center" wrapText="1" indent="1"/>
    </xf>
    <xf numFmtId="0" fontId="22" fillId="0" borderId="0" xfId="6" applyFont="1" applyAlignment="1">
      <alignment vertical="center" wrapText="1"/>
    </xf>
    <xf numFmtId="9" fontId="0" fillId="0" borderId="0" xfId="0" applyNumberFormat="1" applyFill="1"/>
    <xf numFmtId="0" fontId="0" fillId="0" borderId="0" xfId="0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0" fillId="2" borderId="1" xfId="0" applyFill="1" applyBorder="1"/>
    <xf numFmtId="0" fontId="0" fillId="2" borderId="4" xfId="0" applyFill="1" applyBorder="1"/>
    <xf numFmtId="0" fontId="0" fillId="0" borderId="2" xfId="0" applyBorder="1"/>
    <xf numFmtId="0" fontId="0" fillId="0" borderId="3" xfId="0" applyBorder="1"/>
    <xf numFmtId="0" fontId="0" fillId="0" borderId="4" xfId="0" applyFill="1" applyBorder="1"/>
    <xf numFmtId="10" fontId="0" fillId="0" borderId="0" xfId="0" applyNumberFormat="1" applyBorder="1"/>
    <xf numFmtId="6" fontId="4" fillId="0" borderId="0" xfId="1" applyNumberFormat="1" applyFont="1" applyFill="1" applyBorder="1" applyAlignment="1">
      <alignment horizontal="center" vertical="center"/>
    </xf>
    <xf numFmtId="165" fontId="4" fillId="3" borderId="7" xfId="0" applyNumberFormat="1" applyFont="1" applyFill="1" applyBorder="1" applyAlignment="1">
      <alignment horizontal="center" vertical="center"/>
    </xf>
    <xf numFmtId="165" fontId="4" fillId="7" borderId="0" xfId="1" applyNumberFormat="1" applyFont="1" applyFill="1" applyBorder="1" applyAlignment="1">
      <alignment horizontal="center" vertical="center"/>
    </xf>
    <xf numFmtId="0" fontId="4" fillId="0" borderId="10" xfId="0" applyFont="1" applyFill="1" applyBorder="1" applyAlignment="1">
      <alignment horizontal="center" vertical="center"/>
    </xf>
    <xf numFmtId="0" fontId="4" fillId="0" borderId="11" xfId="0" applyFont="1" applyFill="1" applyBorder="1" applyAlignment="1">
      <alignment horizontal="center" vertical="center"/>
    </xf>
    <xf numFmtId="0" fontId="4" fillId="0" borderId="8" xfId="0" applyFont="1" applyFill="1" applyBorder="1" applyAlignment="1">
      <alignment horizontal="center" vertical="center"/>
    </xf>
    <xf numFmtId="0" fontId="0" fillId="0" borderId="9" xfId="0" applyFill="1" applyBorder="1"/>
    <xf numFmtId="172" fontId="4" fillId="0" borderId="0" xfId="0" applyNumberFormat="1" applyFont="1" applyFill="1" applyBorder="1" applyAlignment="1">
      <alignment horizontal="center" vertical="center"/>
    </xf>
    <xf numFmtId="165" fontId="0" fillId="0" borderId="5" xfId="0" applyNumberFormat="1" applyBorder="1"/>
    <xf numFmtId="0" fontId="2" fillId="2" borderId="3" xfId="0" applyFont="1" applyFill="1" applyBorder="1"/>
    <xf numFmtId="6" fontId="0" fillId="0" borderId="5" xfId="0" applyNumberFormat="1" applyBorder="1"/>
    <xf numFmtId="0" fontId="4" fillId="0" borderId="0" xfId="0" applyFont="1" applyFill="1" applyBorder="1"/>
    <xf numFmtId="6" fontId="0" fillId="0" borderId="0" xfId="0" applyNumberFormat="1" applyFill="1" applyBorder="1"/>
    <xf numFmtId="0" fontId="0" fillId="0" borderId="5" xfId="0" applyFill="1" applyBorder="1"/>
    <xf numFmtId="9" fontId="0" fillId="0" borderId="0" xfId="0" applyNumberFormat="1" applyFill="1" applyBorder="1"/>
    <xf numFmtId="1" fontId="4" fillId="0" borderId="0" xfId="0" applyNumberFormat="1" applyFont="1" applyBorder="1"/>
    <xf numFmtId="1" fontId="4" fillId="0" borderId="5" xfId="0" applyNumberFormat="1" applyFont="1" applyBorder="1"/>
    <xf numFmtId="2" fontId="4" fillId="4" borderId="17" xfId="0" applyNumberFormat="1" applyFont="1" applyFill="1" applyBorder="1" applyAlignment="1">
      <alignment horizontal="right"/>
    </xf>
    <xf numFmtId="2" fontId="0" fillId="0" borderId="0" xfId="0" applyNumberFormat="1" applyFill="1" applyBorder="1"/>
    <xf numFmtId="165" fontId="4" fillId="0" borderId="8" xfId="0" applyNumberFormat="1" applyFont="1" applyBorder="1"/>
    <xf numFmtId="0" fontId="4" fillId="0" borderId="9" xfId="0" applyFont="1" applyFill="1" applyBorder="1" applyAlignment="1">
      <alignment horizontal="left" vertical="center"/>
    </xf>
    <xf numFmtId="9" fontId="0" fillId="0" borderId="10" xfId="1" applyFont="1" applyBorder="1"/>
    <xf numFmtId="0" fontId="0" fillId="0" borderId="0" xfId="0" applyAlignment="1">
      <alignment horizontal="center"/>
    </xf>
    <xf numFmtId="8" fontId="0" fillId="0" borderId="0" xfId="0" applyNumberFormat="1" applyFill="1" applyBorder="1"/>
    <xf numFmtId="0" fontId="24" fillId="0" borderId="0" xfId="0" applyFont="1" applyFill="1" applyBorder="1" applyAlignment="1">
      <alignment horizontal="center" vertical="center"/>
    </xf>
    <xf numFmtId="0" fontId="24" fillId="0" borderId="5" xfId="0" applyFont="1" applyFill="1" applyBorder="1" applyAlignment="1">
      <alignment horizontal="center" vertical="center"/>
    </xf>
    <xf numFmtId="0" fontId="4" fillId="3" borderId="0" xfId="0" applyFont="1" applyFill="1" applyBorder="1" applyAlignment="1">
      <alignment horizontal="center" vertical="center"/>
    </xf>
    <xf numFmtId="0" fontId="2" fillId="2" borderId="0" xfId="0" applyFont="1" applyFill="1" applyBorder="1"/>
    <xf numFmtId="2" fontId="4" fillId="7" borderId="0" xfId="1" applyNumberFormat="1" applyFont="1" applyFill="1" applyBorder="1" applyAlignment="1">
      <alignment horizontal="center" vertical="center"/>
    </xf>
    <xf numFmtId="0" fontId="4" fillId="7" borderId="6" xfId="0" applyFont="1" applyFill="1" applyBorder="1" applyAlignment="1">
      <alignment horizontal="left" vertical="center"/>
    </xf>
    <xf numFmtId="6" fontId="4" fillId="7" borderId="7" xfId="1" applyNumberFormat="1" applyFont="1" applyFill="1" applyBorder="1" applyAlignment="1">
      <alignment horizontal="center" vertical="center"/>
    </xf>
    <xf numFmtId="0" fontId="2" fillId="7" borderId="7" xfId="0" applyFont="1" applyFill="1" applyBorder="1" applyAlignment="1">
      <alignment horizontal="center" vertical="center"/>
    </xf>
    <xf numFmtId="0" fontId="2" fillId="7" borderId="8" xfId="0" applyFont="1" applyFill="1" applyBorder="1" applyAlignment="1">
      <alignment horizontal="center" vertical="center"/>
    </xf>
    <xf numFmtId="9" fontId="4" fillId="7" borderId="0" xfId="0" applyNumberFormat="1" applyFont="1" applyFill="1" applyBorder="1" applyAlignment="1">
      <alignment horizontal="center" vertical="center"/>
    </xf>
    <xf numFmtId="2" fontId="4" fillId="7" borderId="0" xfId="0" applyNumberFormat="1" applyFont="1" applyFill="1" applyBorder="1" applyAlignment="1">
      <alignment horizontal="center" vertical="center"/>
    </xf>
    <xf numFmtId="165" fontId="4" fillId="7" borderId="0" xfId="0" applyNumberFormat="1" applyFont="1" applyFill="1" applyBorder="1"/>
    <xf numFmtId="9" fontId="4" fillId="3" borderId="7" xfId="1" applyNumberFormat="1" applyFont="1" applyFill="1" applyBorder="1" applyAlignment="1">
      <alignment horizontal="center" vertical="center"/>
    </xf>
    <xf numFmtId="0" fontId="0" fillId="0" borderId="2" xfId="0" applyFill="1" applyBorder="1"/>
    <xf numFmtId="9" fontId="0" fillId="0" borderId="5" xfId="0" applyNumberFormat="1" applyBorder="1"/>
    <xf numFmtId="6" fontId="0" fillId="0" borderId="5" xfId="0" applyNumberFormat="1" applyFill="1" applyBorder="1"/>
    <xf numFmtId="6" fontId="0" fillId="0" borderId="10" xfId="0" applyNumberFormat="1" applyFill="1" applyBorder="1"/>
    <xf numFmtId="6" fontId="0" fillId="0" borderId="11" xfId="0" applyNumberFormat="1" applyFill="1" applyBorder="1"/>
    <xf numFmtId="2" fontId="0" fillId="0" borderId="2" xfId="0" applyNumberFormat="1" applyFill="1" applyBorder="1"/>
    <xf numFmtId="2" fontId="0" fillId="0" borderId="2" xfId="0" applyNumberFormat="1" applyBorder="1"/>
    <xf numFmtId="2" fontId="0" fillId="0" borderId="3" xfId="0" applyNumberFormat="1" applyBorder="1"/>
    <xf numFmtId="165" fontId="0" fillId="0" borderId="5" xfId="0" applyNumberFormat="1" applyFill="1" applyBorder="1"/>
    <xf numFmtId="2" fontId="0" fillId="0" borderId="5" xfId="0" applyNumberFormat="1" applyBorder="1"/>
    <xf numFmtId="165" fontId="0" fillId="0" borderId="10" xfId="0" applyNumberFormat="1" applyFill="1" applyBorder="1"/>
    <xf numFmtId="165" fontId="0" fillId="0" borderId="11" xfId="0" applyNumberFormat="1" applyFill="1" applyBorder="1"/>
    <xf numFmtId="2" fontId="0" fillId="0" borderId="3" xfId="0" applyNumberFormat="1" applyFill="1" applyBorder="1"/>
    <xf numFmtId="9" fontId="0" fillId="0" borderId="5" xfId="0" applyNumberFormat="1" applyFill="1" applyBorder="1"/>
    <xf numFmtId="2" fontId="0" fillId="0" borderId="5" xfId="0" applyNumberFormat="1" applyFill="1" applyBorder="1"/>
    <xf numFmtId="0" fontId="0" fillId="0" borderId="1" xfId="0" applyFont="1" applyFill="1" applyBorder="1" applyAlignment="1">
      <alignment horizontal="left" vertical="center"/>
    </xf>
    <xf numFmtId="0" fontId="0" fillId="0" borderId="10" xfId="0" applyFill="1" applyBorder="1"/>
    <xf numFmtId="9" fontId="0" fillId="0" borderId="10" xfId="0" applyNumberFormat="1" applyFill="1" applyBorder="1"/>
    <xf numFmtId="9" fontId="0" fillId="0" borderId="11" xfId="0" applyNumberFormat="1" applyFill="1" applyBorder="1"/>
    <xf numFmtId="6" fontId="0" fillId="0" borderId="2" xfId="0" applyNumberFormat="1" applyBorder="1"/>
    <xf numFmtId="6" fontId="0" fillId="0" borderId="2" xfId="0" applyNumberFormat="1" applyFill="1" applyBorder="1"/>
    <xf numFmtId="8" fontId="0" fillId="0" borderId="2" xfId="0" applyNumberFormat="1" applyFill="1" applyBorder="1"/>
    <xf numFmtId="6" fontId="0" fillId="0" borderId="3" xfId="0" applyNumberFormat="1" applyFill="1" applyBorder="1"/>
    <xf numFmtId="10" fontId="0" fillId="0" borderId="0" xfId="0" applyNumberFormat="1" applyFill="1" applyBorder="1"/>
    <xf numFmtId="10" fontId="0" fillId="0" borderId="0" xfId="1" applyNumberFormat="1" applyFont="1" applyBorder="1"/>
    <xf numFmtId="10" fontId="0" fillId="0" borderId="5" xfId="1" applyNumberFormat="1" applyFont="1" applyBorder="1"/>
    <xf numFmtId="170" fontId="0" fillId="0" borderId="0" xfId="0" applyNumberFormat="1" applyBorder="1"/>
    <xf numFmtId="6" fontId="0" fillId="0" borderId="10" xfId="0" applyNumberFormat="1" applyBorder="1"/>
    <xf numFmtId="9" fontId="0" fillId="0" borderId="10" xfId="0" applyNumberFormat="1" applyBorder="1"/>
    <xf numFmtId="10" fontId="0" fillId="0" borderId="10" xfId="0" applyNumberFormat="1" applyFill="1" applyBorder="1"/>
    <xf numFmtId="167" fontId="0" fillId="0" borderId="10" xfId="1" applyNumberFormat="1" applyFont="1" applyFill="1" applyBorder="1"/>
    <xf numFmtId="167" fontId="0" fillId="0" borderId="11" xfId="1" applyNumberFormat="1" applyFont="1" applyFill="1" applyBorder="1"/>
    <xf numFmtId="171" fontId="0" fillId="0" borderId="2" xfId="0" applyNumberFormat="1" applyBorder="1"/>
    <xf numFmtId="171" fontId="0" fillId="0" borderId="2" xfId="0" applyNumberFormat="1" applyFill="1" applyBorder="1"/>
    <xf numFmtId="171" fontId="0" fillId="0" borderId="3" xfId="0" applyNumberFormat="1" applyFill="1" applyBorder="1"/>
    <xf numFmtId="171" fontId="0" fillId="0" borderId="0" xfId="0" applyNumberFormat="1" applyBorder="1"/>
    <xf numFmtId="171" fontId="0" fillId="0" borderId="5" xfId="0" applyNumberFormat="1" applyBorder="1"/>
    <xf numFmtId="9" fontId="0" fillId="0" borderId="2" xfId="0" applyNumberFormat="1" applyBorder="1"/>
    <xf numFmtId="9" fontId="0" fillId="0" borderId="3" xfId="0" applyNumberFormat="1" applyBorder="1"/>
    <xf numFmtId="9" fontId="0" fillId="0" borderId="11" xfId="0" applyNumberFormat="1" applyBorder="1"/>
    <xf numFmtId="0" fontId="0" fillId="0" borderId="33" xfId="0" applyBorder="1"/>
    <xf numFmtId="9" fontId="0" fillId="0" borderId="34" xfId="0" applyNumberFormat="1" applyBorder="1"/>
    <xf numFmtId="9" fontId="0" fillId="0" borderId="35" xfId="0" applyNumberFormat="1" applyBorder="1"/>
    <xf numFmtId="0" fontId="0" fillId="0" borderId="33" xfId="0" applyFont="1" applyFill="1" applyBorder="1" applyAlignment="1">
      <alignment horizontal="left" vertical="center"/>
    </xf>
    <xf numFmtId="9" fontId="0" fillId="0" borderId="34" xfId="1" applyFont="1" applyBorder="1"/>
    <xf numFmtId="9" fontId="0" fillId="0" borderId="35" xfId="1" applyFont="1" applyBorder="1"/>
    <xf numFmtId="0" fontId="0" fillId="0" borderId="1" xfId="0" applyFill="1" applyBorder="1"/>
    <xf numFmtId="9" fontId="0" fillId="0" borderId="2" xfId="1" applyFont="1" applyBorder="1"/>
    <xf numFmtId="9" fontId="0" fillId="0" borderId="3" xfId="1" applyFont="1" applyBorder="1"/>
    <xf numFmtId="9" fontId="0" fillId="0" borderId="11" xfId="1" applyFont="1" applyBorder="1"/>
    <xf numFmtId="0" fontId="4" fillId="0" borderId="1" xfId="0" applyFont="1" applyFill="1" applyBorder="1" applyAlignment="1">
      <alignment horizontal="left" vertical="center"/>
    </xf>
    <xf numFmtId="0" fontId="3" fillId="0" borderId="0" xfId="0" applyFont="1"/>
    <xf numFmtId="0" fontId="27" fillId="0" borderId="0" xfId="7" applyFont="1" applyAlignment="1">
      <alignment horizontal="right"/>
    </xf>
    <xf numFmtId="0" fontId="28" fillId="0" borderId="0" xfId="0" applyFont="1" applyBorder="1" applyAlignment="1">
      <alignment horizontal="left"/>
    </xf>
    <xf numFmtId="0" fontId="30" fillId="0" borderId="0" xfId="7" applyFont="1" applyAlignment="1">
      <alignment horizontal="right"/>
    </xf>
    <xf numFmtId="0" fontId="0" fillId="8" borderId="0" xfId="0" applyFill="1"/>
    <xf numFmtId="9" fontId="0" fillId="0" borderId="0" xfId="1" applyFont="1" applyFill="1" applyBorder="1"/>
    <xf numFmtId="166" fontId="0" fillId="8" borderId="0" xfId="1" applyNumberFormat="1" applyFont="1" applyFill="1"/>
    <xf numFmtId="9" fontId="0" fillId="0" borderId="0" xfId="1" applyFont="1" applyFill="1"/>
    <xf numFmtId="9" fontId="4" fillId="7" borderId="0" xfId="1" applyFont="1" applyFill="1" applyBorder="1" applyAlignment="1">
      <alignment horizontal="center" vertical="center"/>
    </xf>
    <xf numFmtId="9" fontId="0" fillId="8" borderId="0" xfId="0" applyNumberFormat="1" applyFill="1"/>
    <xf numFmtId="0" fontId="0" fillId="0" borderId="7" xfId="0" applyBorder="1"/>
    <xf numFmtId="165" fontId="0" fillId="0" borderId="7" xfId="0" applyNumberFormat="1" applyBorder="1"/>
    <xf numFmtId="0" fontId="2" fillId="2" borderId="2" xfId="0" applyFont="1" applyFill="1" applyBorder="1"/>
    <xf numFmtId="0" fontId="2" fillId="2" borderId="5" xfId="0" applyFont="1" applyFill="1" applyBorder="1" applyAlignment="1">
      <alignment horizontal="center" vertical="center"/>
    </xf>
    <xf numFmtId="165" fontId="0" fillId="0" borderId="8" xfId="0" applyNumberFormat="1" applyBorder="1"/>
    <xf numFmtId="0" fontId="2" fillId="0" borderId="0" xfId="0" applyFont="1" applyFill="1" applyBorder="1"/>
    <xf numFmtId="0" fontId="2" fillId="0" borderId="5" xfId="0" applyFont="1" applyFill="1" applyBorder="1"/>
    <xf numFmtId="0" fontId="0" fillId="5" borderId="4" xfId="0" applyFill="1" applyBorder="1"/>
    <xf numFmtId="0" fontId="0" fillId="5" borderId="0" xfId="0" applyFill="1" applyBorder="1"/>
    <xf numFmtId="165" fontId="0" fillId="5" borderId="0" xfId="0" applyNumberFormat="1" applyFill="1" applyBorder="1"/>
    <xf numFmtId="165" fontId="0" fillId="5" borderId="5" xfId="0" applyNumberFormat="1" applyFill="1" applyBorder="1"/>
    <xf numFmtId="9" fontId="0" fillId="5" borderId="0" xfId="1" applyNumberFormat="1" applyFont="1" applyFill="1" applyBorder="1"/>
    <xf numFmtId="165" fontId="0" fillId="0" borderId="38" xfId="0" applyNumberFormat="1" applyBorder="1"/>
    <xf numFmtId="165" fontId="0" fillId="0" borderId="10" xfId="0" applyNumberFormat="1" applyBorder="1"/>
    <xf numFmtId="0" fontId="3" fillId="2" borderId="1" xfId="0" applyFont="1" applyFill="1" applyBorder="1"/>
    <xf numFmtId="0" fontId="3" fillId="2" borderId="4" xfId="0" applyFont="1" applyFill="1" applyBorder="1"/>
    <xf numFmtId="0" fontId="0" fillId="4" borderId="39" xfId="0" applyFill="1" applyBorder="1"/>
    <xf numFmtId="0" fontId="0" fillId="4" borderId="40" xfId="0" applyFill="1" applyBorder="1"/>
    <xf numFmtId="0" fontId="0" fillId="4" borderId="12" xfId="0" applyFill="1" applyBorder="1"/>
    <xf numFmtId="0" fontId="3" fillId="2" borderId="4" xfId="0" applyFont="1" applyFill="1" applyBorder="1" applyAlignment="1">
      <alignment horizontal="center" vertical="top"/>
    </xf>
    <xf numFmtId="0" fontId="3" fillId="2" borderId="5" xfId="0" applyFont="1" applyFill="1" applyBorder="1" applyAlignment="1">
      <alignment horizontal="center" vertical="top"/>
    </xf>
    <xf numFmtId="0" fontId="3" fillId="2" borderId="0" xfId="0" applyFont="1" applyFill="1" applyBorder="1" applyAlignment="1">
      <alignment horizontal="center" vertical="top"/>
    </xf>
    <xf numFmtId="9" fontId="0" fillId="0" borderId="4" xfId="0" applyNumberFormat="1" applyBorder="1" applyAlignment="1">
      <alignment horizontal="center" vertical="top"/>
    </xf>
    <xf numFmtId="9" fontId="0" fillId="0" borderId="5" xfId="0" applyNumberFormat="1" applyBorder="1" applyAlignment="1">
      <alignment horizontal="center" vertical="top"/>
    </xf>
    <xf numFmtId="9" fontId="0" fillId="0" borderId="0" xfId="0" applyNumberFormat="1" applyBorder="1" applyAlignment="1">
      <alignment horizontal="center" vertical="top"/>
    </xf>
    <xf numFmtId="165" fontId="0" fillId="0" borderId="4" xfId="0" applyNumberFormat="1" applyBorder="1" applyAlignment="1">
      <alignment horizontal="center" vertical="top"/>
    </xf>
    <xf numFmtId="165" fontId="0" fillId="0" borderId="5" xfId="0" applyNumberFormat="1" applyBorder="1" applyAlignment="1">
      <alignment horizontal="center" vertical="top"/>
    </xf>
    <xf numFmtId="165" fontId="0" fillId="0" borderId="0" xfId="0" applyNumberFormat="1" applyBorder="1" applyAlignment="1">
      <alignment horizontal="center" vertical="top"/>
    </xf>
    <xf numFmtId="2" fontId="0" fillId="0" borderId="4" xfId="0" applyNumberFormat="1" applyBorder="1" applyAlignment="1">
      <alignment horizontal="center" vertical="top"/>
    </xf>
    <xf numFmtId="2" fontId="0" fillId="0" borderId="5" xfId="0" applyNumberFormat="1" applyBorder="1" applyAlignment="1">
      <alignment horizontal="center" vertical="top"/>
    </xf>
    <xf numFmtId="2" fontId="0" fillId="0" borderId="0" xfId="0" applyNumberFormat="1" applyBorder="1" applyAlignment="1">
      <alignment horizontal="center" vertical="top"/>
    </xf>
    <xf numFmtId="165" fontId="0" fillId="0" borderId="9" xfId="0" applyNumberFormat="1" applyBorder="1" applyAlignment="1">
      <alignment horizontal="center" vertical="top"/>
    </xf>
    <xf numFmtId="165" fontId="0" fillId="0" borderId="11" xfId="0" applyNumberFormat="1" applyBorder="1" applyAlignment="1">
      <alignment horizontal="center" vertical="top"/>
    </xf>
    <xf numFmtId="165" fontId="0" fillId="0" borderId="10" xfId="0" applyNumberFormat="1" applyBorder="1" applyAlignment="1">
      <alignment horizontal="center" vertical="top"/>
    </xf>
    <xf numFmtId="0" fontId="0" fillId="0" borderId="0" xfId="0" applyNumberFormat="1"/>
    <xf numFmtId="2" fontId="4" fillId="0" borderId="0" xfId="0" applyNumberFormat="1" applyFont="1" applyFill="1" applyBorder="1"/>
    <xf numFmtId="9" fontId="0" fillId="0" borderId="5" xfId="1" applyFont="1" applyBorder="1"/>
    <xf numFmtId="165" fontId="0" fillId="0" borderId="11" xfId="0" applyNumberFormat="1" applyBorder="1"/>
    <xf numFmtId="0" fontId="2" fillId="2" borderId="4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left" vertical="center"/>
    </xf>
    <xf numFmtId="0" fontId="0" fillId="0" borderId="4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165" fontId="2" fillId="2" borderId="0" xfId="0" applyNumberFormat="1" applyFont="1" applyFill="1" applyBorder="1" applyAlignment="1">
      <alignment horizontal="center" vertical="center"/>
    </xf>
    <xf numFmtId="165" fontId="2" fillId="2" borderId="5" xfId="0" applyNumberFormat="1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left" vertical="top"/>
    </xf>
    <xf numFmtId="165" fontId="0" fillId="0" borderId="0" xfId="0" applyNumberFormat="1" applyFill="1"/>
    <xf numFmtId="0" fontId="31" fillId="0" borderId="0" xfId="0" applyFont="1" applyFill="1" applyAlignment="1">
      <alignment textRotation="255"/>
    </xf>
    <xf numFmtId="165" fontId="0" fillId="8" borderId="0" xfId="0" applyNumberFormat="1" applyFill="1" applyBorder="1"/>
    <xf numFmtId="165" fontId="0" fillId="9" borderId="0" xfId="0" applyNumberFormat="1" applyFill="1" applyBorder="1"/>
    <xf numFmtId="165" fontId="0" fillId="0" borderId="0" xfId="1" applyNumberFormat="1" applyFont="1" applyFill="1" applyBorder="1"/>
    <xf numFmtId="0" fontId="0" fillId="10" borderId="0" xfId="0" applyFill="1"/>
    <xf numFmtId="165" fontId="0" fillId="10" borderId="0" xfId="0" applyNumberFormat="1" applyFill="1"/>
    <xf numFmtId="9" fontId="0" fillId="10" borderId="0" xfId="1" applyFont="1" applyFill="1"/>
    <xf numFmtId="164" fontId="0" fillId="10" borderId="0" xfId="0" applyNumberFormat="1" applyFill="1"/>
    <xf numFmtId="0" fontId="23" fillId="10" borderId="0" xfId="0" applyFont="1" applyFill="1"/>
    <xf numFmtId="0" fontId="0" fillId="10" borderId="1" xfId="0" applyFill="1" applyBorder="1"/>
    <xf numFmtId="0" fontId="0" fillId="10" borderId="2" xfId="0" applyFill="1" applyBorder="1"/>
    <xf numFmtId="0" fontId="0" fillId="10" borderId="3" xfId="0" applyFill="1" applyBorder="1"/>
    <xf numFmtId="0" fontId="0" fillId="10" borderId="4" xfId="0" applyFill="1" applyBorder="1"/>
    <xf numFmtId="0" fontId="0" fillId="10" borderId="0" xfId="0" applyFill="1" applyBorder="1"/>
    <xf numFmtId="0" fontId="0" fillId="10" borderId="5" xfId="0" applyFill="1" applyBorder="1"/>
    <xf numFmtId="165" fontId="0" fillId="10" borderId="0" xfId="0" applyNumberFormat="1" applyFill="1" applyBorder="1"/>
    <xf numFmtId="165" fontId="0" fillId="10" borderId="5" xfId="0" applyNumberFormat="1" applyFill="1" applyBorder="1"/>
    <xf numFmtId="0" fontId="0" fillId="10" borderId="9" xfId="0" applyFill="1" applyBorder="1"/>
    <xf numFmtId="0" fontId="0" fillId="10" borderId="10" xfId="0" applyFill="1" applyBorder="1"/>
    <xf numFmtId="0" fontId="0" fillId="10" borderId="11" xfId="0" applyFill="1" applyBorder="1"/>
    <xf numFmtId="0" fontId="3" fillId="11" borderId="0" xfId="0" applyFont="1" applyFill="1" applyBorder="1" applyAlignment="1">
      <alignment horizontal="center" vertical="top"/>
    </xf>
    <xf numFmtId="0" fontId="4" fillId="12" borderId="4" xfId="0" applyFont="1" applyFill="1" applyBorder="1" applyAlignment="1">
      <alignment horizontal="left" vertical="center"/>
    </xf>
    <xf numFmtId="0" fontId="0" fillId="12" borderId="0" xfId="0" applyFill="1" applyBorder="1"/>
    <xf numFmtId="0" fontId="0" fillId="12" borderId="4" xfId="0" applyFill="1" applyBorder="1"/>
    <xf numFmtId="0" fontId="0" fillId="12" borderId="5" xfId="0" applyFill="1" applyBorder="1"/>
    <xf numFmtId="0" fontId="0" fillId="12" borderId="9" xfId="0" applyFill="1" applyBorder="1"/>
    <xf numFmtId="0" fontId="0" fillId="12" borderId="10" xfId="0" applyFill="1" applyBorder="1"/>
    <xf numFmtId="0" fontId="0" fillId="12" borderId="11" xfId="0" applyFill="1" applyBorder="1"/>
    <xf numFmtId="165" fontId="0" fillId="0" borderId="4" xfId="0" applyNumberFormat="1" applyBorder="1" applyAlignment="1">
      <alignment horizontal="center" vertical="center"/>
    </xf>
    <xf numFmtId="0" fontId="0" fillId="4" borderId="9" xfId="0" applyFill="1" applyBorder="1"/>
    <xf numFmtId="165" fontId="0" fillId="0" borderId="5" xfId="0" applyNumberFormat="1" applyBorder="1" applyAlignment="1">
      <alignment horizontal="center" vertical="center"/>
    </xf>
    <xf numFmtId="165" fontId="0" fillId="0" borderId="0" xfId="0" applyNumberFormat="1" applyBorder="1" applyAlignment="1">
      <alignment horizontal="center" vertical="center"/>
    </xf>
    <xf numFmtId="165" fontId="0" fillId="0" borderId="9" xfId="0" applyNumberFormat="1" applyBorder="1" applyAlignment="1">
      <alignment horizontal="center" vertical="center"/>
    </xf>
    <xf numFmtId="0" fontId="0" fillId="4" borderId="41" xfId="0" applyFill="1" applyBorder="1"/>
    <xf numFmtId="165" fontId="0" fillId="0" borderId="6" xfId="0" applyNumberFormat="1" applyBorder="1" applyAlignment="1">
      <alignment horizontal="center" vertical="center"/>
    </xf>
    <xf numFmtId="165" fontId="0" fillId="0" borderId="8" xfId="0" applyNumberFormat="1" applyBorder="1" applyAlignment="1">
      <alignment horizontal="center" vertical="center"/>
    </xf>
    <xf numFmtId="165" fontId="0" fillId="0" borderId="7" xfId="0" applyNumberFormat="1" applyBorder="1" applyAlignment="1">
      <alignment horizontal="center" vertical="center"/>
    </xf>
    <xf numFmtId="10" fontId="0" fillId="0" borderId="0" xfId="0" applyNumberFormat="1"/>
    <xf numFmtId="167" fontId="0" fillId="0" borderId="0" xfId="0" applyNumberFormat="1"/>
    <xf numFmtId="9" fontId="0" fillId="0" borderId="0" xfId="1" applyNumberFormat="1" applyFont="1"/>
    <xf numFmtId="0" fontId="3" fillId="11" borderId="4" xfId="0" applyFont="1" applyFill="1" applyBorder="1"/>
    <xf numFmtId="0" fontId="3" fillId="11" borderId="5" xfId="0" applyFont="1" applyFill="1" applyBorder="1" applyAlignment="1">
      <alignment horizontal="center" vertical="top"/>
    </xf>
    <xf numFmtId="0" fontId="3" fillId="12" borderId="0" xfId="0" applyFont="1" applyFill="1" applyBorder="1" applyAlignment="1">
      <alignment horizontal="center" vertical="top"/>
    </xf>
    <xf numFmtId="9" fontId="0" fillId="12" borderId="0" xfId="0" applyNumberFormat="1" applyFill="1" applyBorder="1"/>
    <xf numFmtId="2" fontId="0" fillId="12" borderId="0" xfId="0" applyNumberFormat="1" applyFill="1" applyBorder="1"/>
    <xf numFmtId="165" fontId="0" fillId="12" borderId="0" xfId="0" applyNumberFormat="1" applyFill="1" applyBorder="1"/>
    <xf numFmtId="165" fontId="0" fillId="12" borderId="10" xfId="0" applyNumberFormat="1" applyFill="1" applyBorder="1"/>
    <xf numFmtId="0" fontId="28" fillId="0" borderId="0" xfId="0" applyFont="1"/>
    <xf numFmtId="9" fontId="0" fillId="0" borderId="0" xfId="1" applyFont="1" applyAlignment="1">
      <alignment vertical="center"/>
    </xf>
    <xf numFmtId="2" fontId="0" fillId="0" borderId="0" xfId="1" applyNumberFormat="1" applyFont="1" applyAlignment="1">
      <alignment vertical="center"/>
    </xf>
    <xf numFmtId="0" fontId="2" fillId="2" borderId="1" xfId="0" applyFont="1" applyFill="1" applyBorder="1"/>
    <xf numFmtId="167" fontId="2" fillId="2" borderId="3" xfId="0" applyNumberFormat="1" applyFont="1" applyFill="1" applyBorder="1" applyAlignment="1">
      <alignment horizontal="center" vertical="center"/>
    </xf>
    <xf numFmtId="167" fontId="3" fillId="2" borderId="3" xfId="0" applyNumberFormat="1" applyFont="1" applyFill="1" applyBorder="1" applyAlignment="1">
      <alignment horizontal="center" vertical="center"/>
    </xf>
    <xf numFmtId="167" fontId="0" fillId="0" borderId="4" xfId="0" applyNumberFormat="1" applyBorder="1"/>
    <xf numFmtId="167" fontId="0" fillId="0" borderId="9" xfId="0" applyNumberFormat="1" applyBorder="1"/>
    <xf numFmtId="167" fontId="3" fillId="2" borderId="1" xfId="0" applyNumberFormat="1" applyFont="1" applyFill="1" applyBorder="1"/>
    <xf numFmtId="167" fontId="3" fillId="2" borderId="2" xfId="0" applyNumberFormat="1" applyFont="1" applyFill="1" applyBorder="1"/>
    <xf numFmtId="167" fontId="3" fillId="2" borderId="3" xfId="0" applyNumberFormat="1" applyFont="1" applyFill="1" applyBorder="1"/>
    <xf numFmtId="167" fontId="0" fillId="0" borderId="0" xfId="0" applyNumberFormat="1" applyBorder="1"/>
    <xf numFmtId="167" fontId="0" fillId="0" borderId="10" xfId="0" applyNumberFormat="1" applyBorder="1"/>
    <xf numFmtId="167" fontId="0" fillId="0" borderId="11" xfId="0" applyNumberFormat="1" applyBorder="1"/>
    <xf numFmtId="165" fontId="0" fillId="13" borderId="0" xfId="0" applyNumberFormat="1" applyFill="1" applyBorder="1"/>
    <xf numFmtId="165" fontId="0" fillId="13" borderId="5" xfId="0" applyNumberFormat="1" applyFill="1" applyBorder="1"/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0" fillId="7" borderId="0" xfId="0" applyFill="1"/>
    <xf numFmtId="0" fontId="3" fillId="14" borderId="2" xfId="0" applyFont="1" applyFill="1" applyBorder="1"/>
    <xf numFmtId="167" fontId="3" fillId="14" borderId="3" xfId="0" applyNumberFormat="1" applyFont="1" applyFill="1" applyBorder="1"/>
    <xf numFmtId="0" fontId="5" fillId="14" borderId="1" xfId="0" applyFont="1" applyFill="1" applyBorder="1"/>
    <xf numFmtId="164" fontId="0" fillId="0" borderId="0" xfId="1" applyNumberFormat="1" applyFont="1" applyBorder="1"/>
    <xf numFmtId="165" fontId="0" fillId="0" borderId="0" xfId="1" applyNumberFormat="1" applyFont="1" applyBorder="1"/>
    <xf numFmtId="165" fontId="0" fillId="0" borderId="5" xfId="1" applyNumberFormat="1" applyFont="1" applyBorder="1"/>
    <xf numFmtId="0" fontId="3" fillId="11" borderId="0" xfId="0" applyFont="1" applyFill="1" applyBorder="1"/>
    <xf numFmtId="0" fontId="2" fillId="2" borderId="2" xfId="0" applyFont="1" applyFill="1" applyBorder="1" applyAlignment="1">
      <alignment horizontal="left" vertical="center"/>
    </xf>
    <xf numFmtId="0" fontId="4" fillId="5" borderId="25" xfId="0" applyFont="1" applyFill="1" applyBorder="1" applyAlignment="1">
      <alignment horizontal="left" vertical="center"/>
    </xf>
    <xf numFmtId="0" fontId="4" fillId="0" borderId="7" xfId="0" applyFont="1" applyFill="1" applyBorder="1" applyAlignment="1">
      <alignment horizontal="left" vertical="center"/>
    </xf>
    <xf numFmtId="0" fontId="4" fillId="5" borderId="10" xfId="0" applyFont="1" applyFill="1" applyBorder="1" applyAlignment="1">
      <alignment horizontal="left" vertical="center"/>
    </xf>
    <xf numFmtId="0" fontId="0" fillId="4" borderId="42" xfId="0" applyFill="1" applyBorder="1"/>
    <xf numFmtId="0" fontId="0" fillId="4" borderId="43" xfId="0" applyFill="1" applyBorder="1"/>
    <xf numFmtId="0" fontId="0" fillId="4" borderId="13" xfId="0" applyFill="1" applyBorder="1"/>
    <xf numFmtId="0" fontId="3" fillId="2" borderId="2" xfId="0" applyFont="1" applyFill="1" applyBorder="1"/>
    <xf numFmtId="0" fontId="5" fillId="14" borderId="2" xfId="0" applyFont="1" applyFill="1" applyBorder="1"/>
    <xf numFmtId="0" fontId="0" fillId="13" borderId="0" xfId="0" applyFill="1" applyBorder="1"/>
    <xf numFmtId="165" fontId="0" fillId="13" borderId="0" xfId="1" applyNumberFormat="1" applyFont="1" applyFill="1" applyBorder="1"/>
    <xf numFmtId="165" fontId="0" fillId="13" borderId="5" xfId="1" applyNumberFormat="1" applyFont="1" applyFill="1" applyBorder="1"/>
    <xf numFmtId="2" fontId="4" fillId="0" borderId="0" xfId="0" applyNumberFormat="1" applyFont="1" applyBorder="1"/>
    <xf numFmtId="174" fontId="4" fillId="0" borderId="0" xfId="0" applyNumberFormat="1" applyFont="1" applyBorder="1"/>
    <xf numFmtId="1" fontId="0" fillId="0" borderId="10" xfId="0" applyNumberFormat="1" applyBorder="1"/>
    <xf numFmtId="9" fontId="4" fillId="0" borderId="5" xfId="1" applyFont="1" applyBorder="1"/>
    <xf numFmtId="164" fontId="0" fillId="0" borderId="2" xfId="0" applyNumberFormat="1" applyBorder="1"/>
    <xf numFmtId="164" fontId="0" fillId="13" borderId="0" xfId="1" applyNumberFormat="1" applyFont="1" applyFill="1" applyBorder="1"/>
    <xf numFmtId="0" fontId="3" fillId="13" borderId="4" xfId="0" applyFont="1" applyFill="1" applyBorder="1" applyAlignment="1">
      <alignment horizontal="center" vertical="top"/>
    </xf>
    <xf numFmtId="9" fontId="0" fillId="13" borderId="4" xfId="0" applyNumberFormat="1" applyFill="1" applyBorder="1"/>
    <xf numFmtId="2" fontId="0" fillId="13" borderId="4" xfId="0" applyNumberFormat="1" applyFill="1" applyBorder="1"/>
    <xf numFmtId="165" fontId="0" fillId="13" borderId="4" xfId="0" applyNumberFormat="1" applyFill="1" applyBorder="1"/>
    <xf numFmtId="165" fontId="0" fillId="13" borderId="9" xfId="0" applyNumberFormat="1" applyFill="1" applyBorder="1"/>
    <xf numFmtId="0" fontId="0" fillId="13" borderId="10" xfId="0" applyFill="1" applyBorder="1"/>
    <xf numFmtId="0" fontId="0" fillId="8" borderId="7" xfId="0" applyFill="1" applyBorder="1"/>
    <xf numFmtId="165" fontId="0" fillId="8" borderId="7" xfId="0" applyNumberFormat="1" applyFill="1" applyBorder="1"/>
    <xf numFmtId="165" fontId="0" fillId="8" borderId="8" xfId="0" applyNumberFormat="1" applyFill="1" applyBorder="1"/>
    <xf numFmtId="165" fontId="0" fillId="7" borderId="44" xfId="0" applyNumberFormat="1" applyFill="1" applyBorder="1"/>
    <xf numFmtId="165" fontId="0" fillId="7" borderId="45" xfId="0" applyNumberFormat="1" applyFill="1" applyBorder="1"/>
    <xf numFmtId="9" fontId="0" fillId="7" borderId="45" xfId="1" applyFont="1" applyFill="1" applyBorder="1"/>
    <xf numFmtId="0" fontId="0" fillId="7" borderId="45" xfId="0" applyFill="1" applyBorder="1"/>
    <xf numFmtId="164" fontId="0" fillId="7" borderId="46" xfId="0" applyNumberFormat="1" applyFill="1" applyBorder="1"/>
    <xf numFmtId="165" fontId="0" fillId="8" borderId="33" xfId="0" applyNumberFormat="1" applyFill="1" applyBorder="1"/>
    <xf numFmtId="165" fontId="0" fillId="8" borderId="35" xfId="0" applyNumberFormat="1" applyFill="1" applyBorder="1"/>
    <xf numFmtId="165" fontId="0" fillId="7" borderId="0" xfId="0" applyNumberFormat="1" applyFill="1"/>
    <xf numFmtId="165" fontId="0" fillId="13" borderId="4" xfId="1" applyNumberFormat="1" applyFont="1" applyFill="1" applyBorder="1"/>
    <xf numFmtId="9" fontId="4" fillId="0" borderId="0" xfId="1" applyFont="1" applyBorder="1"/>
    <xf numFmtId="165" fontId="4" fillId="0" borderId="45" xfId="0" applyNumberFormat="1" applyFont="1" applyBorder="1"/>
    <xf numFmtId="165" fontId="4" fillId="0" borderId="46" xfId="0" applyNumberFormat="1" applyFont="1" applyBorder="1"/>
    <xf numFmtId="2" fontId="4" fillId="16" borderId="38" xfId="0" applyNumberFormat="1" applyFont="1" applyFill="1" applyBorder="1"/>
    <xf numFmtId="9" fontId="4" fillId="16" borderId="44" xfId="1" applyFont="1" applyFill="1" applyBorder="1"/>
    <xf numFmtId="173" fontId="4" fillId="16" borderId="38" xfId="0" applyNumberFormat="1" applyFont="1" applyFill="1" applyBorder="1"/>
    <xf numFmtId="9" fontId="4" fillId="16" borderId="44" xfId="1" applyNumberFormat="1" applyFont="1" applyFill="1" applyBorder="1"/>
    <xf numFmtId="0" fontId="0" fillId="16" borderId="33" xfId="0" applyFill="1" applyBorder="1"/>
    <xf numFmtId="165" fontId="0" fillId="16" borderId="35" xfId="0" applyNumberFormat="1" applyFill="1" applyBorder="1"/>
    <xf numFmtId="0" fontId="3" fillId="15" borderId="4" xfId="0" applyFont="1" applyFill="1" applyBorder="1" applyAlignment="1">
      <alignment horizontal="center" vertical="center"/>
    </xf>
    <xf numFmtId="0" fontId="3" fillId="15" borderId="0" xfId="0" applyFont="1" applyFill="1" applyBorder="1" applyAlignment="1">
      <alignment horizontal="center" vertical="center"/>
    </xf>
    <xf numFmtId="0" fontId="3" fillId="15" borderId="5" xfId="0" applyFont="1" applyFill="1" applyBorder="1" applyAlignment="1">
      <alignment horizontal="center" vertical="center"/>
    </xf>
    <xf numFmtId="165" fontId="0" fillId="0" borderId="4" xfId="0" applyNumberFormat="1" applyBorder="1"/>
    <xf numFmtId="165" fontId="0" fillId="12" borderId="4" xfId="0" applyNumberFormat="1" applyFill="1" applyBorder="1"/>
    <xf numFmtId="165" fontId="0" fillId="17" borderId="4" xfId="0" applyNumberFormat="1" applyFill="1" applyBorder="1"/>
    <xf numFmtId="165" fontId="0" fillId="17" borderId="0" xfId="0" applyNumberFormat="1" applyFill="1" applyBorder="1"/>
    <xf numFmtId="0" fontId="0" fillId="17" borderId="0" xfId="0" applyFill="1" applyBorder="1"/>
    <xf numFmtId="0" fontId="0" fillId="17" borderId="5" xfId="0" applyFill="1" applyBorder="1"/>
    <xf numFmtId="165" fontId="0" fillId="17" borderId="5" xfId="0" applyNumberFormat="1" applyFill="1" applyBorder="1"/>
    <xf numFmtId="165" fontId="0" fillId="17" borderId="9" xfId="0" applyNumberFormat="1" applyFill="1" applyBorder="1"/>
    <xf numFmtId="165" fontId="0" fillId="17" borderId="10" xfId="0" applyNumberFormat="1" applyFill="1" applyBorder="1"/>
    <xf numFmtId="165" fontId="0" fillId="17" borderId="11" xfId="0" applyNumberFormat="1" applyFill="1" applyBorder="1"/>
    <xf numFmtId="164" fontId="0" fillId="7" borderId="0" xfId="0" applyNumberFormat="1" applyFill="1"/>
    <xf numFmtId="0" fontId="3" fillId="2" borderId="44" xfId="0" applyFont="1" applyFill="1" applyBorder="1"/>
    <xf numFmtId="0" fontId="3" fillId="2" borderId="45" xfId="0" applyFont="1" applyFill="1" applyBorder="1"/>
    <xf numFmtId="0" fontId="3" fillId="2" borderId="3" xfId="0" applyFont="1" applyFill="1" applyBorder="1"/>
    <xf numFmtId="0" fontId="3" fillId="2" borderId="5" xfId="0" applyFont="1" applyFill="1" applyBorder="1"/>
    <xf numFmtId="0" fontId="0" fillId="0" borderId="45" xfId="0" applyBorder="1"/>
    <xf numFmtId="0" fontId="0" fillId="12" borderId="45" xfId="0" applyFill="1" applyBorder="1"/>
    <xf numFmtId="165" fontId="0" fillId="0" borderId="45" xfId="0" applyNumberFormat="1" applyFill="1" applyBorder="1"/>
    <xf numFmtId="165" fontId="0" fillId="13" borderId="45" xfId="0" applyNumberFormat="1" applyFill="1" applyBorder="1"/>
    <xf numFmtId="165" fontId="0" fillId="13" borderId="46" xfId="0" applyNumberFormat="1" applyFill="1" applyBorder="1"/>
    <xf numFmtId="165" fontId="0" fillId="13" borderId="11" xfId="0" applyNumberFormat="1" applyFill="1" applyBorder="1"/>
    <xf numFmtId="0" fontId="0" fillId="18" borderId="0" xfId="0" applyFill="1"/>
    <xf numFmtId="164" fontId="0" fillId="18" borderId="0" xfId="0" applyNumberFormat="1" applyFill="1" applyBorder="1"/>
    <xf numFmtId="164" fontId="0" fillId="0" borderId="0" xfId="0" applyNumberFormat="1" applyFill="1" applyBorder="1"/>
    <xf numFmtId="0" fontId="0" fillId="13" borderId="0" xfId="0" applyFill="1" applyBorder="1" applyAlignment="1">
      <alignment horizontal="center" vertical="center"/>
    </xf>
    <xf numFmtId="0" fontId="0" fillId="13" borderId="5" xfId="0" applyFill="1" applyBorder="1" applyAlignment="1">
      <alignment horizontal="center" vertical="center"/>
    </xf>
    <xf numFmtId="2" fontId="0" fillId="0" borderId="5" xfId="1" applyNumberFormat="1" applyFont="1" applyBorder="1"/>
    <xf numFmtId="2" fontId="0" fillId="0" borderId="10" xfId="0" applyNumberFormat="1" applyBorder="1"/>
    <xf numFmtId="2" fontId="0" fillId="0" borderId="11" xfId="1" applyNumberFormat="1" applyFont="1" applyBorder="1"/>
    <xf numFmtId="2" fontId="0" fillId="0" borderId="0" xfId="1" applyNumberFormat="1" applyFont="1" applyBorder="1"/>
    <xf numFmtId="2" fontId="0" fillId="0" borderId="10" xfId="1" applyNumberFormat="1" applyFont="1" applyBorder="1"/>
    <xf numFmtId="167" fontId="0" fillId="0" borderId="0" xfId="0" applyNumberFormat="1" applyFill="1"/>
    <xf numFmtId="0" fontId="0" fillId="7" borderId="9" xfId="0" applyFill="1" applyBorder="1"/>
    <xf numFmtId="0" fontId="0" fillId="7" borderId="10" xfId="0" applyFill="1" applyBorder="1"/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0" fillId="13" borderId="4" xfId="0" applyFill="1" applyBorder="1"/>
    <xf numFmtId="0" fontId="0" fillId="13" borderId="5" xfId="0" applyFill="1" applyBorder="1"/>
    <xf numFmtId="165" fontId="0" fillId="4" borderId="0" xfId="0" applyNumberFormat="1" applyFill="1" applyBorder="1"/>
    <xf numFmtId="165" fontId="0" fillId="4" borderId="5" xfId="0" applyNumberFormat="1" applyFill="1" applyBorder="1"/>
    <xf numFmtId="165" fontId="0" fillId="7" borderId="5" xfId="0" applyNumberFormat="1" applyFill="1" applyBorder="1"/>
    <xf numFmtId="173" fontId="0" fillId="0" borderId="5" xfId="0" applyNumberFormat="1" applyBorder="1"/>
    <xf numFmtId="0" fontId="3" fillId="0" borderId="0" xfId="0" applyFont="1" applyFill="1"/>
    <xf numFmtId="167" fontId="2" fillId="2" borderId="2" xfId="0" applyNumberFormat="1" applyFont="1" applyFill="1" applyBorder="1"/>
    <xf numFmtId="167" fontId="2" fillId="2" borderId="3" xfId="0" applyNumberFormat="1" applyFont="1" applyFill="1" applyBorder="1"/>
    <xf numFmtId="164" fontId="0" fillId="13" borderId="10" xfId="0" applyNumberFormat="1" applyFill="1" applyBorder="1"/>
    <xf numFmtId="164" fontId="0" fillId="13" borderId="11" xfId="0" applyNumberFormat="1" applyFill="1" applyBorder="1"/>
    <xf numFmtId="0" fontId="0" fillId="0" borderId="6" xfId="0" applyFill="1" applyBorder="1"/>
    <xf numFmtId="0" fontId="0" fillId="12" borderId="48" xfId="0" applyFill="1" applyBorder="1"/>
    <xf numFmtId="0" fontId="0" fillId="12" borderId="49" xfId="0" applyFill="1" applyBorder="1"/>
    <xf numFmtId="165" fontId="0" fillId="0" borderId="48" xfId="0" applyNumberFormat="1" applyFill="1" applyBorder="1"/>
    <xf numFmtId="165" fontId="0" fillId="0" borderId="49" xfId="0" applyNumberFormat="1" applyFill="1" applyBorder="1"/>
    <xf numFmtId="165" fontId="0" fillId="0" borderId="50" xfId="0" applyNumberFormat="1" applyFill="1" applyBorder="1"/>
    <xf numFmtId="165" fontId="0" fillId="0" borderId="51" xfId="0" applyNumberFormat="1" applyFill="1" applyBorder="1"/>
    <xf numFmtId="165" fontId="0" fillId="13" borderId="48" xfId="0" applyNumberFormat="1" applyFill="1" applyBorder="1"/>
    <xf numFmtId="165" fontId="0" fillId="13" borderId="49" xfId="0" applyNumberFormat="1" applyFill="1" applyBorder="1"/>
    <xf numFmtId="0" fontId="2" fillId="2" borderId="52" xfId="0" applyFont="1" applyFill="1" applyBorder="1" applyAlignment="1">
      <alignment horizontal="center" vertical="center"/>
    </xf>
    <xf numFmtId="0" fontId="2" fillId="2" borderId="53" xfId="0" applyFont="1" applyFill="1" applyBorder="1" applyAlignment="1">
      <alignment horizontal="center" vertical="center"/>
    </xf>
    <xf numFmtId="165" fontId="0" fillId="13" borderId="54" xfId="0" applyNumberFormat="1" applyFill="1" applyBorder="1"/>
    <xf numFmtId="165" fontId="0" fillId="13" borderId="55" xfId="0" applyNumberFormat="1" applyFill="1" applyBorder="1"/>
    <xf numFmtId="2" fontId="0" fillId="0" borderId="2" xfId="1" applyNumberFormat="1" applyFont="1" applyFill="1" applyBorder="1"/>
    <xf numFmtId="2" fontId="0" fillId="0" borderId="3" xfId="1" applyNumberFormat="1" applyFont="1" applyFill="1" applyBorder="1"/>
    <xf numFmtId="2" fontId="0" fillId="0" borderId="0" xfId="1" applyNumberFormat="1" applyFont="1" applyFill="1" applyBorder="1"/>
    <xf numFmtId="2" fontId="0" fillId="0" borderId="5" xfId="1" applyNumberFormat="1" applyFont="1" applyFill="1" applyBorder="1"/>
    <xf numFmtId="0" fontId="0" fillId="0" borderId="7" xfId="0" applyFill="1" applyBorder="1"/>
    <xf numFmtId="2" fontId="0" fillId="0" borderId="7" xfId="1" applyNumberFormat="1" applyFont="1" applyFill="1" applyBorder="1"/>
    <xf numFmtId="2" fontId="0" fillId="0" borderId="8" xfId="1" applyNumberFormat="1" applyFont="1" applyFill="1" applyBorder="1"/>
    <xf numFmtId="0" fontId="2" fillId="2" borderId="44" xfId="0" applyFont="1" applyFill="1" applyBorder="1" applyAlignment="1">
      <alignment horizontal="center" vertical="center"/>
    </xf>
    <xf numFmtId="0" fontId="0" fillId="13" borderId="45" xfId="0" applyFill="1" applyBorder="1"/>
    <xf numFmtId="9" fontId="0" fillId="4" borderId="45" xfId="1" applyFont="1" applyFill="1" applyBorder="1"/>
    <xf numFmtId="0" fontId="0" fillId="13" borderId="46" xfId="0" applyFill="1" applyBorder="1"/>
    <xf numFmtId="9" fontId="0" fillId="4" borderId="47" xfId="1" applyFont="1" applyFill="1" applyBorder="1"/>
    <xf numFmtId="0" fontId="0" fillId="19" borderId="0" xfId="0" applyFill="1" applyBorder="1"/>
    <xf numFmtId="0" fontId="4" fillId="12" borderId="0" xfId="0" applyFont="1" applyFill="1" applyBorder="1" applyAlignment="1">
      <alignment horizontal="left" vertical="center"/>
    </xf>
    <xf numFmtId="0" fontId="0" fillId="19" borderId="1" xfId="0" applyFill="1" applyBorder="1"/>
    <xf numFmtId="0" fontId="0" fillId="19" borderId="2" xfId="0" applyFill="1" applyBorder="1"/>
    <xf numFmtId="0" fontId="0" fillId="19" borderId="3" xfId="0" applyFill="1" applyBorder="1"/>
    <xf numFmtId="2" fontId="0" fillId="7" borderId="11" xfId="0" applyNumberFormat="1" applyFill="1" applyBorder="1"/>
    <xf numFmtId="0" fontId="0" fillId="0" borderId="0" xfId="0" applyAlignment="1">
      <alignment wrapText="1"/>
    </xf>
    <xf numFmtId="9" fontId="4" fillId="7" borderId="7" xfId="1" applyNumberFormat="1" applyFont="1" applyFill="1" applyBorder="1" applyAlignment="1">
      <alignment horizontal="center" vertical="center"/>
    </xf>
    <xf numFmtId="164" fontId="4" fillId="7" borderId="0" xfId="0" applyNumberFormat="1" applyFont="1" applyFill="1" applyBorder="1" applyAlignment="1">
      <alignment horizontal="center" vertical="center"/>
    </xf>
    <xf numFmtId="0" fontId="0" fillId="7" borderId="0" xfId="0" applyFill="1" applyAlignment="1">
      <alignment wrapText="1"/>
    </xf>
    <xf numFmtId="0" fontId="0" fillId="6" borderId="0" xfId="0" applyFill="1"/>
    <xf numFmtId="165" fontId="0" fillId="6" borderId="0" xfId="0" applyNumberFormat="1" applyFill="1" applyBorder="1"/>
    <xf numFmtId="165" fontId="0" fillId="6" borderId="5" xfId="0" applyNumberFormat="1" applyFill="1" applyBorder="1"/>
    <xf numFmtId="165" fontId="0" fillId="6" borderId="7" xfId="0" applyNumberFormat="1" applyFill="1" applyBorder="1"/>
    <xf numFmtId="165" fontId="0" fillId="6" borderId="8" xfId="0" applyNumberFormat="1" applyFill="1" applyBorder="1"/>
    <xf numFmtId="164" fontId="0" fillId="6" borderId="0" xfId="0" applyNumberFormat="1" applyFill="1" applyBorder="1"/>
    <xf numFmtId="164" fontId="0" fillId="6" borderId="5" xfId="0" applyNumberFormat="1" applyFill="1" applyBorder="1"/>
    <xf numFmtId="164" fontId="0" fillId="6" borderId="7" xfId="0" applyNumberFormat="1" applyFill="1" applyBorder="1"/>
    <xf numFmtId="164" fontId="0" fillId="6" borderId="8" xfId="0" applyNumberFormat="1" applyFill="1" applyBorder="1"/>
    <xf numFmtId="9" fontId="0" fillId="3" borderId="0" xfId="1" applyFont="1" applyFill="1" applyBorder="1"/>
    <xf numFmtId="9" fontId="0" fillId="3" borderId="5" xfId="1" applyFont="1" applyFill="1" applyBorder="1"/>
    <xf numFmtId="2" fontId="0" fillId="3" borderId="0" xfId="0" applyNumberFormat="1" applyFill="1" applyBorder="1"/>
    <xf numFmtId="2" fontId="0" fillId="3" borderId="5" xfId="0" applyNumberFormat="1" applyFill="1" applyBorder="1"/>
    <xf numFmtId="0" fontId="29" fillId="7" borderId="37" xfId="0" applyFont="1" applyFill="1" applyBorder="1"/>
    <xf numFmtId="0" fontId="29" fillId="7" borderId="0" xfId="0" applyFont="1" applyFill="1"/>
    <xf numFmtId="165" fontId="29" fillId="7" borderId="0" xfId="0" applyNumberFormat="1" applyFont="1" applyFill="1" applyAlignment="1">
      <alignment horizontal="left" vertical="top"/>
    </xf>
    <xf numFmtId="7" fontId="0" fillId="0" borderId="0" xfId="0" applyNumberFormat="1"/>
    <xf numFmtId="2" fontId="0" fillId="0" borderId="0" xfId="0" applyNumberFormat="1" applyAlignment="1">
      <alignment horizontal="center"/>
    </xf>
    <xf numFmtId="9" fontId="0" fillId="0" borderId="0" xfId="1" applyFont="1" applyAlignment="1">
      <alignment horizontal="center"/>
    </xf>
    <xf numFmtId="1" fontId="0" fillId="0" borderId="0" xfId="0" applyNumberFormat="1" applyAlignment="1">
      <alignment horizontal="center"/>
    </xf>
    <xf numFmtId="0" fontId="26" fillId="0" borderId="36" xfId="8" applyAlignment="1">
      <alignment horizontal="left"/>
    </xf>
    <xf numFmtId="167" fontId="0" fillId="0" borderId="0" xfId="0" applyNumberFormat="1" applyBorder="1" applyAlignment="1">
      <alignment horizontal="left" vertical="center"/>
    </xf>
    <xf numFmtId="167" fontId="0" fillId="0" borderId="5" xfId="0" applyNumberFormat="1" applyBorder="1" applyAlignment="1">
      <alignment horizontal="left" vertical="center"/>
    </xf>
    <xf numFmtId="165" fontId="0" fillId="0" borderId="0" xfId="0" applyNumberFormat="1" applyBorder="1" applyAlignment="1">
      <alignment horizontal="left" vertical="center" wrapText="1"/>
    </xf>
    <xf numFmtId="165" fontId="0" fillId="0" borderId="5" xfId="0" applyNumberFormat="1" applyBorder="1" applyAlignment="1">
      <alignment horizontal="left" vertical="center" wrapText="1"/>
    </xf>
    <xf numFmtId="6" fontId="3" fillId="2" borderId="1" xfId="0" applyNumberFormat="1" applyFont="1" applyFill="1" applyBorder="1" applyAlignment="1">
      <alignment horizontal="center" vertical="top"/>
    </xf>
    <xf numFmtId="6" fontId="3" fillId="2" borderId="3" xfId="0" applyNumberFormat="1" applyFont="1" applyFill="1" applyBorder="1" applyAlignment="1">
      <alignment horizontal="center" vertical="top"/>
    </xf>
    <xf numFmtId="6" fontId="3" fillId="2" borderId="0" xfId="0" applyNumberFormat="1" applyFont="1" applyFill="1" applyBorder="1" applyAlignment="1">
      <alignment horizontal="center" vertical="top" wrapText="1"/>
    </xf>
    <xf numFmtId="0" fontId="2" fillId="15" borderId="1" xfId="0" applyFont="1" applyFill="1" applyBorder="1" applyAlignment="1">
      <alignment horizontal="center"/>
    </xf>
    <xf numFmtId="0" fontId="2" fillId="15" borderId="3" xfId="0" applyFont="1" applyFill="1" applyBorder="1" applyAlignment="1">
      <alignment horizontal="center"/>
    </xf>
    <xf numFmtId="0" fontId="3" fillId="2" borderId="1" xfId="0" applyFont="1" applyFill="1" applyBorder="1" applyAlignment="1">
      <alignment horizontal="center" wrapText="1"/>
    </xf>
    <xf numFmtId="0" fontId="3" fillId="2" borderId="3" xfId="0" applyFont="1" applyFill="1" applyBorder="1" applyAlignment="1">
      <alignment horizontal="center" wrapText="1"/>
    </xf>
    <xf numFmtId="6" fontId="3" fillId="2" borderId="1" xfId="0" applyNumberFormat="1" applyFont="1" applyFill="1" applyBorder="1" applyAlignment="1">
      <alignment horizontal="center" vertical="center"/>
    </xf>
    <xf numFmtId="6" fontId="3" fillId="2" borderId="3" xfId="0" applyNumberFormat="1" applyFont="1" applyFill="1" applyBorder="1" applyAlignment="1">
      <alignment horizontal="center" vertical="center"/>
    </xf>
    <xf numFmtId="0" fontId="2" fillId="15" borderId="2" xfId="0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 wrapText="1"/>
    </xf>
    <xf numFmtId="6" fontId="3" fillId="2" borderId="2" xfId="0" applyNumberFormat="1" applyFont="1" applyFill="1" applyBorder="1" applyAlignment="1">
      <alignment horizontal="center" vertical="top"/>
    </xf>
    <xf numFmtId="0" fontId="0" fillId="0" borderId="0" xfId="0" applyAlignment="1">
      <alignment horizontal="center"/>
    </xf>
    <xf numFmtId="0" fontId="0" fillId="0" borderId="0" xfId="0" applyFill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23" fillId="10" borderId="0" xfId="0" applyFont="1" applyFill="1" applyAlignment="1">
      <alignment horizontal="center"/>
    </xf>
    <xf numFmtId="0" fontId="0" fillId="10" borderId="0" xfId="0" applyFill="1" applyAlignment="1">
      <alignment horizontal="center"/>
    </xf>
    <xf numFmtId="0" fontId="31" fillId="0" borderId="0" xfId="0" applyFont="1" applyFill="1" applyAlignment="1">
      <alignment horizontal="center" textRotation="255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165" fontId="2" fillId="2" borderId="2" xfId="0" applyNumberFormat="1" applyFont="1" applyFill="1" applyBorder="1" applyAlignment="1">
      <alignment horizontal="center" vertical="center"/>
    </xf>
    <xf numFmtId="165" fontId="2" fillId="2" borderId="3" xfId="0" applyNumberFormat="1" applyFont="1" applyFill="1" applyBorder="1" applyAlignment="1">
      <alignment horizontal="center" vertical="center"/>
    </xf>
  </cellXfs>
  <cellStyles count="9">
    <cellStyle name="Currency" xfId="2" builtinId="4"/>
    <cellStyle name="Currency 2" xfId="5" xr:uid="{00000000-0005-0000-0000-000001000000}"/>
    <cellStyle name="Heading 1" xfId="8" builtinId="16"/>
    <cellStyle name="Hyperlink" xfId="6" builtinId="8"/>
    <cellStyle name="Normal" xfId="0" builtinId="0"/>
    <cellStyle name="Normal 2" xfId="3" xr:uid="{00000000-0005-0000-0000-000005000000}"/>
    <cellStyle name="Percent" xfId="1" builtinId="5"/>
    <cellStyle name="Percent 2" xfId="4" xr:uid="{00000000-0005-0000-0000-000007000000}"/>
    <cellStyle name="Title" xfId="7" builtinId="15"/>
  </cellStyles>
  <dxfs count="1"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externalLink" Target="externalLinks/externalLink3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externalLink" Target="externalLinks/externalLink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Comparision</a:t>
            </a:r>
            <a:r>
              <a:rPr lang="en-US" baseline="0"/>
              <a:t> between Z14 and X86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Calculator!$I$191:$I$207</c:f>
              <c:numCache>
                <c:formatCode>General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1F2-468A-9C73-6ACB99752EBA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Calculator!$L$191:$L$207</c:f>
              <c:numCache>
                <c:formatCode>"$"#,##0</c:formatCode>
                <c:ptCount val="17"/>
                <c:pt idx="1">
                  <c:v>1040000</c:v>
                </c:pt>
                <c:pt idx="2">
                  <c:v>582022.16026490065</c:v>
                </c:pt>
                <c:pt idx="3">
                  <c:v>267028.06000000006</c:v>
                </c:pt>
                <c:pt idx="5" formatCode="&quot;$&quot;#,##0.00">
                  <c:v>343103.58687722881</c:v>
                </c:pt>
                <c:pt idx="6" formatCode="&quot;$&quot;#,##0.00">
                  <c:v>1574606.8517575143</c:v>
                </c:pt>
                <c:pt idx="7" formatCode="&quot;$&quot;#,##0.00">
                  <c:v>1633672.4808965875</c:v>
                </c:pt>
                <c:pt idx="9" formatCode="&quot;$&quot;#,##0.00">
                  <c:v>2587661.2939378517</c:v>
                </c:pt>
                <c:pt idx="10" formatCode="&quot;$&quot;#,##0.00">
                  <c:v>1892849.8208863991</c:v>
                </c:pt>
                <c:pt idx="11" formatCode="&quot;$&quot;#,##0.00">
                  <c:v>344881.25480056624</c:v>
                </c:pt>
                <c:pt idx="13" formatCode="&quot;$&quot;#,##0.00">
                  <c:v>1676318.4735440149</c:v>
                </c:pt>
                <c:pt idx="14" formatCode="&quot;$&quot;#,##0.00">
                  <c:v>1412896.5550178301</c:v>
                </c:pt>
                <c:pt idx="15" formatCode="&quot;$&quot;#,##0.00">
                  <c:v>1238003.0037109191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1F2-468A-9C73-6ACB99752EBA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Calculator!$M$191:$M$207</c:f>
              <c:numCache>
                <c:formatCode>"$"#,##0</c:formatCode>
                <c:ptCount val="17"/>
                <c:pt idx="1">
                  <c:v>1287371.157615894</c:v>
                </c:pt>
                <c:pt idx="2">
                  <c:v>2451646.2238410595</c:v>
                </c:pt>
                <c:pt idx="3">
                  <c:v>713418.06543046352</c:v>
                </c:pt>
                <c:pt idx="5" formatCode="&quot;$&quot;#,##0.00">
                  <c:v>279805.99066734593</c:v>
                </c:pt>
                <c:pt idx="6" formatCode="&quot;$&quot;#,##0.00">
                  <c:v>1279019.4400407542</c:v>
                </c:pt>
                <c:pt idx="7" formatCode="&quot;$&quot;#,##0.00">
                  <c:v>1471876.9271523182</c:v>
                </c:pt>
                <c:pt idx="9" formatCode="&quot;$&quot;#,##0.00">
                  <c:v>2313344.2869077954</c:v>
                </c:pt>
                <c:pt idx="10" formatCode="&quot;$&quot;#,##0.00">
                  <c:v>1527093.8115129911</c:v>
                </c:pt>
                <c:pt idx="11" formatCode="&quot;$&quot;#,##0.00">
                  <c:v>311499.25501314324</c:v>
                </c:pt>
                <c:pt idx="13" formatCode="&quot;$&quot;#,##0.00">
                  <c:v>1436552.4850151211</c:v>
                </c:pt>
                <c:pt idx="14" formatCode="&quot;$&quot;#,##0.00">
                  <c:v>1268471.7187977589</c:v>
                </c:pt>
                <c:pt idx="15" formatCode="&quot;$&quot;#,##0.00">
                  <c:v>880916.26982245664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1F2-468A-9C73-6ACB99752E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9241336"/>
        <c:axId val="170016240"/>
      </c:barChart>
      <c:catAx>
        <c:axId val="1192413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016240"/>
        <c:crosses val="autoZero"/>
        <c:auto val="1"/>
        <c:lblAlgn val="ctr"/>
        <c:lblOffset val="100"/>
        <c:noMultiLvlLbl val="0"/>
      </c:catAx>
      <c:valAx>
        <c:axId val="170016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13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Return on Investment</a:t>
            </a:r>
            <a:r>
              <a:rPr lang="en-US" baseline="0"/>
              <a:t> (</a:t>
            </a:r>
            <a:r>
              <a:rPr lang="en-US"/>
              <a:t>ROI)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Results!$C$5</c:f>
              <c:strCache>
                <c:ptCount val="1"/>
                <c:pt idx="0">
                  <c:v>ROI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228-4BC6-808E-9D5A9AC10E5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Results!$D$4:$E$4</c:f>
              <c:strCache>
                <c:ptCount val="2"/>
                <c:pt idx="0">
                  <c:v>Z14</c:v>
                </c:pt>
                <c:pt idx="1">
                  <c:v>X86</c:v>
                </c:pt>
              </c:strCache>
            </c:strRef>
          </c:cat>
          <c:val>
            <c:numRef>
              <c:f>Results!$D$5:$E$5</c:f>
              <c:numCache>
                <c:formatCode>0%</c:formatCode>
                <c:ptCount val="2"/>
                <c:pt idx="0">
                  <c:v>5.8821863713775109</c:v>
                </c:pt>
                <c:pt idx="1">
                  <c:v>1.0410616023381216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28-4BC6-808E-9D5A9AC10E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1357016"/>
        <c:axId val="272383304"/>
      </c:barChart>
      <c:catAx>
        <c:axId val="2713570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2383304"/>
        <c:crosses val="autoZero"/>
        <c:auto val="1"/>
        <c:lblAlgn val="ctr"/>
        <c:lblOffset val="100"/>
        <c:noMultiLvlLbl val="0"/>
      </c:catAx>
      <c:valAx>
        <c:axId val="272383304"/>
        <c:scaling>
          <c:orientation val="minMax"/>
        </c:scaling>
        <c:delete val="1"/>
        <c:axPos val="l"/>
        <c:numFmt formatCode="0%" sourceLinked="1"/>
        <c:majorTickMark val="none"/>
        <c:minorTickMark val="none"/>
        <c:tickLblPos val="nextTo"/>
        <c:crossAx val="271357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Payback Period (Months)</a:t>
            </a:r>
          </a:p>
        </c:rich>
      </c:tx>
      <c:layout>
        <c:manualLayout>
          <c:xMode val="edge"/>
          <c:yMode val="edge"/>
          <c:x val="0.39617140248773253"/>
          <c:y val="2.361275088547815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Results!$C$9</c:f>
              <c:strCache>
                <c:ptCount val="1"/>
                <c:pt idx="0">
                  <c:v>Payback Period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25B-4D13-8E3C-7D0D629D281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Results!$D$8:$E$8</c:f>
              <c:strCache>
                <c:ptCount val="2"/>
                <c:pt idx="0">
                  <c:v>Z14</c:v>
                </c:pt>
                <c:pt idx="1">
                  <c:v>X86</c:v>
                </c:pt>
              </c:strCache>
            </c:strRef>
          </c:cat>
          <c:val>
            <c:numRef>
              <c:f>Results!$D$9:$E$9</c:f>
              <c:numCache>
                <c:formatCode>0.00</c:formatCode>
                <c:ptCount val="2"/>
                <c:pt idx="0">
                  <c:v>8.5694107949668616</c:v>
                </c:pt>
                <c:pt idx="1">
                  <c:v>23.827962099494158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5B-4D13-8E3C-7D0D629D28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271678848"/>
        <c:axId val="269573720"/>
      </c:barChart>
      <c:catAx>
        <c:axId val="27167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9573720"/>
        <c:crosses val="autoZero"/>
        <c:auto val="1"/>
        <c:lblAlgn val="ctr"/>
        <c:lblOffset val="100"/>
        <c:noMultiLvlLbl val="0"/>
      </c:catAx>
      <c:valAx>
        <c:axId val="269573720"/>
        <c:scaling>
          <c:orientation val="minMax"/>
        </c:scaling>
        <c:delete val="1"/>
        <c:axPos val="b"/>
        <c:numFmt formatCode="0.00" sourceLinked="1"/>
        <c:majorTickMark val="none"/>
        <c:minorTickMark val="none"/>
        <c:tickLblPos val="nextTo"/>
        <c:crossAx val="271678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Benefits</a:t>
            </a:r>
            <a:r>
              <a:rPr lang="en-US" baseline="0"/>
              <a:t> Four Quadrants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Results!$D$12</c:f>
              <c:strCache>
                <c:ptCount val="1"/>
                <c:pt idx="0">
                  <c:v>Z14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Results!$C$13:$C$29</c:f>
              <c:strCache>
                <c:ptCount val="16"/>
                <c:pt idx="0">
                  <c:v>Quadrant 1</c:v>
                </c:pt>
                <c:pt idx="1">
                  <c:v>SA-Software Acquisition Cost</c:v>
                </c:pt>
                <c:pt idx="2">
                  <c:v>SY - System Acquisition Cost</c:v>
                </c:pt>
                <c:pt idx="3">
                  <c:v>OC-Operations cost</c:v>
                </c:pt>
                <c:pt idx="4">
                  <c:v>Quadrant 2</c:v>
                </c:pt>
                <c:pt idx="5">
                  <c:v>CP - C-level executive productivity</c:v>
                </c:pt>
                <c:pt idx="6">
                  <c:v>ITP IT personnel productivity</c:v>
                </c:pt>
                <c:pt idx="7">
                  <c:v>OP - Organizational Productivity</c:v>
                </c:pt>
                <c:pt idx="8">
                  <c:v>Quadrant 3</c:v>
                </c:pt>
                <c:pt idx="9">
                  <c:v>IR - Improved Revenue</c:v>
                </c:pt>
                <c:pt idx="10">
                  <c:v>FTV - Faster-time-to-value</c:v>
                </c:pt>
                <c:pt idx="11">
                  <c:v>TE - Trusted Experiences</c:v>
                </c:pt>
                <c:pt idx="12">
                  <c:v>Quadrant 4</c:v>
                </c:pt>
                <c:pt idx="13">
                  <c:v>ES - End-to-End Security</c:v>
                </c:pt>
                <c:pt idx="14">
                  <c:v>GC - Improved governance and compliance</c:v>
                </c:pt>
                <c:pt idx="15">
                  <c:v>RD - Reduced downtime</c:v>
                </c:pt>
              </c:strCache>
            </c:strRef>
          </c:cat>
          <c:val>
            <c:numRef>
              <c:f>Results!$D$13:$D$29</c:f>
              <c:numCache>
                <c:formatCode>"$"#,##0</c:formatCode>
                <c:ptCount val="17"/>
                <c:pt idx="1">
                  <c:v>1040000</c:v>
                </c:pt>
                <c:pt idx="2">
                  <c:v>582022.16026490065</c:v>
                </c:pt>
                <c:pt idx="3">
                  <c:v>267028.06000000006</c:v>
                </c:pt>
                <c:pt idx="5">
                  <c:v>343103.58687722881</c:v>
                </c:pt>
                <c:pt idx="6">
                  <c:v>1574606.8517575143</c:v>
                </c:pt>
                <c:pt idx="7">
                  <c:v>1633672.4808965875</c:v>
                </c:pt>
                <c:pt idx="9">
                  <c:v>2587661.2939378517</c:v>
                </c:pt>
                <c:pt idx="10">
                  <c:v>1892849.8208863991</c:v>
                </c:pt>
                <c:pt idx="11">
                  <c:v>344881.25480056624</c:v>
                </c:pt>
                <c:pt idx="13">
                  <c:v>1676318.4735440149</c:v>
                </c:pt>
                <c:pt idx="14">
                  <c:v>1412896.5550178301</c:v>
                </c:pt>
                <c:pt idx="15">
                  <c:v>1238003.0037109191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FDC-438C-8487-D121874A4CF3}"/>
            </c:ext>
          </c:extLst>
        </c:ser>
        <c:ser>
          <c:idx val="1"/>
          <c:order val="1"/>
          <c:tx>
            <c:strRef>
              <c:f>Results!$E$12</c:f>
              <c:strCache>
                <c:ptCount val="1"/>
                <c:pt idx="0">
                  <c:v>X86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Results!$C$13:$C$29</c:f>
              <c:strCache>
                <c:ptCount val="16"/>
                <c:pt idx="0">
                  <c:v>Quadrant 1</c:v>
                </c:pt>
                <c:pt idx="1">
                  <c:v>SA-Software Acquisition Cost</c:v>
                </c:pt>
                <c:pt idx="2">
                  <c:v>SY - System Acquisition Cost</c:v>
                </c:pt>
                <c:pt idx="3">
                  <c:v>OC-Operations cost</c:v>
                </c:pt>
                <c:pt idx="4">
                  <c:v>Quadrant 2</c:v>
                </c:pt>
                <c:pt idx="5">
                  <c:v>CP - C-level executive productivity</c:v>
                </c:pt>
                <c:pt idx="6">
                  <c:v>ITP IT personnel productivity</c:v>
                </c:pt>
                <c:pt idx="7">
                  <c:v>OP - Organizational Productivity</c:v>
                </c:pt>
                <c:pt idx="8">
                  <c:v>Quadrant 3</c:v>
                </c:pt>
                <c:pt idx="9">
                  <c:v>IR - Improved Revenue</c:v>
                </c:pt>
                <c:pt idx="10">
                  <c:v>FTV - Faster-time-to-value</c:v>
                </c:pt>
                <c:pt idx="11">
                  <c:v>TE - Trusted Experiences</c:v>
                </c:pt>
                <c:pt idx="12">
                  <c:v>Quadrant 4</c:v>
                </c:pt>
                <c:pt idx="13">
                  <c:v>ES - End-to-End Security</c:v>
                </c:pt>
                <c:pt idx="14">
                  <c:v>GC - Improved governance and compliance</c:v>
                </c:pt>
                <c:pt idx="15">
                  <c:v>RD - Reduced downtime</c:v>
                </c:pt>
              </c:strCache>
            </c:strRef>
          </c:cat>
          <c:val>
            <c:numRef>
              <c:f>Results!$E$13:$E$29</c:f>
              <c:numCache>
                <c:formatCode>"$"#,##0</c:formatCode>
                <c:ptCount val="17"/>
                <c:pt idx="1">
                  <c:v>1287371.157615894</c:v>
                </c:pt>
                <c:pt idx="2">
                  <c:v>2451646.2238410595</c:v>
                </c:pt>
                <c:pt idx="3">
                  <c:v>713418.06543046352</c:v>
                </c:pt>
                <c:pt idx="5">
                  <c:v>279805.99066734593</c:v>
                </c:pt>
                <c:pt idx="6">
                  <c:v>1279019.4400407542</c:v>
                </c:pt>
                <c:pt idx="7">
                  <c:v>1471876.9271523182</c:v>
                </c:pt>
                <c:pt idx="9">
                  <c:v>2313344.2869077954</c:v>
                </c:pt>
                <c:pt idx="10">
                  <c:v>1527093.8115129911</c:v>
                </c:pt>
                <c:pt idx="11">
                  <c:v>311499.25501314324</c:v>
                </c:pt>
                <c:pt idx="13">
                  <c:v>1436552.4850151211</c:v>
                </c:pt>
                <c:pt idx="14">
                  <c:v>1268471.7187977589</c:v>
                </c:pt>
                <c:pt idx="15">
                  <c:v>880916.26982245664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FDC-438C-8487-D121874A4C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9566688"/>
        <c:axId val="169567472"/>
      </c:barChart>
      <c:catAx>
        <c:axId val="169566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567472"/>
        <c:crosses val="autoZero"/>
        <c:auto val="1"/>
        <c:lblAlgn val="ctr"/>
        <c:lblOffset val="100"/>
        <c:noMultiLvlLbl val="0"/>
      </c:catAx>
      <c:valAx>
        <c:axId val="169567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5666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841802251037968"/>
          <c:y val="0.92187445319335082"/>
          <c:w val="6.346156578194978E-2"/>
          <c:h val="4.343659745234548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Small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7756340721381618E-2"/>
          <c:y val="0.15610518708921692"/>
          <c:w val="0.87661337113969007"/>
          <c:h val="0.63003032478025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 Comparision - Results'!$B$21</c:f>
              <c:strCache>
                <c:ptCount val="1"/>
                <c:pt idx="0">
                  <c:v>BENEFITS and COSTS SMALL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 Comparision - Results'!$B$22:$B$38</c:f>
              <c:numCache>
                <c:formatCode>General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F2-4735-BB15-1BE3D1FB3DF7}"/>
            </c:ext>
          </c:extLst>
        </c:ser>
        <c:ser>
          <c:idx val="1"/>
          <c:order val="1"/>
          <c:tx>
            <c:strRef>
              <c:f>' Comparision - Results'!$C$21</c:f>
              <c:strCache>
                <c:ptCount val="1"/>
                <c:pt idx="0">
                  <c:v>Z14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val>
            <c:numRef>
              <c:f>' Comparision - Results'!$C$22:$C$38</c:f>
              <c:numCache>
                <c:formatCode>"$"#,##0</c:formatCode>
                <c:ptCount val="17"/>
                <c:pt idx="1">
                  <c:v>668900</c:v>
                </c:pt>
                <c:pt idx="2">
                  <c:v>399378</c:v>
                </c:pt>
                <c:pt idx="3">
                  <c:v>616218.60000000009</c:v>
                </c:pt>
                <c:pt idx="5">
                  <c:v>216000</c:v>
                </c:pt>
                <c:pt idx="6">
                  <c:v>997500</c:v>
                </c:pt>
                <c:pt idx="7">
                  <c:v>975000</c:v>
                </c:pt>
                <c:pt idx="9">
                  <c:v>1680000.0000000005</c:v>
                </c:pt>
                <c:pt idx="10">
                  <c:v>1064000.0000000002</c:v>
                </c:pt>
                <c:pt idx="11">
                  <c:v>207162.51750000002</c:v>
                </c:pt>
                <c:pt idx="13">
                  <c:v>1004462.64</c:v>
                </c:pt>
                <c:pt idx="14">
                  <c:v>885000</c:v>
                </c:pt>
                <c:pt idx="15">
                  <c:v>764992.80000012112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F2-4735-BB15-1BE3D1FB3DF7}"/>
            </c:ext>
          </c:extLst>
        </c:ser>
        <c:ser>
          <c:idx val="2"/>
          <c:order val="2"/>
          <c:tx>
            <c:strRef>
              <c:f>' Comparision - Results'!$D$21</c:f>
              <c:strCache>
                <c:ptCount val="1"/>
                <c:pt idx="0">
                  <c:v>X86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val>
            <c:numRef>
              <c:f>' Comparision - Results'!$D$22:$D$38</c:f>
              <c:numCache>
                <c:formatCode>"$"#,##0</c:formatCode>
                <c:ptCount val="17"/>
                <c:pt idx="1">
                  <c:v>957039</c:v>
                </c:pt>
                <c:pt idx="2">
                  <c:v>1682215</c:v>
                </c:pt>
                <c:pt idx="3">
                  <c:v>1638081.5999999999</c:v>
                </c:pt>
                <c:pt idx="5">
                  <c:v>179280</c:v>
                </c:pt>
                <c:pt idx="6">
                  <c:v>877800</c:v>
                </c:pt>
                <c:pt idx="7">
                  <c:v>897000</c:v>
                </c:pt>
                <c:pt idx="9">
                  <c:v>1512000.0000000002</c:v>
                </c:pt>
                <c:pt idx="10">
                  <c:v>840000</c:v>
                </c:pt>
                <c:pt idx="11">
                  <c:v>186446.26574999999</c:v>
                </c:pt>
                <c:pt idx="13">
                  <c:v>846797.30073184927</c:v>
                </c:pt>
                <c:pt idx="14">
                  <c:v>801000</c:v>
                </c:pt>
                <c:pt idx="15">
                  <c:v>546423.83999995771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0F2-4735-BB15-1BE3D1FB3D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9568648"/>
        <c:axId val="169903728"/>
      </c:barChart>
      <c:catAx>
        <c:axId val="16956864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903728"/>
        <c:crosses val="autoZero"/>
        <c:auto val="1"/>
        <c:lblAlgn val="ctr"/>
        <c:lblOffset val="100"/>
        <c:noMultiLvlLbl val="0"/>
      </c:catAx>
      <c:valAx>
        <c:axId val="169903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568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Medium</a:t>
            </a:r>
          </a:p>
        </c:rich>
      </c:tx>
      <c:layout>
        <c:manualLayout>
          <c:xMode val="edge"/>
          <c:yMode val="edge"/>
          <c:x val="0.42646924887125093"/>
          <c:y val="2.229800813824624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 Comparision - Results'!$B$41:$B$57</c:f>
              <c:numCache>
                <c:formatCode>General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FB7-4A97-8CEF-73293971F24F}"/>
            </c:ext>
          </c:extLst>
        </c:ser>
        <c:ser>
          <c:idx val="1"/>
          <c:order val="1"/>
          <c:spPr>
            <a:solidFill>
              <a:srgbClr val="0070C0"/>
            </a:solidFill>
            <a:ln>
              <a:noFill/>
            </a:ln>
            <a:effectLst/>
          </c:spPr>
          <c:invertIfNegative val="0"/>
          <c:val>
            <c:numRef>
              <c:f>' Comparision - Results'!$C$41:$C$57</c:f>
              <c:numCache>
                <c:formatCode>"$"#,##0</c:formatCode>
                <c:ptCount val="17"/>
                <c:pt idx="1">
                  <c:v>1257800</c:v>
                </c:pt>
                <c:pt idx="2">
                  <c:v>616482</c:v>
                </c:pt>
                <c:pt idx="3">
                  <c:v>616218.60000000009</c:v>
                </c:pt>
                <c:pt idx="5">
                  <c:v>357720</c:v>
                </c:pt>
                <c:pt idx="6">
                  <c:v>1620000</c:v>
                </c:pt>
                <c:pt idx="7">
                  <c:v>1890000</c:v>
                </c:pt>
                <c:pt idx="9">
                  <c:v>2520000.0000000005</c:v>
                </c:pt>
                <c:pt idx="10">
                  <c:v>2419200.0000000005</c:v>
                </c:pt>
                <c:pt idx="11">
                  <c:v>394341.78464999999</c:v>
                </c:pt>
                <c:pt idx="13">
                  <c:v>1925331.3113347606</c:v>
                </c:pt>
                <c:pt idx="14">
                  <c:v>1488750</c:v>
                </c:pt>
                <c:pt idx="15">
                  <c:v>1340988.4800001937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FB7-4A97-8CEF-73293971F24F}"/>
            </c:ext>
          </c:extLst>
        </c:ser>
        <c:ser>
          <c:idx val="2"/>
          <c:order val="2"/>
          <c:spPr>
            <a:solidFill>
              <a:srgbClr val="FF0000"/>
            </a:solidFill>
            <a:ln>
              <a:noFill/>
            </a:ln>
            <a:effectLst/>
          </c:spPr>
          <c:invertIfNegative val="0"/>
          <c:val>
            <c:numRef>
              <c:f>' Comparision - Results'!$D$41:$D$57</c:f>
              <c:numCache>
                <c:formatCode>"$"#,##0</c:formatCode>
                <c:ptCount val="17"/>
                <c:pt idx="1">
                  <c:v>1106382</c:v>
                </c:pt>
                <c:pt idx="2">
                  <c:v>2597084</c:v>
                </c:pt>
                <c:pt idx="3">
                  <c:v>1675220.4</c:v>
                </c:pt>
                <c:pt idx="5">
                  <c:v>280800</c:v>
                </c:pt>
                <c:pt idx="6">
                  <c:v>1080000</c:v>
                </c:pt>
                <c:pt idx="7">
                  <c:v>1638000</c:v>
                </c:pt>
                <c:pt idx="9">
                  <c:v>2217600.0000000005</c:v>
                </c:pt>
                <c:pt idx="10">
                  <c:v>2016000.0000000007</c:v>
                </c:pt>
                <c:pt idx="11">
                  <c:v>358492.53150000004</c:v>
                </c:pt>
                <c:pt idx="13">
                  <c:v>1698821.7452953765</c:v>
                </c:pt>
                <c:pt idx="14">
                  <c:v>1314000</c:v>
                </c:pt>
                <c:pt idx="15">
                  <c:v>946920.23999942432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FB7-4A97-8CEF-73293971F2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9901768"/>
        <c:axId val="169901376"/>
      </c:barChart>
      <c:catAx>
        <c:axId val="16990176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901376"/>
        <c:crosses val="autoZero"/>
        <c:auto val="1"/>
        <c:lblAlgn val="ctr"/>
        <c:lblOffset val="100"/>
        <c:noMultiLvlLbl val="0"/>
      </c:catAx>
      <c:valAx>
        <c:axId val="169901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9017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Large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 Comparision - Results'!$C$60</c:f>
              <c:strCache>
                <c:ptCount val="1"/>
                <c:pt idx="0">
                  <c:v>Z14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 Comparision - Results'!$C$61:$C$76</c:f>
              <c:numCache>
                <c:formatCode>"$"#,##0</c:formatCode>
                <c:ptCount val="16"/>
                <c:pt idx="1">
                  <c:v>2034240</c:v>
                </c:pt>
                <c:pt idx="2">
                  <c:v>894856</c:v>
                </c:pt>
                <c:pt idx="3">
                  <c:v>616218.60000000009</c:v>
                </c:pt>
                <c:pt idx="4">
                  <c:v>3545314.6</c:v>
                </c:pt>
                <c:pt idx="5">
                  <c:v>645000</c:v>
                </c:pt>
                <c:pt idx="6">
                  <c:v>2383500</c:v>
                </c:pt>
                <c:pt idx="7">
                  <c:v>3480000</c:v>
                </c:pt>
                <c:pt idx="9">
                  <c:v>2772000.0000000005</c:v>
                </c:pt>
                <c:pt idx="10">
                  <c:v>5481000.0000000009</c:v>
                </c:pt>
                <c:pt idx="11">
                  <c:v>716859.44062499993</c:v>
                </c:pt>
                <c:pt idx="13">
                  <c:v>3097566.7150684935</c:v>
                </c:pt>
                <c:pt idx="14">
                  <c:v>2025000</c:v>
                </c:pt>
                <c:pt idx="15">
                  <c:v>3909558.5280006975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DD-4F2C-872F-55469F236FC0}"/>
            </c:ext>
          </c:extLst>
        </c:ser>
        <c:ser>
          <c:idx val="1"/>
          <c:order val="1"/>
          <c:tx>
            <c:strRef>
              <c:f>' Comparision - Results'!$D$60</c:f>
              <c:strCache>
                <c:ptCount val="1"/>
                <c:pt idx="0">
                  <c:v>X86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val>
            <c:numRef>
              <c:f>' Comparision - Results'!$D$61:$D$76</c:f>
              <c:numCache>
                <c:formatCode>"$"#,##0</c:formatCode>
                <c:ptCount val="16"/>
                <c:pt idx="1">
                  <c:v>1428221</c:v>
                </c:pt>
                <c:pt idx="2">
                  <c:v>3877689</c:v>
                </c:pt>
                <c:pt idx="3">
                  <c:v>2064475.2000000002</c:v>
                </c:pt>
                <c:pt idx="5">
                  <c:v>512160</c:v>
                </c:pt>
                <c:pt idx="6">
                  <c:v>2179200</c:v>
                </c:pt>
                <c:pt idx="7">
                  <c:v>3045000</c:v>
                </c:pt>
                <c:pt idx="9">
                  <c:v>2587200.0000000009</c:v>
                </c:pt>
                <c:pt idx="10">
                  <c:v>4725000.0000000009</c:v>
                </c:pt>
                <c:pt idx="11">
                  <c:v>630836.30774999992</c:v>
                </c:pt>
                <c:pt idx="13">
                  <c:v>2710370.8756849309</c:v>
                </c:pt>
                <c:pt idx="14">
                  <c:v>1714500</c:v>
                </c:pt>
                <c:pt idx="15">
                  <c:v>2810543.0399997458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DD-4F2C-872F-55469F236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9568256"/>
        <c:axId val="169566296"/>
      </c:barChart>
      <c:catAx>
        <c:axId val="16956825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566296"/>
        <c:crosses val="autoZero"/>
        <c:auto val="1"/>
        <c:lblAlgn val="ctr"/>
        <c:lblOffset val="100"/>
        <c:noMultiLvlLbl val="0"/>
      </c:catAx>
      <c:valAx>
        <c:axId val="169566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5682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jpe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2.png"/><Relationship Id="rId2" Type="http://schemas.openxmlformats.org/officeDocument/2006/relationships/image" Target="../media/image11.png"/><Relationship Id="rId1" Type="http://schemas.openxmlformats.org/officeDocument/2006/relationships/image" Target="../media/image10.png"/><Relationship Id="rId5" Type="http://schemas.openxmlformats.org/officeDocument/2006/relationships/image" Target="../media/image14.png"/><Relationship Id="rId4" Type="http://schemas.openxmlformats.org/officeDocument/2006/relationships/image" Target="../media/image1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53340</xdr:colOff>
      <xdr:row>3</xdr:row>
      <xdr:rowOff>114300</xdr:rowOff>
    </xdr:from>
    <xdr:to>
      <xdr:col>18</xdr:col>
      <xdr:colOff>0</xdr:colOff>
      <xdr:row>24</xdr:row>
      <xdr:rowOff>53340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D7F4BC7-C9F5-42E9-A8A7-6EEE178747E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23220" y="662940"/>
          <a:ext cx="3604260" cy="37795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510540</xdr:colOff>
      <xdr:row>32</xdr:row>
      <xdr:rowOff>167640</xdr:rowOff>
    </xdr:from>
    <xdr:to>
      <xdr:col>21</xdr:col>
      <xdr:colOff>312420</xdr:colOff>
      <xdr:row>53</xdr:row>
      <xdr:rowOff>91440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3D87F598-C0BD-414A-8F99-7AB7DEF4CBF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370820" y="6019800"/>
          <a:ext cx="5897880" cy="37642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792480</xdr:colOff>
      <xdr:row>30</xdr:row>
      <xdr:rowOff>121920</xdr:rowOff>
    </xdr:from>
    <xdr:to>
      <xdr:col>10</xdr:col>
      <xdr:colOff>182880</xdr:colOff>
      <xdr:row>52</xdr:row>
      <xdr:rowOff>22860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96183FDE-2164-4AA3-A280-5BBABF8199D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65420" y="5608320"/>
          <a:ext cx="4168140" cy="392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129540</xdr:colOff>
      <xdr:row>54</xdr:row>
      <xdr:rowOff>220980</xdr:rowOff>
    </xdr:from>
    <xdr:to>
      <xdr:col>17</xdr:col>
      <xdr:colOff>472440</xdr:colOff>
      <xdr:row>61</xdr:row>
      <xdr:rowOff>274320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7B6EFC17-501E-4702-84CC-FC9AEB3E9C9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51420" y="10104120"/>
          <a:ext cx="6438900" cy="44881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63</xdr:row>
      <xdr:rowOff>0</xdr:rowOff>
    </xdr:from>
    <xdr:to>
      <xdr:col>21</xdr:col>
      <xdr:colOff>175260</xdr:colOff>
      <xdr:row>76</xdr:row>
      <xdr:rowOff>91440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6581FC5D-6D10-42EA-B02C-FBB151470F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7421880" y="14988540"/>
          <a:ext cx="8709660" cy="4884420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79</xdr:row>
      <xdr:rowOff>0</xdr:rowOff>
    </xdr:from>
    <xdr:to>
      <xdr:col>21</xdr:col>
      <xdr:colOff>37319</xdr:colOff>
      <xdr:row>109</xdr:row>
      <xdr:rowOff>6572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E896372A-2982-40F4-BFD5-A4FAC74703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7421880" y="20330160"/>
          <a:ext cx="8571719" cy="5492972"/>
        </a:xfrm>
        <a:prstGeom prst="rect">
          <a:avLst/>
        </a:prstGeom>
      </xdr:spPr>
    </xdr:pic>
    <xdr:clientData/>
  </xdr:twoCellAnchor>
  <xdr:twoCellAnchor editAs="oneCell">
    <xdr:from>
      <xdr:col>19</xdr:col>
      <xdr:colOff>7620</xdr:colOff>
      <xdr:row>0</xdr:row>
      <xdr:rowOff>0</xdr:rowOff>
    </xdr:from>
    <xdr:to>
      <xdr:col>36</xdr:col>
      <xdr:colOff>480060</xdr:colOff>
      <xdr:row>29</xdr:row>
      <xdr:rowOff>7620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1093DB62-F78F-434D-8B81-F1F5D4C5907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744700" y="0"/>
          <a:ext cx="10835640" cy="53111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21</xdr:col>
      <xdr:colOff>541020</xdr:colOff>
      <xdr:row>29</xdr:row>
      <xdr:rowOff>91440</xdr:rowOff>
    </xdr:from>
    <xdr:to>
      <xdr:col>39</xdr:col>
      <xdr:colOff>487680</xdr:colOff>
      <xdr:row>56</xdr:row>
      <xdr:rowOff>373380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9E21430B-FC17-42AF-9560-EB2A8CFCA1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497300" y="5394960"/>
          <a:ext cx="10919460" cy="59664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22</xdr:col>
      <xdr:colOff>30480</xdr:colOff>
      <xdr:row>56</xdr:row>
      <xdr:rowOff>350520</xdr:rowOff>
    </xdr:from>
    <xdr:to>
      <xdr:col>32</xdr:col>
      <xdr:colOff>129540</xdr:colOff>
      <xdr:row>66</xdr:row>
      <xdr:rowOff>259080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EF38AD3A-92FB-4B0A-B10E-5A7D53B0CBF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596360" y="11338560"/>
          <a:ext cx="6195060" cy="63398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129540</xdr:colOff>
      <xdr:row>189</xdr:row>
      <xdr:rowOff>19050</xdr:rowOff>
    </xdr:from>
    <xdr:to>
      <xdr:col>23</xdr:col>
      <xdr:colOff>381000</xdr:colOff>
      <xdr:row>204</xdr:row>
      <xdr:rowOff>19050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A33D3AD1-9B24-4913-B349-C14B6F9A4C1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289560</xdr:colOff>
      <xdr:row>2</xdr:row>
      <xdr:rowOff>148590</xdr:rowOff>
    </xdr:from>
    <xdr:to>
      <xdr:col>13</xdr:col>
      <xdr:colOff>411480</xdr:colOff>
      <xdr:row>20</xdr:row>
      <xdr:rowOff>137160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04D65BB-CB98-4186-8DE8-40390B5D380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76200</xdr:colOff>
      <xdr:row>2</xdr:row>
      <xdr:rowOff>156210</xdr:rowOff>
    </xdr:from>
    <xdr:to>
      <xdr:col>23</xdr:col>
      <xdr:colOff>457200</xdr:colOff>
      <xdr:row>20</xdr:row>
      <xdr:rowOff>60960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EE26E70-5BFD-4008-8099-4CC4431D86F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312420</xdr:colOff>
      <xdr:row>22</xdr:row>
      <xdr:rowOff>102870</xdr:rowOff>
    </xdr:from>
    <xdr:to>
      <xdr:col>24</xdr:col>
      <xdr:colOff>601980</xdr:colOff>
      <xdr:row>49</xdr:row>
      <xdr:rowOff>99060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B32EB596-6E94-44EC-8B9C-3B37B911377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0</xdr:row>
      <xdr:rowOff>22860</xdr:rowOff>
    </xdr:from>
    <xdr:to>
      <xdr:col>5</xdr:col>
      <xdr:colOff>457200</xdr:colOff>
      <xdr:row>1</xdr:row>
      <xdr:rowOff>175260</xdr:rowOff>
    </xdr:to>
    <xdr:sp macro="[0]!Macro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38100" y="22860"/>
          <a:ext cx="4213860" cy="33528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Macro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312420</xdr:colOff>
      <xdr:row>80</xdr:row>
      <xdr:rowOff>15240</xdr:rowOff>
    </xdr:from>
    <xdr:to>
      <xdr:col>11</xdr:col>
      <xdr:colOff>253613</xdr:colOff>
      <xdr:row>85</xdr:row>
      <xdr:rowOff>205056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CE845EC-1816-4836-A7D5-3A8B001048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1620" y="14706600"/>
          <a:ext cx="10967333" cy="1508076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228599</xdr:colOff>
      <xdr:row>20</xdr:row>
      <xdr:rowOff>179292</xdr:rowOff>
    </xdr:from>
    <xdr:to>
      <xdr:col>12</xdr:col>
      <xdr:colOff>44822</xdr:colOff>
      <xdr:row>36</xdr:row>
      <xdr:rowOff>53787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7435A5E-57FD-4A62-B3E2-0760595F0FF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336176</xdr:colOff>
      <xdr:row>38</xdr:row>
      <xdr:rowOff>17929</xdr:rowOff>
    </xdr:from>
    <xdr:to>
      <xdr:col>12</xdr:col>
      <xdr:colOff>179293</xdr:colOff>
      <xdr:row>53</xdr:row>
      <xdr:rowOff>71717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3ED97539-E16D-4442-B9B2-D3BB75AC6C6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249019</xdr:colOff>
      <xdr:row>57</xdr:row>
      <xdr:rowOff>134968</xdr:rowOff>
    </xdr:from>
    <xdr:to>
      <xdr:col>12</xdr:col>
      <xdr:colOff>237066</xdr:colOff>
      <xdr:row>73</xdr:row>
      <xdr:rowOff>9462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A024AE26-B188-45B4-BC1D-1218925E4D8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238539</xdr:colOff>
      <xdr:row>1</xdr:row>
      <xdr:rowOff>46383</xdr:rowOff>
    </xdr:from>
    <xdr:to>
      <xdr:col>13</xdr:col>
      <xdr:colOff>572133</xdr:colOff>
      <xdr:row>9</xdr:row>
      <xdr:rowOff>118995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8E947E2-7797-4918-8D08-A0259CFB20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48139" y="214023"/>
          <a:ext cx="10948254" cy="1430297"/>
        </a:xfrm>
        <a:prstGeom prst="rect">
          <a:avLst/>
        </a:prstGeom>
      </xdr:spPr>
    </xdr:pic>
    <xdr:clientData/>
  </xdr:twoCellAnchor>
  <xdr:twoCellAnchor>
    <xdr:from>
      <xdr:col>9</xdr:col>
      <xdr:colOff>8281</xdr:colOff>
      <xdr:row>17</xdr:row>
      <xdr:rowOff>74544</xdr:rowOff>
    </xdr:from>
    <xdr:to>
      <xdr:col>25</xdr:col>
      <xdr:colOff>375995</xdr:colOff>
      <xdr:row>39</xdr:row>
      <xdr:rowOff>65902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8C4E1A0D-3ED4-4C3F-A80C-DCB523230170}"/>
            </a:ext>
          </a:extLst>
        </xdr:cNvPr>
        <xdr:cNvGrpSpPr/>
      </xdr:nvGrpSpPr>
      <xdr:grpSpPr>
        <a:xfrm>
          <a:off x="8812694" y="2849218"/>
          <a:ext cx="10497344" cy="3677119"/>
          <a:chOff x="1098423" y="1334565"/>
          <a:chExt cx="10174323" cy="3627423"/>
        </a:xfrm>
      </xdr:grpSpPr>
      <xdr:pic>
        <xdr:nvPicPr>
          <xdr:cNvPr id="4" name="Picture 3">
            <a:extLst>
              <a:ext uri="{FF2B5EF4-FFF2-40B4-BE49-F238E27FC236}">
                <a16:creationId xmlns:a16="http://schemas.microsoft.com/office/drawing/2014/main" id="{0D0CDCD2-D97B-46BD-A374-C396018C2DAF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8270928" y="1475261"/>
            <a:ext cx="3001818" cy="3486727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chemeClr val="accent1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chemeClr val="tx1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5" name="Picture 4">
            <a:extLst>
              <a:ext uri="{FF2B5EF4-FFF2-40B4-BE49-F238E27FC236}">
                <a16:creationId xmlns:a16="http://schemas.microsoft.com/office/drawing/2014/main" id="{B0F4BA44-BE7A-48F8-9E54-5D7188FE4A1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3542878" y="1334565"/>
            <a:ext cx="3057525" cy="619125"/>
          </a:xfrm>
          <a:prstGeom prst="rect">
            <a:avLst/>
          </a:prstGeom>
        </xdr:spPr>
      </xdr:pic>
      <xdr:pic>
        <xdr:nvPicPr>
          <xdr:cNvPr id="6" name="Picture 5">
            <a:extLst>
              <a:ext uri="{FF2B5EF4-FFF2-40B4-BE49-F238E27FC236}">
                <a16:creationId xmlns:a16="http://schemas.microsoft.com/office/drawing/2014/main" id="{6B551367-14F9-4AD7-8245-55A07FBBFE0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1098423" y="2074436"/>
            <a:ext cx="3267075" cy="2886075"/>
          </a:xfrm>
          <a:prstGeom prst="rect">
            <a:avLst/>
          </a:prstGeom>
        </xdr:spPr>
      </xdr:pic>
      <xdr:pic>
        <xdr:nvPicPr>
          <xdr:cNvPr id="7" name="Picture 6">
            <a:extLst>
              <a:ext uri="{FF2B5EF4-FFF2-40B4-BE49-F238E27FC236}">
                <a16:creationId xmlns:a16="http://schemas.microsoft.com/office/drawing/2014/main" id="{FB7F8CAD-9C0E-450D-8799-8C4DB6C25B3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/>
          <a:stretch>
            <a:fillRect/>
          </a:stretch>
        </xdr:blipFill>
        <xdr:spPr>
          <a:xfrm>
            <a:off x="4339499" y="2162513"/>
            <a:ext cx="2390775" cy="2790825"/>
          </a:xfrm>
          <a:prstGeom prst="rect">
            <a:avLst/>
          </a:prstGeom>
        </xdr:spPr>
      </xdr:pic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Documents%20and%20Settings\Sid\Local%20Settings\Temporary%20Internet%20Files\Content.IE5\89MHENQZ\comp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Users\IBM_ADMIN\Documents\IBM%20IT%20Economics%202015\Clients\Cabot%20Partners\Cabot%20Partners%20V1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WINDOWS\TEMP\MERKLE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AV0"/>
      <sheetName val="A"/>
      <sheetName val="EFee"/>
      <sheetName val="Subfee2"/>
      <sheetName val="Subfee"/>
      <sheetName val="F072406"/>
      <sheetName val="Omeg"/>
      <sheetName val="F060206"/>
      <sheetName val="F081006"/>
    </sheetNames>
    <sheetDataSet>
      <sheetData sheetId="0"/>
      <sheetData sheetId="1"/>
      <sheetData sheetId="2"/>
      <sheetData sheetId="3"/>
      <sheetData sheetId="4"/>
      <sheetData sheetId="5" refreshError="1"/>
      <sheetData sheetId="6"/>
      <sheetData sheetId="7"/>
      <sheetData sheetId="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itle Page"/>
      <sheetName val="General Assumptions"/>
      <sheetName val="Results"/>
      <sheetName val="Z (Small)"/>
      <sheetName val="x86 (Small)"/>
      <sheetName val="Blank"/>
      <sheetName val="distGrid"/>
      <sheetName val="DL580 Costs"/>
      <sheetName val="DL560 Costs"/>
      <sheetName val="Sizing V1"/>
      <sheetName val="Sizing V2"/>
    </sheetNames>
    <sheetDataSet>
      <sheetData sheetId="0"/>
      <sheetData sheetId="1">
        <row r="20">
          <cell r="C20" t="str">
            <v>None</v>
          </cell>
        </row>
        <row r="21">
          <cell r="C21" t="str">
            <v>----------------------------</v>
          </cell>
        </row>
        <row r="22">
          <cell r="C22" t="str">
            <v>SAP Adaptive Server Enterprise (ASE) Enterprise Edition (Core)</v>
          </cell>
        </row>
        <row r="23">
          <cell r="C23" t="str">
            <v>SAP Adaptive Server Enterprise (ASE) Enterprise Edition Disaster Recovery Option (Core)</v>
          </cell>
        </row>
        <row r="24">
          <cell r="C24" t="str">
            <v xml:space="preserve">SAP Adaptive Server Enterprise (ASE) Enterprise Edition High Availability Option (Core) </v>
          </cell>
        </row>
        <row r="25">
          <cell r="C25" t="str">
            <v>SAP Adaptive Server Enterprise (ASE) Enterprise Edition Compression Option (Core)</v>
          </cell>
        </row>
        <row r="26">
          <cell r="C26" t="str">
            <v>SAP Adaptive Server Enterprise (ASE) Enterprise Edition Tivoli Storage Manager Option (TSM) (Core)</v>
          </cell>
        </row>
        <row r="27">
          <cell r="C27" t="str">
            <v>SAP Adaptive Server Enterprise (ASE) Enterprise Edition In-Memory Database Option (Core)</v>
          </cell>
        </row>
        <row r="28">
          <cell r="C28" t="str">
            <v>SAP Adaptive Server Enterprise (ASE) Enterprise Edition Active Messaging Option (Core)</v>
          </cell>
        </row>
        <row r="29">
          <cell r="C29" t="str">
            <v xml:space="preserve">SAP Adaptive Server Enterprise (ASE) Enterprise Edition Partitions Option (Core) </v>
          </cell>
        </row>
        <row r="30">
          <cell r="C30" t="str">
            <v>SAP Adaptive Server Enterprise (ASE) Enterprise Edition Encrypted Column Option (Core)</v>
          </cell>
        </row>
        <row r="31">
          <cell r="C31" t="str">
            <v>SAP Adaptive Server Enterprise (ASE) Enterprise Edition Security &amp; Directory Services Option (Core)</v>
          </cell>
        </row>
        <row r="32">
          <cell r="C32" t="str">
            <v>Sybase Adaptive Server Enterprise - Enterprise Edition Development and Testing (DT) - $13,385.00</v>
          </cell>
        </row>
        <row r="33">
          <cell r="C33" t="str">
            <v>SAP Enterprise Support (22%)</v>
          </cell>
        </row>
        <row r="34">
          <cell r="C34" t="str">
            <v>SAP Standard Support (19%)</v>
          </cell>
        </row>
        <row r="35">
          <cell r="C35" t="str">
            <v>----------------------------</v>
          </cell>
        </row>
        <row r="36">
          <cell r="C36" t="str">
            <v>Oracle Database Enterprise Edition</v>
          </cell>
        </row>
        <row r="37">
          <cell r="C37" t="str">
            <v>Oracle Real Application Clusters</v>
          </cell>
        </row>
        <row r="38">
          <cell r="C38" t="str">
            <v>Oracle Active Data Guard</v>
          </cell>
        </row>
        <row r="39">
          <cell r="C39" t="str">
            <v>Oracle Database Enterprise Management (Diagnostics Pack)</v>
          </cell>
        </row>
        <row r="40">
          <cell r="C40" t="str">
            <v>Oracle Database Enterprise Management (Tuning Pack)</v>
          </cell>
        </row>
        <row r="41">
          <cell r="C41" t="str">
            <v>Oracle Partitioning</v>
          </cell>
        </row>
        <row r="42">
          <cell r="C42" t="str">
            <v>Oracle Advanced Compression</v>
          </cell>
        </row>
        <row r="43">
          <cell r="C43" t="str">
            <v>Oracle Advanced Security (Encyption)</v>
          </cell>
        </row>
        <row r="44">
          <cell r="C44" t="str">
            <v>Oracle Database Lifecycle Management Pack</v>
          </cell>
        </row>
        <row r="45">
          <cell r="C45" t="str">
            <v>Oracle Golden Gate</v>
          </cell>
        </row>
        <row r="46">
          <cell r="C46" t="str">
            <v>WebLogic Server Enterprise Edition</v>
          </cell>
        </row>
        <row r="47">
          <cell r="C47" t="str">
            <v>Oracle Application Server 10g Enterprise Edition</v>
          </cell>
        </row>
        <row r="48">
          <cell r="C48" t="str">
            <v>---------------------------- State Farm Sep 2016 - SVP Level J</v>
          </cell>
        </row>
        <row r="49">
          <cell r="C49" t="str">
            <v>IBM DB2 Advanced Enterprise Server Edition - PVU</v>
          </cell>
        </row>
        <row r="50">
          <cell r="C50" t="str">
            <v>IBM DB2 Advanced Recovery Feature - VS</v>
          </cell>
        </row>
        <row r="51">
          <cell r="C51" t="str">
            <v>IBM DB2 Advanced Recovery Feature Linux on System z - PVU</v>
          </cell>
        </row>
        <row r="52">
          <cell r="C52" t="str">
            <v>IBM DB2 Enterprise Server Edition - PVU</v>
          </cell>
        </row>
        <row r="53">
          <cell r="C53" t="str">
            <v>IBM DB2 Encryption Offering for DB2 Enterprise Server Edition - PVU</v>
          </cell>
        </row>
        <row r="54">
          <cell r="C54" t="str">
            <v>IBM DB2 Developer Edition - AU</v>
          </cell>
        </row>
        <row r="55">
          <cell r="C55" t="str">
            <v>IBM DB2 Performance Management Offering for DB2 Enterprise Server Edition - PVU</v>
          </cell>
        </row>
        <row r="56">
          <cell r="C56" t="str">
            <v>IBM DB2 Recovery Expert for Linux, UNIX and Windows - PVU</v>
          </cell>
        </row>
        <row r="57">
          <cell r="C57" t="str">
            <v>IBM DB2 Merge Backup for Linux. UNIX, and Windows - PVU</v>
          </cell>
        </row>
        <row r="58">
          <cell r="C58" t="str">
            <v>----------------------------</v>
          </cell>
        </row>
        <row r="62">
          <cell r="C62" t="str">
            <v>None</v>
          </cell>
        </row>
        <row r="63">
          <cell r="C63" t="str">
            <v>----------------------------</v>
          </cell>
        </row>
        <row r="64">
          <cell r="C64" t="str">
            <v>Windows Server 2012 Standard</v>
          </cell>
        </row>
        <row r="65">
          <cell r="C65" t="str">
            <v>Windows Server 2012 Datacenter</v>
          </cell>
        </row>
        <row r="66">
          <cell r="C66" t="str">
            <v>System Center 2012 Standard</v>
          </cell>
        </row>
        <row r="67">
          <cell r="C67" t="str">
            <v>System Center 2012 Datacenter</v>
          </cell>
        </row>
        <row r="68">
          <cell r="C68" t="str">
            <v>Windows Server CAL Single License</v>
          </cell>
        </row>
        <row r="69">
          <cell r="C69" t="str">
            <v>----------------------------</v>
          </cell>
        </row>
        <row r="70">
          <cell r="C70" t="str">
            <v>vCloud Suite 5.1 Standard</v>
          </cell>
        </row>
        <row r="71">
          <cell r="C71" t="str">
            <v>vCloud Suite 5.1 Advanced</v>
          </cell>
        </row>
        <row r="72">
          <cell r="C72" t="str">
            <v>vCloud Suite 5.1 Enterprise</v>
          </cell>
        </row>
        <row r="73">
          <cell r="C73" t="str">
            <v>----------------------------</v>
          </cell>
        </row>
        <row r="74">
          <cell r="C74" t="str">
            <v>Service Manager (to manage above) - Estimated</v>
          </cell>
        </row>
        <row r="75">
          <cell r="C75" t="str">
            <v>----------------------------</v>
          </cell>
        </row>
        <row r="76">
          <cell r="C76" t="str">
            <v xml:space="preserve">vSphere 5 Standard </v>
          </cell>
        </row>
        <row r="77">
          <cell r="C77" t="str">
            <v xml:space="preserve">vSphere 5 Enterprise </v>
          </cell>
        </row>
        <row r="78">
          <cell r="C78" t="str">
            <v>vSphere 5 Enterprise Plus</v>
          </cell>
        </row>
        <row r="79">
          <cell r="C79" t="str">
            <v>----------------------------</v>
          </cell>
        </row>
        <row r="80">
          <cell r="C80" t="str">
            <v xml:space="preserve">vSphere with Operations Management 5 Standard </v>
          </cell>
        </row>
        <row r="81">
          <cell r="C81" t="str">
            <v>vSphere with Operations Management 5 Enterprise</v>
          </cell>
        </row>
        <row r="82">
          <cell r="C82" t="str">
            <v xml:space="preserve">vSphere with Operations Management 5 Enterprise Plus </v>
          </cell>
        </row>
        <row r="83">
          <cell r="C83" t="str">
            <v>----------------------------</v>
          </cell>
        </row>
        <row r="84">
          <cell r="C84" t="str">
            <v>vCenter Server 5 Standard for vSphere 5 (to manage above)</v>
          </cell>
        </row>
        <row r="85">
          <cell r="C85" t="str">
            <v>----------------------------</v>
          </cell>
        </row>
        <row r="86">
          <cell r="C86" t="str">
            <v>RHEL Standard Subscription, 2-sockets with 1 virtual guest</v>
          </cell>
        </row>
        <row r="87">
          <cell r="C87" t="str">
            <v>RHEL Premium Subscription, 2-sockets with 1 virtual guest</v>
          </cell>
        </row>
        <row r="88">
          <cell r="C88" t="str">
            <v>RHEL Standard Subscription, 4-sockets with 1 virtual guest</v>
          </cell>
        </row>
        <row r="89">
          <cell r="C89" t="str">
            <v>RHEL Premium Subscription, 4-sockets with 1 virtual guest</v>
          </cell>
        </row>
        <row r="90">
          <cell r="C90" t="str">
            <v>RHEL Standard Subscription, 2-sockets with unlimited virtual guests</v>
          </cell>
        </row>
        <row r="91">
          <cell r="C91" t="str">
            <v>RHEL Premium Subscription, 2-sockets with unlimited virtual guests</v>
          </cell>
        </row>
        <row r="92">
          <cell r="C92" t="str">
            <v>RHEL Standard Subscription, 4-sockets with unlimited virtual guests</v>
          </cell>
        </row>
        <row r="93">
          <cell r="C93" t="str">
            <v>RHEL Premium Subscription, 4-sockets with unlimited virtual guests</v>
          </cell>
        </row>
        <row r="94">
          <cell r="C94" t="str">
            <v>----------------------------</v>
          </cell>
        </row>
        <row r="95">
          <cell r="C95" t="str">
            <v>RHEL IBM POWER Standard Subscription (1 year) 2 sockets (15 LPARs)</v>
          </cell>
        </row>
        <row r="96">
          <cell r="C96" t="str">
            <v xml:space="preserve">RHEL IBM POWER Standard Subscription (1 year) 4 sockets (30 LPARs) </v>
          </cell>
        </row>
        <row r="97">
          <cell r="C97" t="str">
            <v>RHEL IBM POWER Premium Subscription (1 year) 2 sockets (15 LPARs)</v>
          </cell>
        </row>
        <row r="98">
          <cell r="C98" t="str">
            <v xml:space="preserve">RHEL IBM POWER Premium Subscription (1 year) 4 sockets (30 LPARs) </v>
          </cell>
        </row>
        <row r="99">
          <cell r="C99" t="str">
            <v>----------------------------</v>
          </cell>
        </row>
        <row r="100">
          <cell r="C100" t="str">
            <v>RHEL Premium Subscription, for IBM System z</v>
          </cell>
        </row>
        <row r="101">
          <cell r="C101" t="str">
            <v>RHEL Standard Subscription, for IBM System z</v>
          </cell>
        </row>
        <row r="102">
          <cell r="C102" t="str">
            <v>IBM Support Line for Linux (System z)</v>
          </cell>
        </row>
        <row r="103">
          <cell r="C103" t="str">
            <v>1 year Support for Linux (Power on Linux), per server</v>
          </cell>
        </row>
        <row r="104">
          <cell r="C104" t="str">
            <v>PowerKVM (Power)</v>
          </cell>
        </row>
        <row r="105">
          <cell r="C105" t="str">
            <v>PowerVC Standard Edition, includes 1 year maint.</v>
          </cell>
        </row>
        <row r="106">
          <cell r="C106" t="str">
            <v>PowerVC Express Edition, includes 1 year maint. (7R2)</v>
          </cell>
        </row>
        <row r="107">
          <cell r="C107" t="str">
            <v>RHEL High Availability Add-On 2-sockets (1 year)</v>
          </cell>
        </row>
        <row r="108">
          <cell r="C108" t="str">
            <v>RHEL High Availability Add-On 4-sockets (1 year)</v>
          </cell>
        </row>
        <row r="109">
          <cell r="C109" t="str">
            <v>----------------------------</v>
          </cell>
        </row>
        <row r="110">
          <cell r="C110" t="str">
            <v>HP-UX 11i v3 BOS Per Socket LTU for Integrity 4-socket (BL870c i2)</v>
          </cell>
        </row>
        <row r="111">
          <cell r="C111" t="str">
            <v>HP-UX 11i v3 BOS Per Core LTU for Integrity 4-socket server (BL870c)</v>
          </cell>
        </row>
        <row r="112">
          <cell r="C112" t="str">
            <v>HP-UX 11i v3 BOS Per Core LTU for Integrity 16+ socket server (rx8640)</v>
          </cell>
        </row>
        <row r="113">
          <cell r="C113" t="str">
            <v>----------------------------</v>
          </cell>
        </row>
        <row r="114">
          <cell r="C114" t="str">
            <v>Oracle Linux Premier Limited (No more than 2 CPUs) 1-Year</v>
          </cell>
        </row>
        <row r="115">
          <cell r="C115" t="str">
            <v>Oracle Linux Premier 1-Year</v>
          </cell>
        </row>
        <row r="116">
          <cell r="C116" t="str">
            <v>Oracle VM Server for x86 Premier Limited (No more than 2 CPUs) 1-Year</v>
          </cell>
        </row>
        <row r="117">
          <cell r="C117" t="str">
            <v>Oracle VM Server for x86 Premier 1-Year</v>
          </cell>
        </row>
        <row r="118">
          <cell r="C118" t="str">
            <v>----------------------------</v>
          </cell>
        </row>
        <row r="119">
          <cell r="C119" t="str">
            <v>IBM Netcool Network Management Base Install License + SW Subscription &amp; Support 12 Months</v>
          </cell>
        </row>
        <row r="120">
          <cell r="C120" t="str">
            <v>IBM Netcool Network Management Combined Management Device RVU License + SW Subscription &amp; Support 12 Months</v>
          </cell>
        </row>
        <row r="121">
          <cell r="C121" t="str">
            <v>IBM Netcool Network Management Configuration Standard Basic Device RVU License + SW Subscription &amp; Support 12 Months</v>
          </cell>
        </row>
        <row r="122">
          <cell r="C122" t="str">
            <v>IBM Netcool Network Management Configuration Standard Device RVU License + SW Subscription &amp; Support 12 Months</v>
          </cell>
        </row>
        <row r="123">
          <cell r="C123" t="str">
            <v>IBM Netcool Network Management Entry Device RVU License + SW Subscription &amp; Support 12 Months</v>
          </cell>
        </row>
        <row r="124">
          <cell r="C124" t="str">
            <v>IBM Netcool Network Management Event Basic Device RVU License + SW Subscription &amp; Support 12 Months</v>
          </cell>
        </row>
        <row r="125">
          <cell r="C125" t="str">
            <v>IBM Netcool Network Management Event Device RVU License + SW Subscription &amp; Support 12 Months</v>
          </cell>
        </row>
        <row r="126">
          <cell r="C126" t="str">
            <v>IBM Tivoli Monitoring Agent Builder/OS Agentless Monitoring RVU License + SW Subscription &amp; Support 12 Months</v>
          </cell>
        </row>
        <row r="127">
          <cell r="C127" t="str">
            <v>IBM Tivoli Monitoring for Virtual Environments Agent for Cisco UCS RVU License + SW Subscription &amp; Support 12 Months</v>
          </cell>
        </row>
        <row r="128">
          <cell r="C128" t="str">
            <v>IBM Tivoli Monitoring for Virtual Environments Agent for Citrix XenApp RVU License + SW Subscription &amp; Support 12 Months</v>
          </cell>
        </row>
        <row r="129">
          <cell r="C129" t="str">
            <v>IBM Tivoli Monitoring for Virtual Environments Agent for Citrix XenDesktop RVU License + SW Subscription &amp; Support 12 Months</v>
          </cell>
        </row>
        <row r="130">
          <cell r="C130" t="str">
            <v>IBM Tivoli Monitoring for Virtual Environments for Citrix XenServer RVU License + SW Subscription &amp; Support 12 Months</v>
          </cell>
        </row>
        <row r="131">
          <cell r="C131" t="str">
            <v>IBM Tivoli Monitoring for Virtual Environments RVU License + SW Subscription &amp; Support 12 Months</v>
          </cell>
        </row>
        <row r="132">
          <cell r="C132" t="str">
            <v>IBM Tivoli Monitoring RVU License + SW Subscription &amp; Support 12 Months</v>
          </cell>
        </row>
        <row r="133">
          <cell r="C133" t="str">
            <v>IBM Tivoli Netcool Configuration Manager Base Install License + SW Subscription &amp; Support 12 Months</v>
          </cell>
        </row>
        <row r="134">
          <cell r="C134" t="str">
            <v>IBM Tivoli Netcool Configuration Manager Configuration Standard Basic Device RVU License + SW Subscription &amp; Support 12 Months</v>
          </cell>
        </row>
        <row r="135">
          <cell r="C135" t="str">
            <v>IBM Tivoli Netcool Configuration Manager Configuration Standard Device RVU License + SW Subscription &amp; Support 12 Months</v>
          </cell>
        </row>
        <row r="136">
          <cell r="C136" t="str">
            <v>IBM Tivoli Netcool Network Management Data Exchange Connection License + SW Subscription &amp; Support 12 Months</v>
          </cell>
        </row>
        <row r="137">
          <cell r="C137" t="str">
            <v xml:space="preserve">IBM Tivoli Netcool OMNIbus Base Install License </v>
          </cell>
        </row>
        <row r="138">
          <cell r="C138" t="str">
            <v>IBM Tivoli Provisioning Manager RVU License + SW Subscription &amp; Support 12 Months</v>
          </cell>
        </row>
        <row r="139">
          <cell r="C139" t="str">
            <v>IBM Tivoli Storage Manager 10 Processor Value Units (PVUs) License + SW Subscription &amp; Support 12 Months</v>
          </cell>
        </row>
        <row r="140">
          <cell r="C140" t="str">
            <v>IBM Tivoli Storage Manager Extended Edition 10 Processor Value Units (PVUs) License + SW Subscription &amp; Support 12 Months</v>
          </cell>
        </row>
        <row r="141">
          <cell r="C141" t="str">
            <v>IBM Tivoli Storage Manager FlashCopy Manager Terabyte (1-12) License + SW Subscription &amp; Support 12 Months</v>
          </cell>
        </row>
        <row r="142">
          <cell r="C142" t="str">
            <v>IBM Tivoli Storage Manager for Databases 10 Processor Value Units (PVUs) License + SW Subscription &amp; Support 12 Months</v>
          </cell>
        </row>
        <row r="143">
          <cell r="C143" t="str">
            <v>IBM Tivoli Storage Productivity Center Terabyte (1-100) License + SW Subscription &amp; Support 12 Months</v>
          </cell>
        </row>
        <row r="144">
          <cell r="C144" t="str">
            <v>IBM Tivoli System Automation Application  Manager PVU License + SW Subscription &amp; Support 12 Months</v>
          </cell>
        </row>
        <row r="145">
          <cell r="C145" t="str">
            <v>IBM Tivoli System Automation Application Manager for zOS Adapter PVU License + SW Subscription &amp; Support 12 Months</v>
          </cell>
        </row>
        <row r="146">
          <cell r="C146" t="str">
            <v>IBM Tivoli System Automation for Multiplatforms PVU License + SW Subscription &amp; Support 12 Months</v>
          </cell>
        </row>
        <row r="147">
          <cell r="C147" t="str">
            <v>IBM Tivoli System Automation for Multiplatforms XDR  for  Linux PVU License + SW Subscription &amp; Support 12 Months</v>
          </cell>
        </row>
        <row r="148">
          <cell r="C148" t="str">
            <v>IBM Tivoli System Automation High Availability Policies for SAP PVU License + SW Subscription &amp; Support 12 Months</v>
          </cell>
        </row>
        <row r="149">
          <cell r="C149" t="str">
            <v>IBM Tivoli Tivoli Composite Applications for Application Diagnostics RVU License + SW Subscription &amp; Support 12 Months</v>
          </cell>
        </row>
        <row r="150">
          <cell r="C150" t="str">
            <v>IBM Tivoli Workload Scheduler for Applications PVU License + SW Subscription &amp; Support 12 Months</v>
          </cell>
        </row>
        <row r="151">
          <cell r="C151" t="str">
            <v>IBM Tivoli Workload Scheduler Plug-in for Informatica PowerCenter PVU License + SW Subscription &amp; Support 12 Months</v>
          </cell>
        </row>
        <row r="152">
          <cell r="C152" t="str">
            <v>IBM Tivoli Workload Scheduler PVU License + SW Subscription &amp; Support 12 Months</v>
          </cell>
        </row>
        <row r="153">
          <cell r="C153" t="str">
            <v>Syncsort DMEXPRESS DATABASE TARGET-GROUP 60 SRVR</v>
          </cell>
        </row>
        <row r="154">
          <cell r="C154" t="str">
            <v>Syncsort DMEXPRESS DATABASE TARGET GRP 80-1 SRVR</v>
          </cell>
        </row>
        <row r="155">
          <cell r="C155" t="str">
            <v>Syncsort DMEXPRESS DATABASE TARGET GRP 80-3 SRVR</v>
          </cell>
        </row>
        <row r="156">
          <cell r="C156" t="str">
            <v>---------------------------- OCC SVP Level G</v>
          </cell>
        </row>
        <row r="157">
          <cell r="C157" t="str">
            <v>IBM BigFix Protection - CD</v>
          </cell>
        </row>
        <row r="158">
          <cell r="C158" t="str">
            <v>IBM BigFix Protection - MVS</v>
          </cell>
        </row>
        <row r="159">
          <cell r="C159" t="str">
            <v>IBM BigFix Protection - RVU</v>
          </cell>
        </row>
        <row r="160">
          <cell r="C160" t="str">
            <v>IBM BigFix Lifecycle - CD</v>
          </cell>
        </row>
        <row r="161">
          <cell r="C161" t="str">
            <v>IBM BigFix Lifecycle - MVS</v>
          </cell>
        </row>
        <row r="162">
          <cell r="C162" t="str">
            <v>IBM BigFix Lifecycle - RVU</v>
          </cell>
        </row>
        <row r="163">
          <cell r="C163" t="str">
            <v>IBM BigFix Patch - MVS</v>
          </cell>
        </row>
        <row r="164">
          <cell r="C164" t="str">
            <v>IBM BigFix Patch - RVU</v>
          </cell>
        </row>
        <row r="165">
          <cell r="C165" t="str">
            <v>IBM BigFix Inventory - CD</v>
          </cell>
        </row>
        <row r="166">
          <cell r="C166" t="str">
            <v>IBM BigFix Inventory - MVS</v>
          </cell>
        </row>
        <row r="167">
          <cell r="C167" t="str">
            <v>IBM BigFix Inventory - RVU</v>
          </cell>
        </row>
        <row r="168">
          <cell r="C168" t="str">
            <v>IBM BigFix Compliance - MVS</v>
          </cell>
        </row>
        <row r="169">
          <cell r="C169" t="str">
            <v>IBM BigFix Compliance - RVU</v>
          </cell>
        </row>
        <row r="170">
          <cell r="C170" t="str">
            <v>IBM BigFix Compliance - CD</v>
          </cell>
        </row>
        <row r="171">
          <cell r="C171" t="str">
            <v>IBM Service Delivery Manager on Power Systems - RVU</v>
          </cell>
        </row>
        <row r="172">
          <cell r="C172" t="str">
            <v>IBM Service Delivery Manager on x86 for VMWare - RVU</v>
          </cell>
        </row>
        <row r="174">
          <cell r="C174" t="str">
            <v>IBM Security Identity Manager Application Edition - UVU</v>
          </cell>
        </row>
        <row r="175">
          <cell r="C175" t="str">
            <v>IBM Security Identity Manager and Role Management Unlimited User Option - PVU</v>
          </cell>
        </row>
        <row r="176">
          <cell r="C176" t="str">
            <v>IBM Security Identity Manager and Role Management - UVU</v>
          </cell>
        </row>
        <row r="177">
          <cell r="C177" t="str">
            <v>IBM Security Access Manager for Enterprise Single Sign-On Standard - UVU</v>
          </cell>
        </row>
        <row r="178">
          <cell r="C178" t="str">
            <v>IBM Security Access Manager for Enterprise Single Sign-On Suite - UVU</v>
          </cell>
        </row>
        <row r="179">
          <cell r="C179" t="str">
            <v>IBM Security Access Manager Virtual Edition Non-Production - PVU</v>
          </cell>
        </row>
        <row r="180">
          <cell r="C180" t="str">
            <v>IBM Security Access Manager Virtual Edition - PVU</v>
          </cell>
        </row>
        <row r="181">
          <cell r="C181" t="str">
            <v>IBM Security Access Manager Virtual Enterprise Edition Non-Production - PVU</v>
          </cell>
        </row>
        <row r="182">
          <cell r="C182" t="str">
            <v>IBM Security Access Manager Virtual Enterprise Edition - PVU</v>
          </cell>
        </row>
        <row r="183">
          <cell r="C183" t="str">
            <v>IBM Security Directory Suite Enterprise Edition Non-Production - PVU</v>
          </cell>
        </row>
        <row r="184">
          <cell r="C184" t="str">
            <v>IBM Security Directory Suite Enterprise Edition - PVU</v>
          </cell>
        </row>
        <row r="185">
          <cell r="C185" t="str">
            <v>IBM Security Directory Suite Standard Edition Non-Production - PVU</v>
          </cell>
        </row>
        <row r="186">
          <cell r="C186" t="str">
            <v>IBM Security Directory Suite Standard Edition - PVU</v>
          </cell>
        </row>
        <row r="188">
          <cell r="C188" t="str">
            <v>IBM Tivoli Monitoring for Virtual Environments Agent for Cisco UCS - RVU</v>
          </cell>
        </row>
        <row r="189">
          <cell r="C189" t="str">
            <v>IBM Tivoli Monitoring for Virtual Environments Agent for Citrix XenApp - RVU</v>
          </cell>
        </row>
        <row r="190">
          <cell r="C190" t="str">
            <v>IBM Tivoli Monitoring for Virtual Environments - RVU</v>
          </cell>
        </row>
        <row r="191">
          <cell r="C191" t="str">
            <v>IBM Tivoli Monitoring for Linux on z - RVU</v>
          </cell>
        </row>
        <row r="192">
          <cell r="C192" t="str">
            <v>IBM Tivoli Netcool Configuration Manager Base - Install</v>
          </cell>
        </row>
        <row r="193">
          <cell r="C193" t="str">
            <v>IBM Tivoli Netcool Configuration Manager Configuration Standard Basic Device - RVU</v>
          </cell>
        </row>
        <row r="194">
          <cell r="C194" t="str">
            <v>IBM Tivoli Netcool Configuration Manager Configuration Standard Device - RVU</v>
          </cell>
        </row>
        <row r="195">
          <cell r="C195" t="str">
            <v>IBM Tivoli Netcool Configuration Manager SmartModel Basic Device - RVU</v>
          </cell>
        </row>
        <row r="196">
          <cell r="C196" t="str">
            <v>IBM Tivoli Composite Application Manager For Applications 3 Agent Pack - RVU</v>
          </cell>
        </row>
        <row r="197">
          <cell r="C197" t="str">
            <v>IBM Tivoli Composite Application Manager For Applications Full Agent Pack - RVU</v>
          </cell>
        </row>
        <row r="198">
          <cell r="C198" t="str">
            <v>IBM Tivoli Composite Application Manager for Applications Single Agent - RVU</v>
          </cell>
        </row>
        <row r="199">
          <cell r="C199" t="str">
            <v xml:space="preserve">IBM Tivoli Netcool OMNIbus Base - Install  </v>
          </cell>
        </row>
        <row r="200">
          <cell r="C200" t="str">
            <v xml:space="preserve">IBM Tivoli Netcool OMNIbus Data Exchange - Connection  </v>
          </cell>
        </row>
        <row r="201">
          <cell r="C201" t="str">
            <v>IBM Tivoli Netcool OMNIbus Event Basic Device Tier - RVU</v>
          </cell>
        </row>
        <row r="202">
          <cell r="C202" t="str">
            <v xml:space="preserve">IBM Tivoli Netcool OMNIbus Event Device Tier - RVU </v>
          </cell>
        </row>
        <row r="203">
          <cell r="C203" t="str">
            <v>IBM Tivoli Netcool OMNIbus Event EMS Tier - RVU</v>
          </cell>
        </row>
        <row r="204">
          <cell r="C204" t="str">
            <v>IBM Monitoring - MVS</v>
          </cell>
        </row>
        <row r="205">
          <cell r="C205" t="str">
            <v>IBM Application Diagnostics - MVS</v>
          </cell>
        </row>
        <row r="207">
          <cell r="C207" t="str">
            <v>IBM Spectrum Control Advanced Select Edition - SD</v>
          </cell>
        </row>
        <row r="208">
          <cell r="C208" t="str">
            <v xml:space="preserve">IBM Spectrum Control Advanced Edition Storage Capacity Unit (1-100)  </v>
          </cell>
        </row>
        <row r="209">
          <cell r="C209" t="str">
            <v xml:space="preserve">IBM Spectrum Control Advanced Edition Storage Capacity Unit (101-250)  </v>
          </cell>
        </row>
        <row r="210">
          <cell r="C210" t="str">
            <v xml:space="preserve">IBM Spectrum Control Advanced Edition Storage Capacity Unit (1251-2000)  </v>
          </cell>
        </row>
        <row r="211">
          <cell r="C211" t="str">
            <v xml:space="preserve">IBM Spectrum Protect Snapshot per Terabyte 1-12  </v>
          </cell>
        </row>
        <row r="212">
          <cell r="C212" t="str">
            <v xml:space="preserve">IBM Spectrum Storage Suite per Terabyte  </v>
          </cell>
        </row>
        <row r="213">
          <cell r="C213" t="str">
            <v>IBM Spectrum Protect - 10 PVUs</v>
          </cell>
        </row>
        <row r="214">
          <cell r="C214" t="str">
            <v>IBM Spectrum Protect Extended Edition - 10 PVUs</v>
          </cell>
        </row>
        <row r="215">
          <cell r="C215" t="str">
            <v xml:space="preserve">IBM Spectrum Protect for Data Retention Terabyte (1-12)  </v>
          </cell>
        </row>
        <row r="216">
          <cell r="C216" t="str">
            <v>IBM Spectrum Protect for Databases - 10 PVUs</v>
          </cell>
        </row>
        <row r="217">
          <cell r="C217" t="str">
            <v>IBM Spectrum Protect for SAN - 10 PVUs</v>
          </cell>
        </row>
        <row r="218">
          <cell r="C218" t="str">
            <v>IBM Spectrum Protect for Virtual Environments - 10 PVUs</v>
          </cell>
        </row>
        <row r="219">
          <cell r="C219" t="str">
            <v xml:space="preserve">IBM Spectrum Protect Suite - Archive Option Terabyte  </v>
          </cell>
        </row>
        <row r="220">
          <cell r="C220" t="str">
            <v xml:space="preserve">IBM Spectrum Protect Suite Terabyte (1-100)  </v>
          </cell>
        </row>
        <row r="221">
          <cell r="C221" t="str">
            <v>IBM Spectrum Protect Entry - MS</v>
          </cell>
        </row>
        <row r="222">
          <cell r="C222" t="str">
            <v xml:space="preserve">IBM Spectrum Control Standard Edition Storage Capacity Unit (1-100)  </v>
          </cell>
        </row>
        <row r="223">
          <cell r="C223" t="str">
            <v>IBM Spectrum Control Standard Select Edition - SD</v>
          </cell>
        </row>
        <row r="225">
          <cell r="C225" t="str">
            <v>IBM Service Automation Manager Base for Linux on System z - RVU</v>
          </cell>
        </row>
        <row r="226">
          <cell r="C226" t="str">
            <v>IBM Service Automation Manager for WAS for Linux on System z - RVU</v>
          </cell>
        </row>
        <row r="227">
          <cell r="C227" t="str">
            <v>IBM Workload Scheduler - PVU</v>
          </cell>
        </row>
        <row r="228">
          <cell r="C228" t="str">
            <v>IBM Workload Scheduler for Applications - PVU</v>
          </cell>
        </row>
        <row r="229">
          <cell r="C229" t="str">
            <v xml:space="preserve">IBM Workload Automation 10 MONTHLY JOBS  </v>
          </cell>
        </row>
        <row r="230">
          <cell r="C230" t="str">
            <v>----------------------------</v>
          </cell>
        </row>
        <row r="231">
          <cell r="C231" t="str">
            <v>End</v>
          </cell>
        </row>
        <row r="285">
          <cell r="C285" t="str">
            <v>None</v>
          </cell>
        </row>
        <row r="286">
          <cell r="C286" t="str">
            <v>sq ft</v>
          </cell>
        </row>
        <row r="287">
          <cell r="C287" t="str">
            <v>sq m</v>
          </cell>
        </row>
        <row r="288">
          <cell r="C288" t="str">
            <v>Area per cabinet (16 sq ft) 42U</v>
          </cell>
        </row>
        <row r="289">
          <cell r="C289" t="str">
            <v>1U</v>
          </cell>
        </row>
        <row r="293">
          <cell r="C293" t="str">
            <v>None</v>
          </cell>
        </row>
        <row r="294">
          <cell r="C294" t="str">
            <v>Generic Server</v>
          </cell>
        </row>
        <row r="295">
          <cell r="C295" t="str">
            <v>Generic Port</v>
          </cell>
        </row>
        <row r="296">
          <cell r="C296" t="str">
            <v>1 Gb Port (LAN)</v>
          </cell>
        </row>
        <row r="297">
          <cell r="C297" t="str">
            <v>8 Gb Port (SAN)</v>
          </cell>
        </row>
        <row r="298">
          <cell r="C298" t="str">
            <v>10 Gb Port (SAN)</v>
          </cell>
        </row>
        <row r="302">
          <cell r="C302" t="str">
            <v>None</v>
          </cell>
        </row>
        <row r="303">
          <cell r="C303" t="str">
            <v xml:space="preserve">Annual FTE Blended Rate </v>
          </cell>
        </row>
        <row r="304">
          <cell r="C304" t="str">
            <v>Annual Hardware FTE  (32 hrs per physical server)</v>
          </cell>
        </row>
        <row r="305">
          <cell r="C305" t="str">
            <v>Annual Hardware FTE  (32 hrs per physical server) - Blades</v>
          </cell>
        </row>
        <row r="306">
          <cell r="C306" t="str">
            <v>Annual Software FTE (36 hrs per virtual server)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B"/>
      <sheetName val="NAV0"/>
      <sheetName val="EGO"/>
      <sheetName val="EFee"/>
      <sheetName val="swfee"/>
      <sheetName val="Feeactual"/>
      <sheetName val="FwCMS"/>
      <sheetName val="FwoCMS"/>
    </sheetNames>
    <sheetDataSet>
      <sheetData sheetId="0"/>
      <sheetData sheetId="1" refreshError="1"/>
      <sheetData sheetId="2" refreshError="1"/>
      <sheetData sheetId="3"/>
      <sheetData sheetId="4" refreshError="1"/>
      <sheetData sheetId="5"/>
      <sheetData sheetId="6"/>
      <sheetData sheetId="7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openxmlformats.org/officeDocument/2006/relationships/hyperlink" Target="mailto:IT.Economics@us.ibm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4:F68"/>
  <sheetViews>
    <sheetView topLeftCell="A2" workbookViewId="0">
      <selection activeCell="X58" sqref="X58"/>
    </sheetView>
  </sheetViews>
  <sheetFormatPr defaultRowHeight="14.4" x14ac:dyDescent="0.3"/>
  <cols>
    <col min="2" max="2" width="10.6640625" customWidth="1"/>
    <col min="3" max="3" width="27.6640625" customWidth="1"/>
    <col min="6" max="6" width="34.109375" customWidth="1"/>
  </cols>
  <sheetData>
    <row r="4" spans="1:6" x14ac:dyDescent="0.3">
      <c r="A4">
        <v>1</v>
      </c>
      <c r="B4" t="s">
        <v>18</v>
      </c>
      <c r="F4" s="18" t="s">
        <v>284</v>
      </c>
    </row>
    <row r="5" spans="1:6" x14ac:dyDescent="0.3">
      <c r="C5" t="s">
        <v>26</v>
      </c>
      <c r="F5" t="s">
        <v>285</v>
      </c>
    </row>
    <row r="6" spans="1:6" x14ac:dyDescent="0.3">
      <c r="C6" t="s">
        <v>27</v>
      </c>
      <c r="F6" t="s">
        <v>286</v>
      </c>
    </row>
    <row r="7" spans="1:6" x14ac:dyDescent="0.3">
      <c r="C7" t="s">
        <v>28</v>
      </c>
      <c r="F7" t="s">
        <v>287</v>
      </c>
    </row>
    <row r="8" spans="1:6" x14ac:dyDescent="0.3">
      <c r="C8" t="s">
        <v>29</v>
      </c>
      <c r="F8" t="s">
        <v>288</v>
      </c>
    </row>
    <row r="9" spans="1:6" x14ac:dyDescent="0.3">
      <c r="C9" t="s">
        <v>30</v>
      </c>
    </row>
    <row r="10" spans="1:6" x14ac:dyDescent="0.3">
      <c r="F10" s="18" t="s">
        <v>289</v>
      </c>
    </row>
    <row r="11" spans="1:6" x14ac:dyDescent="0.3">
      <c r="A11">
        <v>2</v>
      </c>
      <c r="B11" t="s">
        <v>0</v>
      </c>
      <c r="F11" t="s">
        <v>290</v>
      </c>
    </row>
    <row r="12" spans="1:6" x14ac:dyDescent="0.3">
      <c r="C12" t="s">
        <v>12</v>
      </c>
      <c r="F12" t="s">
        <v>291</v>
      </c>
    </row>
    <row r="13" spans="1:6" x14ac:dyDescent="0.3">
      <c r="F13" t="s">
        <v>292</v>
      </c>
    </row>
    <row r="14" spans="1:6" x14ac:dyDescent="0.3">
      <c r="F14" t="s">
        <v>293</v>
      </c>
    </row>
    <row r="15" spans="1:6" x14ac:dyDescent="0.3">
      <c r="A15">
        <v>3</v>
      </c>
      <c r="B15" t="s">
        <v>1</v>
      </c>
    </row>
    <row r="16" spans="1:6" x14ac:dyDescent="0.3">
      <c r="C16" t="s">
        <v>13</v>
      </c>
      <c r="F16" s="18" t="s">
        <v>297</v>
      </c>
    </row>
    <row r="17" spans="1:6" x14ac:dyDescent="0.3">
      <c r="C17" t="s">
        <v>14</v>
      </c>
      <c r="F17" s="217" t="s">
        <v>294</v>
      </c>
    </row>
    <row r="18" spans="1:6" x14ac:dyDescent="0.3">
      <c r="F18" s="215" t="s">
        <v>295</v>
      </c>
    </row>
    <row r="19" spans="1:6" x14ac:dyDescent="0.3">
      <c r="A19">
        <v>4</v>
      </c>
      <c r="B19" t="s">
        <v>2</v>
      </c>
      <c r="F19" s="215" t="s">
        <v>296</v>
      </c>
    </row>
    <row r="20" spans="1:6" x14ac:dyDescent="0.3">
      <c r="C20" t="s">
        <v>19</v>
      </c>
      <c r="F20" s="217" t="s">
        <v>298</v>
      </c>
    </row>
    <row r="21" spans="1:6" x14ac:dyDescent="0.3">
      <c r="F21" s="215" t="s">
        <v>299</v>
      </c>
    </row>
    <row r="22" spans="1:6" x14ac:dyDescent="0.3">
      <c r="A22">
        <v>5</v>
      </c>
      <c r="B22" t="s">
        <v>3</v>
      </c>
      <c r="F22" s="215" t="s">
        <v>300</v>
      </c>
    </row>
    <row r="23" spans="1:6" x14ac:dyDescent="0.3">
      <c r="C23" t="s">
        <v>31</v>
      </c>
      <c r="F23" s="215" t="s">
        <v>301</v>
      </c>
    </row>
    <row r="24" spans="1:6" x14ac:dyDescent="0.3">
      <c r="C24" t="s">
        <v>20</v>
      </c>
      <c r="F24" s="217" t="s">
        <v>305</v>
      </c>
    </row>
    <row r="25" spans="1:6" x14ac:dyDescent="0.3">
      <c r="C25" t="s">
        <v>23</v>
      </c>
      <c r="F25" s="215" t="s">
        <v>306</v>
      </c>
    </row>
    <row r="26" spans="1:6" x14ac:dyDescent="0.3">
      <c r="C26" t="s">
        <v>21</v>
      </c>
      <c r="F26" s="215" t="s">
        <v>307</v>
      </c>
    </row>
    <row r="27" spans="1:6" x14ac:dyDescent="0.3">
      <c r="C27" t="s">
        <v>24</v>
      </c>
      <c r="F27" s="218" t="s">
        <v>302</v>
      </c>
    </row>
    <row r="28" spans="1:6" x14ac:dyDescent="0.3">
      <c r="C28" t="s">
        <v>22</v>
      </c>
      <c r="F28" s="215" t="s">
        <v>304</v>
      </c>
    </row>
    <row r="29" spans="1:6" x14ac:dyDescent="0.3">
      <c r="C29" t="s">
        <v>34</v>
      </c>
      <c r="F29" s="216" t="s">
        <v>303</v>
      </c>
    </row>
    <row r="30" spans="1:6" x14ac:dyDescent="0.3">
      <c r="C30" t="s">
        <v>35</v>
      </c>
    </row>
    <row r="31" spans="1:6" x14ac:dyDescent="0.3">
      <c r="C31" t="s">
        <v>25</v>
      </c>
    </row>
    <row r="32" spans="1:6" x14ac:dyDescent="0.3">
      <c r="C32" t="s">
        <v>32</v>
      </c>
    </row>
    <row r="33" spans="1:3" x14ac:dyDescent="0.3">
      <c r="C33" t="s">
        <v>33</v>
      </c>
    </row>
    <row r="35" spans="1:3" x14ac:dyDescent="0.3">
      <c r="A35">
        <v>6</v>
      </c>
      <c r="B35" t="s">
        <v>4</v>
      </c>
    </row>
    <row r="36" spans="1:3" x14ac:dyDescent="0.3">
      <c r="C36" t="s">
        <v>15</v>
      </c>
    </row>
    <row r="37" spans="1:3" x14ac:dyDescent="0.3">
      <c r="C37" t="s">
        <v>36</v>
      </c>
    </row>
    <row r="38" spans="1:3" x14ac:dyDescent="0.3">
      <c r="C38" t="s">
        <v>37</v>
      </c>
    </row>
    <row r="39" spans="1:3" x14ac:dyDescent="0.3">
      <c r="C39" t="s">
        <v>38</v>
      </c>
    </row>
    <row r="41" spans="1:3" x14ac:dyDescent="0.3">
      <c r="A41">
        <v>7</v>
      </c>
      <c r="B41" t="s">
        <v>5</v>
      </c>
    </row>
    <row r="42" spans="1:3" x14ac:dyDescent="0.3">
      <c r="C42" t="s">
        <v>39</v>
      </c>
    </row>
    <row r="43" spans="1:3" x14ac:dyDescent="0.3">
      <c r="C43" t="s">
        <v>40</v>
      </c>
    </row>
    <row r="44" spans="1:3" x14ac:dyDescent="0.3">
      <c r="C44" t="s">
        <v>41</v>
      </c>
    </row>
    <row r="45" spans="1:3" x14ac:dyDescent="0.3">
      <c r="C45" t="s">
        <v>42</v>
      </c>
    </row>
    <row r="47" spans="1:3" x14ac:dyDescent="0.3">
      <c r="A47">
        <v>8</v>
      </c>
      <c r="B47" t="s">
        <v>16</v>
      </c>
    </row>
    <row r="48" spans="1:3" x14ac:dyDescent="0.3">
      <c r="C48" t="s">
        <v>43</v>
      </c>
    </row>
    <row r="49" spans="1:6" x14ac:dyDescent="0.3">
      <c r="C49" t="s">
        <v>44</v>
      </c>
    </row>
    <row r="50" spans="1:6" x14ac:dyDescent="0.3">
      <c r="C50" t="s">
        <v>46</v>
      </c>
    </row>
    <row r="51" spans="1:6" x14ac:dyDescent="0.3">
      <c r="C51" t="s">
        <v>45</v>
      </c>
    </row>
    <row r="53" spans="1:6" x14ac:dyDescent="0.3">
      <c r="A53">
        <v>9</v>
      </c>
      <c r="B53" t="s">
        <v>17</v>
      </c>
    </row>
    <row r="54" spans="1:6" ht="15" thickBot="1" x14ac:dyDescent="0.35">
      <c r="C54" t="s">
        <v>47</v>
      </c>
    </row>
    <row r="55" spans="1:6" ht="34.799999999999997" x14ac:dyDescent="0.3">
      <c r="C55" t="s">
        <v>48</v>
      </c>
      <c r="F55" s="219" t="s">
        <v>308</v>
      </c>
    </row>
    <row r="56" spans="1:6" ht="52.2" x14ac:dyDescent="0.3">
      <c r="F56" s="220" t="s">
        <v>309</v>
      </c>
    </row>
    <row r="57" spans="1:6" ht="52.2" x14ac:dyDescent="0.3">
      <c r="F57" s="220" t="s">
        <v>310</v>
      </c>
    </row>
    <row r="58" spans="1:6" ht="52.2" x14ac:dyDescent="0.3">
      <c r="A58">
        <v>10</v>
      </c>
      <c r="B58" t="s">
        <v>6</v>
      </c>
      <c r="F58" s="220" t="s">
        <v>311</v>
      </c>
    </row>
    <row r="59" spans="1:6" ht="35.4" thickBot="1" x14ac:dyDescent="0.35">
      <c r="F59" s="221" t="s">
        <v>312</v>
      </c>
    </row>
    <row r="60" spans="1:6" ht="52.8" thickTop="1" x14ac:dyDescent="0.3">
      <c r="A60">
        <v>11</v>
      </c>
      <c r="B60" t="s">
        <v>10</v>
      </c>
      <c r="F60" s="222" t="s">
        <v>313</v>
      </c>
    </row>
    <row r="61" spans="1:6" ht="69.599999999999994" x14ac:dyDescent="0.3">
      <c r="F61" s="220" t="s">
        <v>314</v>
      </c>
    </row>
    <row r="62" spans="1:6" ht="34.799999999999997" x14ac:dyDescent="0.3">
      <c r="A62">
        <v>12</v>
      </c>
      <c r="B62" t="s">
        <v>7</v>
      </c>
      <c r="F62" s="220" t="s">
        <v>315</v>
      </c>
    </row>
    <row r="63" spans="1:6" ht="18" thickBot="1" x14ac:dyDescent="0.35">
      <c r="F63" s="223" t="s">
        <v>316</v>
      </c>
    </row>
    <row r="64" spans="1:6" ht="69.599999999999994" x14ac:dyDescent="0.3">
      <c r="A64">
        <v>13</v>
      </c>
      <c r="B64" t="s">
        <v>8</v>
      </c>
      <c r="F64" s="219" t="s">
        <v>317</v>
      </c>
    </row>
    <row r="65" spans="1:6" ht="69.599999999999994" x14ac:dyDescent="0.3">
      <c r="F65" s="220" t="s">
        <v>318</v>
      </c>
    </row>
    <row r="66" spans="1:6" ht="52.2" x14ac:dyDescent="0.3">
      <c r="A66">
        <v>14</v>
      </c>
      <c r="B66" t="s">
        <v>9</v>
      </c>
      <c r="F66" s="220" t="s">
        <v>319</v>
      </c>
    </row>
    <row r="67" spans="1:6" ht="35.4" thickBot="1" x14ac:dyDescent="0.35">
      <c r="F67" s="223" t="s">
        <v>320</v>
      </c>
    </row>
    <row r="68" spans="1:6" ht="35.4" thickBot="1" x14ac:dyDescent="0.35">
      <c r="A68">
        <v>15</v>
      </c>
      <c r="B68" t="s">
        <v>11</v>
      </c>
      <c r="F68" s="224" t="s">
        <v>321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5:K46"/>
  <sheetViews>
    <sheetView zoomScale="99" zoomScaleNormal="99" workbookViewId="0">
      <selection activeCell="E13" sqref="E13"/>
    </sheetView>
  </sheetViews>
  <sheetFormatPr defaultRowHeight="14.4" x14ac:dyDescent="0.3"/>
  <cols>
    <col min="2" max="2" width="31" customWidth="1"/>
    <col min="3" max="3" width="32" customWidth="1"/>
    <col min="4" max="4" width="32.6640625" customWidth="1"/>
    <col min="5" max="5" width="20.44140625" customWidth="1"/>
    <col min="6" max="6" width="15.6640625" customWidth="1"/>
    <col min="7" max="7" width="13.33203125" customWidth="1"/>
    <col min="8" max="8" width="15.6640625" customWidth="1"/>
    <col min="9" max="9" width="13.33203125" customWidth="1"/>
    <col min="10" max="10" width="12.6640625" customWidth="1"/>
    <col min="11" max="11" width="11.33203125" customWidth="1"/>
  </cols>
  <sheetData>
    <row r="5" spans="2:6" x14ac:dyDescent="0.3">
      <c r="B5" s="156" t="s">
        <v>187</v>
      </c>
      <c r="C5" s="156" t="s">
        <v>193</v>
      </c>
      <c r="D5" s="156" t="s">
        <v>194</v>
      </c>
    </row>
    <row r="6" spans="2:6" x14ac:dyDescent="0.3">
      <c r="B6" t="s">
        <v>178</v>
      </c>
      <c r="C6" t="s">
        <v>189</v>
      </c>
      <c r="D6" t="s">
        <v>572</v>
      </c>
    </row>
    <row r="7" spans="2:6" x14ac:dyDescent="0.3">
      <c r="B7" t="s">
        <v>190</v>
      </c>
      <c r="C7" t="s">
        <v>574</v>
      </c>
      <c r="D7" t="s">
        <v>573</v>
      </c>
      <c r="F7">
        <f>14*4*3*2</f>
        <v>336</v>
      </c>
    </row>
    <row r="8" spans="2:6" x14ac:dyDescent="0.3">
      <c r="B8" t="s">
        <v>182</v>
      </c>
      <c r="C8" t="s">
        <v>191</v>
      </c>
      <c r="D8" t="s">
        <v>569</v>
      </c>
    </row>
    <row r="9" spans="2:6" x14ac:dyDescent="0.3">
      <c r="B9" t="s">
        <v>180</v>
      </c>
      <c r="C9" t="s">
        <v>192</v>
      </c>
      <c r="D9" t="s">
        <v>570</v>
      </c>
    </row>
    <row r="11" spans="2:6" x14ac:dyDescent="0.3">
      <c r="E11" t="s">
        <v>196</v>
      </c>
    </row>
    <row r="12" spans="2:6" x14ac:dyDescent="0.3">
      <c r="E12" s="157">
        <v>600001</v>
      </c>
    </row>
    <row r="13" spans="2:6" x14ac:dyDescent="0.3">
      <c r="C13" t="str">
        <f>VLOOKUP(Input!F10,Dropdowns!B6:D9,2,0)</f>
        <v>End of Period Processing</v>
      </c>
      <c r="E13" s="157">
        <v>668900</v>
      </c>
    </row>
    <row r="14" spans="2:6" x14ac:dyDescent="0.3">
      <c r="C14" t="str">
        <f>VLOOKUP(Input!F10,Dropdowns!B6:D9,3,0)</f>
        <v>Reduce Risk and Fraud</v>
      </c>
      <c r="E14" s="226">
        <v>700000</v>
      </c>
    </row>
    <row r="15" spans="2:6" x14ac:dyDescent="0.3">
      <c r="E15" s="157">
        <v>800000</v>
      </c>
    </row>
    <row r="16" spans="2:6" x14ac:dyDescent="0.3">
      <c r="E16" s="157">
        <v>957039</v>
      </c>
    </row>
    <row r="17" spans="2:11" x14ac:dyDescent="0.3">
      <c r="B17" s="156" t="s">
        <v>385</v>
      </c>
      <c r="E17" s="157">
        <v>1000000</v>
      </c>
    </row>
    <row r="18" spans="2:11" x14ac:dyDescent="0.3">
      <c r="B18" t="s">
        <v>517</v>
      </c>
      <c r="E18" s="157">
        <v>1101400</v>
      </c>
    </row>
    <row r="19" spans="2:11" x14ac:dyDescent="0.3">
      <c r="B19" t="s">
        <v>518</v>
      </c>
      <c r="E19" s="157">
        <v>1257800</v>
      </c>
    </row>
    <row r="20" spans="2:11" x14ac:dyDescent="0.3">
      <c r="B20" t="s">
        <v>516</v>
      </c>
      <c r="E20" s="157">
        <v>1300000</v>
      </c>
    </row>
    <row r="21" spans="2:11" x14ac:dyDescent="0.3">
      <c r="E21" s="157">
        <v>1428221</v>
      </c>
    </row>
    <row r="22" spans="2:11" x14ac:dyDescent="0.3">
      <c r="B22" s="156" t="s">
        <v>196</v>
      </c>
      <c r="E22" s="157">
        <v>1500000</v>
      </c>
    </row>
    <row r="23" spans="2:11" x14ac:dyDescent="0.3">
      <c r="B23" t="s">
        <v>175</v>
      </c>
      <c r="E23" s="157">
        <v>1800000</v>
      </c>
    </row>
    <row r="24" spans="2:11" x14ac:dyDescent="0.3">
      <c r="B24" t="s">
        <v>176</v>
      </c>
      <c r="E24" s="157">
        <v>2034240</v>
      </c>
    </row>
    <row r="25" spans="2:11" x14ac:dyDescent="0.3">
      <c r="B25" t="s">
        <v>177</v>
      </c>
      <c r="E25" s="157">
        <v>2200000</v>
      </c>
    </row>
    <row r="29" spans="2:11" x14ac:dyDescent="0.3">
      <c r="D29" s="157"/>
    </row>
    <row r="31" spans="2:11" x14ac:dyDescent="0.3">
      <c r="B31" s="156" t="s">
        <v>187</v>
      </c>
      <c r="C31" s="156" t="s">
        <v>188</v>
      </c>
      <c r="D31" s="156" t="s">
        <v>196</v>
      </c>
      <c r="E31" s="156" t="s">
        <v>385</v>
      </c>
      <c r="F31" s="156" t="s">
        <v>519</v>
      </c>
      <c r="G31" s="156" t="s">
        <v>520</v>
      </c>
      <c r="H31" s="156" t="s">
        <v>523</v>
      </c>
      <c r="I31" s="156" t="s">
        <v>526</v>
      </c>
      <c r="J31" s="156" t="s">
        <v>521</v>
      </c>
      <c r="K31" s="156" t="s">
        <v>522</v>
      </c>
    </row>
    <row r="32" spans="2:11" x14ac:dyDescent="0.3">
      <c r="B32" t="s">
        <v>178</v>
      </c>
      <c r="C32" t="s">
        <v>524</v>
      </c>
      <c r="D32" t="s">
        <v>175</v>
      </c>
      <c r="E32" t="s">
        <v>514</v>
      </c>
    </row>
    <row r="33" spans="2:5" x14ac:dyDescent="0.3">
      <c r="B33" t="s">
        <v>178</v>
      </c>
      <c r="C33" t="s">
        <v>524</v>
      </c>
      <c r="D33" t="s">
        <v>175</v>
      </c>
      <c r="E33" t="s">
        <v>515</v>
      </c>
    </row>
    <row r="34" spans="2:5" x14ac:dyDescent="0.3">
      <c r="B34" t="s">
        <v>178</v>
      </c>
      <c r="C34" t="s">
        <v>524</v>
      </c>
      <c r="D34" t="s">
        <v>175</v>
      </c>
      <c r="E34" t="s">
        <v>525</v>
      </c>
    </row>
    <row r="35" spans="2:5" x14ac:dyDescent="0.3">
      <c r="B35" t="s">
        <v>178</v>
      </c>
      <c r="C35" t="s">
        <v>524</v>
      </c>
      <c r="D35" t="s">
        <v>176</v>
      </c>
      <c r="E35" t="s">
        <v>514</v>
      </c>
    </row>
    <row r="36" spans="2:5" x14ac:dyDescent="0.3">
      <c r="B36" t="s">
        <v>178</v>
      </c>
      <c r="C36" t="s">
        <v>524</v>
      </c>
      <c r="D36" t="s">
        <v>176</v>
      </c>
      <c r="E36" t="s">
        <v>515</v>
      </c>
    </row>
    <row r="37" spans="2:5" x14ac:dyDescent="0.3">
      <c r="B37" t="s">
        <v>178</v>
      </c>
      <c r="C37" t="s">
        <v>524</v>
      </c>
      <c r="D37" t="s">
        <v>176</v>
      </c>
      <c r="E37" t="s">
        <v>525</v>
      </c>
    </row>
    <row r="38" spans="2:5" x14ac:dyDescent="0.3">
      <c r="B38" t="s">
        <v>178</v>
      </c>
      <c r="C38" t="s">
        <v>524</v>
      </c>
      <c r="D38" t="s">
        <v>177</v>
      </c>
      <c r="E38" t="s">
        <v>514</v>
      </c>
    </row>
    <row r="39" spans="2:5" x14ac:dyDescent="0.3">
      <c r="B39" t="s">
        <v>178</v>
      </c>
      <c r="C39" t="s">
        <v>524</v>
      </c>
      <c r="D39" t="s">
        <v>177</v>
      </c>
      <c r="E39" t="s">
        <v>515</v>
      </c>
    </row>
    <row r="40" spans="2:5" x14ac:dyDescent="0.3">
      <c r="B40" t="s">
        <v>178</v>
      </c>
      <c r="C40" t="s">
        <v>524</v>
      </c>
      <c r="D40" t="s">
        <v>177</v>
      </c>
      <c r="E40" t="s">
        <v>525</v>
      </c>
    </row>
    <row r="42" spans="2:5" x14ac:dyDescent="0.3">
      <c r="B42" t="s">
        <v>527</v>
      </c>
    </row>
    <row r="44" spans="2:5" x14ac:dyDescent="0.3">
      <c r="B44" t="s">
        <v>528</v>
      </c>
      <c r="C44" t="s">
        <v>529</v>
      </c>
    </row>
    <row r="45" spans="2:5" x14ac:dyDescent="0.3">
      <c r="B45" t="s">
        <v>530</v>
      </c>
      <c r="C45" t="s">
        <v>571</v>
      </c>
    </row>
    <row r="46" spans="2:5" x14ac:dyDescent="0.3">
      <c r="B46" t="s">
        <v>531</v>
      </c>
      <c r="C46" t="s">
        <v>532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D8:H19"/>
  <sheetViews>
    <sheetView showGridLines="0" topLeftCell="A2" workbookViewId="0">
      <selection activeCell="F19" sqref="F19"/>
    </sheetView>
  </sheetViews>
  <sheetFormatPr defaultRowHeight="14.4" x14ac:dyDescent="0.3"/>
  <cols>
    <col min="2" max="2" width="14.33203125" customWidth="1"/>
    <col min="3" max="3" width="13.6640625" customWidth="1"/>
    <col min="4" max="4" width="23.109375" customWidth="1"/>
    <col min="5" max="5" width="1.88671875" customWidth="1"/>
    <col min="6" max="6" width="38.109375" customWidth="1"/>
    <col min="7" max="10" width="10.5546875" customWidth="1"/>
  </cols>
  <sheetData>
    <row r="8" spans="4:8" ht="20.399999999999999" thickBot="1" x14ac:dyDescent="0.45">
      <c r="D8" s="620" t="s">
        <v>386</v>
      </c>
      <c r="E8" s="620"/>
      <c r="F8" s="620"/>
      <c r="G8" s="620"/>
    </row>
    <row r="9" spans="4:8" ht="15.6" thickTop="1" thickBot="1" x14ac:dyDescent="0.35"/>
    <row r="10" spans="4:8" ht="18.600000000000001" thickBot="1" x14ac:dyDescent="0.4">
      <c r="D10" s="340" t="s">
        <v>195</v>
      </c>
      <c r="E10" s="338"/>
      <c r="F10" s="613" t="s">
        <v>178</v>
      </c>
    </row>
    <row r="11" spans="4:8" ht="7.95" customHeight="1" thickBot="1" x14ac:dyDescent="0.4">
      <c r="D11" s="340"/>
      <c r="E11" s="338"/>
      <c r="F11" s="614"/>
    </row>
    <row r="12" spans="4:8" ht="18.600000000000001" thickBot="1" x14ac:dyDescent="0.4">
      <c r="D12" s="340" t="s">
        <v>188</v>
      </c>
      <c r="E12" s="338"/>
      <c r="F12" s="613" t="s">
        <v>189</v>
      </c>
    </row>
    <row r="13" spans="4:8" ht="8.4" customHeight="1" x14ac:dyDescent="0.35">
      <c r="D13" s="340"/>
      <c r="E13" s="338"/>
      <c r="F13" s="614"/>
    </row>
    <row r="14" spans="4:8" ht="18" x14ac:dyDescent="0.35">
      <c r="D14" s="340" t="s">
        <v>196</v>
      </c>
      <c r="E14" s="338"/>
      <c r="F14" s="615">
        <v>800000</v>
      </c>
      <c r="H14" s="157"/>
    </row>
    <row r="15" spans="4:8" ht="7.95" customHeight="1" thickBot="1" x14ac:dyDescent="0.4">
      <c r="D15" s="340"/>
      <c r="E15" s="338"/>
      <c r="F15" s="615"/>
    </row>
    <row r="16" spans="4:8" ht="18.600000000000001" customHeight="1" thickBot="1" x14ac:dyDescent="0.4">
      <c r="D16" s="340" t="s">
        <v>385</v>
      </c>
      <c r="E16" s="338"/>
      <c r="F16" s="613" t="s">
        <v>516</v>
      </c>
    </row>
    <row r="17" spans="4:7" ht="11.4" customHeight="1" x14ac:dyDescent="0.35">
      <c r="D17" s="340"/>
      <c r="E17" s="338"/>
    </row>
    <row r="18" spans="4:7" ht="18.600000000000001" customHeight="1" x14ac:dyDescent="0.4">
      <c r="D18" s="340" t="s">
        <v>566</v>
      </c>
      <c r="E18" s="338"/>
      <c r="F18" s="339" t="str">
        <f>IF(F14&lt;=1257800,"Small",IF(AND(F14&gt;1257800,F14&lt;=2034240),"Medium", "Large"))</f>
        <v>Small</v>
      </c>
      <c r="G18" s="337" t="s">
        <v>493</v>
      </c>
    </row>
    <row r="19" spans="4:7" ht="19.8" x14ac:dyDescent="0.4">
      <c r="D19" s="340" t="s">
        <v>567</v>
      </c>
      <c r="F19" s="444" t="str">
        <f>IF(F14&lt;=1105382,"Small",IF(AND(F14&gt;1105382,F14&lt;=1428221),"Medium","Large"))</f>
        <v>Small</v>
      </c>
    </row>
  </sheetData>
  <mergeCells count="1">
    <mergeCell ref="D8:G8"/>
  </mergeCell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200-000000000000}">
          <x14:formula1>
            <xm:f>Dropdowns!$B$6:$B$9</xm:f>
          </x14:formula1>
          <xm:sqref>F10:F11</xm:sqref>
        </x14:dataValidation>
        <x14:dataValidation type="list" allowBlank="1" showInputMessage="1" showErrorMessage="1" xr:uid="{00000000-0002-0000-0200-000001000000}">
          <x14:formula1>
            <xm:f>Dropdowns!$C$13:$C$14</xm:f>
          </x14:formula1>
          <xm:sqref>F12:F13</xm:sqref>
        </x14:dataValidation>
        <x14:dataValidation type="list" allowBlank="1" showInputMessage="1" showErrorMessage="1" xr:uid="{00000000-0002-0000-0200-000002000000}">
          <x14:formula1>
            <xm:f>Dropdowns!$B$18:$B$21</xm:f>
          </x14:formula1>
          <xm:sqref>F16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>
    <tabColor theme="9" tint="0.59999389629810485"/>
  </sheetPr>
  <dimension ref="A2:Y208"/>
  <sheetViews>
    <sheetView tabSelected="1" topLeftCell="E183" zoomScaleNormal="100" workbookViewId="0">
      <selection activeCell="F197" sqref="F197"/>
    </sheetView>
  </sheetViews>
  <sheetFormatPr defaultRowHeight="14.4" x14ac:dyDescent="0.3"/>
  <cols>
    <col min="1" max="1" width="11.5546875" customWidth="1"/>
    <col min="2" max="2" width="12.6640625" customWidth="1"/>
    <col min="3" max="3" width="8.5546875" customWidth="1"/>
    <col min="4" max="4" width="7.109375" customWidth="1"/>
    <col min="5" max="8" width="15.6640625" customWidth="1"/>
    <col min="9" max="9" width="41" customWidth="1"/>
    <col min="10" max="10" width="13.33203125" customWidth="1"/>
    <col min="11" max="11" width="15.5546875" customWidth="1"/>
    <col min="12" max="12" width="19" customWidth="1"/>
    <col min="13" max="19" width="15.5546875" customWidth="1"/>
    <col min="21" max="21" width="13.5546875" bestFit="1" customWidth="1"/>
    <col min="22" max="22" width="15.33203125" customWidth="1"/>
    <col min="23" max="23" width="13.88671875" customWidth="1"/>
    <col min="24" max="24" width="11.88671875" customWidth="1"/>
    <col min="25" max="25" width="20.21875" bestFit="1" customWidth="1"/>
  </cols>
  <sheetData>
    <row r="2" spans="2:24" x14ac:dyDescent="0.3">
      <c r="L2" s="157"/>
      <c r="M2" s="157"/>
      <c r="N2" s="157"/>
      <c r="O2" s="157"/>
      <c r="P2" s="157"/>
    </row>
    <row r="3" spans="2:24" ht="15" customHeight="1" thickBot="1" x14ac:dyDescent="0.35">
      <c r="L3" s="435"/>
      <c r="M3" s="435"/>
      <c r="N3" s="435"/>
      <c r="O3" s="435"/>
      <c r="P3" s="435"/>
      <c r="Q3" s="435"/>
      <c r="R3" s="435"/>
      <c r="S3" s="435"/>
    </row>
    <row r="4" spans="2:24" ht="15" customHeight="1" x14ac:dyDescent="0.3">
      <c r="I4" s="465" t="s">
        <v>619</v>
      </c>
      <c r="J4" s="478"/>
      <c r="K4" s="478"/>
      <c r="L4" s="463"/>
      <c r="M4" s="464"/>
      <c r="O4" s="435"/>
      <c r="P4" s="435"/>
      <c r="Q4" s="435"/>
      <c r="R4" s="435"/>
      <c r="S4" s="435"/>
    </row>
    <row r="5" spans="2:24" ht="15" customHeight="1" x14ac:dyDescent="0.3">
      <c r="I5" s="2" t="s">
        <v>187</v>
      </c>
      <c r="J5" s="1"/>
      <c r="K5" s="1"/>
      <c r="L5" s="621" t="str">
        <f>Input!F10</f>
        <v>Finance</v>
      </c>
      <c r="M5" s="622"/>
      <c r="N5" s="435"/>
      <c r="O5" s="435"/>
      <c r="P5" s="435"/>
      <c r="Q5" s="435"/>
      <c r="R5" s="435"/>
      <c r="S5" s="435"/>
    </row>
    <row r="6" spans="2:24" ht="15" customHeight="1" x14ac:dyDescent="0.3">
      <c r="I6" s="2" t="s">
        <v>575</v>
      </c>
      <c r="J6" s="1"/>
      <c r="K6" s="1"/>
      <c r="L6" s="621" t="str">
        <f>Input!F12</f>
        <v>End of Period Processing</v>
      </c>
      <c r="M6" s="622"/>
      <c r="N6" s="435"/>
      <c r="O6" s="435"/>
      <c r="P6" s="435"/>
      <c r="Q6" s="435"/>
      <c r="R6" s="435"/>
      <c r="S6" s="435"/>
    </row>
    <row r="7" spans="2:24" ht="15" customHeight="1" x14ac:dyDescent="0.3">
      <c r="I7" s="2" t="s">
        <v>196</v>
      </c>
      <c r="J7" s="1"/>
      <c r="K7" s="1"/>
      <c r="L7" s="623">
        <f>Input!F14</f>
        <v>800000</v>
      </c>
      <c r="M7" s="624"/>
      <c r="N7" s="435"/>
      <c r="O7" s="435"/>
      <c r="P7" s="435"/>
      <c r="Q7" s="435"/>
      <c r="R7" s="435"/>
      <c r="S7" s="435"/>
    </row>
    <row r="8" spans="2:24" ht="15" customHeight="1" x14ac:dyDescent="0.3">
      <c r="I8" s="2" t="s">
        <v>385</v>
      </c>
      <c r="J8" s="1"/>
      <c r="K8" s="1"/>
      <c r="L8" s="621" t="str">
        <f>Input!F16</f>
        <v>IBM Machine Learning</v>
      </c>
      <c r="M8" s="622"/>
      <c r="N8" s="435"/>
      <c r="O8" s="435"/>
      <c r="P8" s="435"/>
      <c r="Q8" s="435"/>
      <c r="R8" s="435"/>
      <c r="S8" s="435"/>
    </row>
    <row r="9" spans="2:24" ht="15" customHeight="1" thickBot="1" x14ac:dyDescent="0.35">
      <c r="I9" s="13"/>
      <c r="J9" s="5"/>
      <c r="K9" s="5"/>
      <c r="L9" s="456"/>
      <c r="M9" s="457"/>
      <c r="N9" s="435"/>
      <c r="O9" s="435"/>
      <c r="P9" s="435"/>
      <c r="Q9" s="435"/>
      <c r="R9" s="435"/>
      <c r="S9" s="435"/>
    </row>
    <row r="10" spans="2:24" ht="16.2" customHeight="1" thickBot="1" x14ac:dyDescent="0.35">
      <c r="I10" s="1"/>
      <c r="J10" s="1"/>
      <c r="K10" s="1"/>
      <c r="L10" s="455"/>
      <c r="M10" s="455"/>
      <c r="N10" s="435"/>
      <c r="O10" s="435"/>
      <c r="P10" s="435"/>
      <c r="Q10" s="435"/>
      <c r="R10" s="435"/>
      <c r="S10" s="435"/>
    </row>
    <row r="11" spans="2:24" ht="15" thickBot="1" x14ac:dyDescent="0.35">
      <c r="I11" s="513" t="s">
        <v>196</v>
      </c>
      <c r="J11" s="514">
        <f>L7</f>
        <v>800000</v>
      </c>
    </row>
    <row r="12" spans="2:24" ht="15" thickBot="1" x14ac:dyDescent="0.35">
      <c r="U12" s="134"/>
    </row>
    <row r="13" spans="2:24" x14ac:dyDescent="0.3">
      <c r="I13" s="361"/>
      <c r="J13" s="630" t="s">
        <v>590</v>
      </c>
      <c r="K13" s="631"/>
      <c r="L13" s="625" t="s">
        <v>234</v>
      </c>
      <c r="M13" s="626"/>
      <c r="N13" s="636" t="s">
        <v>235</v>
      </c>
      <c r="O13" s="636"/>
      <c r="P13" s="625" t="s">
        <v>236</v>
      </c>
      <c r="Q13" s="626"/>
      <c r="R13" s="632" t="s">
        <v>589</v>
      </c>
      <c r="S13" s="633"/>
      <c r="U13" s="134"/>
    </row>
    <row r="14" spans="2:24" x14ac:dyDescent="0.3">
      <c r="I14" s="362" t="s">
        <v>564</v>
      </c>
      <c r="J14" s="362" t="s">
        <v>267</v>
      </c>
      <c r="K14" s="362" t="s">
        <v>258</v>
      </c>
      <c r="L14" s="366" t="s">
        <v>267</v>
      </c>
      <c r="M14" s="367" t="s">
        <v>258</v>
      </c>
      <c r="N14" s="368" t="s">
        <v>267</v>
      </c>
      <c r="O14" s="368" t="s">
        <v>258</v>
      </c>
      <c r="P14" s="366" t="s">
        <v>267</v>
      </c>
      <c r="Q14" s="367" t="s">
        <v>258</v>
      </c>
      <c r="R14" s="366" t="s">
        <v>267</v>
      </c>
      <c r="S14" s="367" t="s">
        <v>258</v>
      </c>
      <c r="U14" s="225"/>
    </row>
    <row r="15" spans="2:24" x14ac:dyDescent="0.3">
      <c r="I15" s="437"/>
      <c r="J15" s="469"/>
      <c r="K15" s="469"/>
      <c r="L15" s="439"/>
      <c r="M15" s="417"/>
      <c r="N15" s="439"/>
      <c r="O15" s="417"/>
      <c r="P15" s="439"/>
      <c r="Q15" s="438"/>
      <c r="R15" s="488"/>
      <c r="S15" s="438"/>
      <c r="U15" s="134"/>
      <c r="V15" s="134"/>
      <c r="W15" s="134"/>
      <c r="X15" s="134"/>
    </row>
    <row r="16" spans="2:24" x14ac:dyDescent="0.3">
      <c r="B16" s="445"/>
      <c r="C16" s="445"/>
      <c r="D16" s="445"/>
      <c r="E16" s="445"/>
      <c r="F16" s="445"/>
      <c r="G16" s="445"/>
      <c r="H16" s="445"/>
      <c r="I16" s="2" t="s">
        <v>562</v>
      </c>
      <c r="J16" s="227">
        <f>L16*(J19/L19)</f>
        <v>3.2533756470784327</v>
      </c>
      <c r="K16" s="227">
        <f>M16*(K19/M19)</f>
        <v>0.50527494350604885</v>
      </c>
      <c r="L16" s="440">
        <f>' Comparision - Results'!C14</f>
        <v>3.6269716172179396</v>
      </c>
      <c r="M16" s="9">
        <f>' Comparision - Results'!D14</f>
        <v>0.56329734951866006</v>
      </c>
      <c r="N16" s="440">
        <f>' Comparision - Results'!E14</f>
        <v>4.6038258236054848</v>
      </c>
      <c r="O16" s="9">
        <f>' Comparision - Results'!F14</f>
        <v>1.1474824255964802</v>
      </c>
      <c r="P16" s="440">
        <f>' Comparision - Results'!G14</f>
        <v>5.913486516455885</v>
      </c>
      <c r="Q16" s="287">
        <f>' Comparision - Results'!H14</f>
        <v>1.8376821096724605</v>
      </c>
      <c r="R16" s="489">
        <f>P16*(R19/P19)</f>
        <v>6.3953468303656136</v>
      </c>
      <c r="S16" s="287">
        <f>Q16*(S19/Q19)</f>
        <v>1.9874255944625083</v>
      </c>
      <c r="U16" s="133"/>
      <c r="V16" s="157"/>
      <c r="W16" s="157"/>
      <c r="X16" s="157"/>
    </row>
    <row r="17" spans="1:25" x14ac:dyDescent="0.3">
      <c r="B17" s="446"/>
      <c r="C17" s="446"/>
      <c r="D17" s="446"/>
      <c r="E17" s="446"/>
      <c r="F17" s="446"/>
      <c r="G17" s="446"/>
      <c r="H17" s="446"/>
      <c r="I17" s="2" t="s">
        <v>563</v>
      </c>
      <c r="J17" s="1">
        <v>4.72</v>
      </c>
      <c r="K17" s="1"/>
      <c r="L17" s="441">
        <f>' Comparision - Results'!C16</f>
        <v>5.8829788630382414</v>
      </c>
      <c r="M17" s="6">
        <f>' Comparision - Results'!D16</f>
        <v>17.148864197987258</v>
      </c>
      <c r="N17" s="441">
        <f>' Comparision - Results'!E16</f>
        <v>5.3645024691752647</v>
      </c>
      <c r="O17" s="6">
        <f>' Comparision - Results'!F16</f>
        <v>13.283029653212051</v>
      </c>
      <c r="P17" s="441">
        <f>' Comparision - Results'!G16</f>
        <v>4.6038289595745594</v>
      </c>
      <c r="Q17" s="295">
        <f>' Comparision - Results'!H16</f>
        <v>10.317399971347342</v>
      </c>
      <c r="R17" s="490"/>
      <c r="S17" s="295"/>
      <c r="U17" s="157"/>
      <c r="V17" s="134"/>
      <c r="W17" s="154"/>
      <c r="X17" s="134"/>
    </row>
    <row r="18" spans="1:25" x14ac:dyDescent="0.3">
      <c r="I18" s="2"/>
      <c r="J18" s="1"/>
      <c r="K18" s="1"/>
      <c r="L18" s="441"/>
      <c r="M18" s="6"/>
      <c r="N18" s="441"/>
      <c r="O18" s="6"/>
      <c r="P18" s="441"/>
      <c r="Q18" s="295"/>
      <c r="R18" s="490"/>
      <c r="S18" s="295"/>
      <c r="U18" s="4"/>
      <c r="V18" s="157"/>
      <c r="W18" s="134"/>
    </row>
    <row r="19" spans="1:25" x14ac:dyDescent="0.3">
      <c r="F19" s="154"/>
      <c r="I19" s="2" t="s">
        <v>196</v>
      </c>
      <c r="J19" s="4">
        <v>600000</v>
      </c>
      <c r="K19" s="4">
        <f>J19*(M19/L19)</f>
        <v>858459.26147406187</v>
      </c>
      <c r="L19" s="442">
        <f>Costs!E27</f>
        <v>668900</v>
      </c>
      <c r="M19" s="4">
        <f>Costs!F27</f>
        <v>957039</v>
      </c>
      <c r="N19" s="442">
        <f>Costs!G27</f>
        <v>1257800</v>
      </c>
      <c r="O19" s="4">
        <f>Costs!H27</f>
        <v>1106382</v>
      </c>
      <c r="P19" s="442">
        <f>Costs!I27</f>
        <v>2034240</v>
      </c>
      <c r="Q19" s="257">
        <f>Costs!J27</f>
        <v>1428221</v>
      </c>
      <c r="R19" s="491">
        <v>2200000</v>
      </c>
      <c r="S19" s="257">
        <f>Q19*(R19/P19)</f>
        <v>1544599.5556079911</v>
      </c>
      <c r="U19" s="157"/>
      <c r="V19" s="157"/>
      <c r="W19" s="436"/>
    </row>
    <row r="20" spans="1:25" x14ac:dyDescent="0.3">
      <c r="I20" s="2"/>
      <c r="J20" s="1"/>
      <c r="K20" s="1"/>
      <c r="L20" s="442"/>
      <c r="M20" s="4"/>
      <c r="N20" s="442"/>
      <c r="O20" s="4"/>
      <c r="P20" s="442"/>
      <c r="Q20" s="257"/>
      <c r="R20" s="491"/>
      <c r="S20" s="257"/>
      <c r="V20" s="157"/>
      <c r="W20" s="134"/>
    </row>
    <row r="21" spans="1:25" x14ac:dyDescent="0.3">
      <c r="I21" s="2" t="s">
        <v>108</v>
      </c>
      <c r="J21" s="1"/>
      <c r="K21" s="1"/>
      <c r="L21" s="442">
        <f>' Comparision - Results'!C4</f>
        <v>7794117.9575001216</v>
      </c>
      <c r="M21" s="4">
        <f>' Comparision - Results'!D4</f>
        <v>6686747.4064818071</v>
      </c>
      <c r="N21" s="442">
        <f>' Comparision - Results'!E4</f>
        <v>13956331.575984955</v>
      </c>
      <c r="O21" s="4">
        <f>' Comparision - Results'!F4</f>
        <v>11550634.516794801</v>
      </c>
      <c r="P21" s="442">
        <f>' Comparision - Results'!G4</f>
        <v>24510484.683694191</v>
      </c>
      <c r="Q21" s="257">
        <f>' Comparision - Results'!H4</f>
        <v>20914810.223434679</v>
      </c>
      <c r="R21" s="491"/>
      <c r="S21" s="257"/>
      <c r="V21" s="134"/>
      <c r="W21" s="134"/>
      <c r="X21" s="154"/>
      <c r="Y21" s="134">
        <f>W21*X21</f>
        <v>0</v>
      </c>
    </row>
    <row r="22" spans="1:25" ht="15" thickBot="1" x14ac:dyDescent="0.35">
      <c r="G22" s="154"/>
      <c r="I22" s="13" t="s">
        <v>115</v>
      </c>
      <c r="J22" s="5"/>
      <c r="K22" s="5"/>
      <c r="L22" s="443">
        <f>' Comparision - Results'!C5</f>
        <v>1684496.6</v>
      </c>
      <c r="M22" s="360">
        <f>' Comparision - Results'!D5</f>
        <v>4277335.5999999996</v>
      </c>
      <c r="N22" s="443">
        <f>' Comparision - Results'!E5</f>
        <v>2490500.6</v>
      </c>
      <c r="O22" s="360">
        <f>' Comparision - Results'!F5</f>
        <v>5378686.4000000004</v>
      </c>
      <c r="P22" s="443">
        <f>' Comparision - Results'!G5</f>
        <v>3545314.6</v>
      </c>
      <c r="Q22" s="384">
        <f>' Comparision - Results'!H5</f>
        <v>7370385.2000000002</v>
      </c>
      <c r="R22" s="492"/>
      <c r="S22" s="384"/>
      <c r="U22" s="157"/>
      <c r="V22" s="157"/>
      <c r="W22" s="157"/>
    </row>
    <row r="23" spans="1:25" x14ac:dyDescent="0.3">
      <c r="U23" s="157"/>
      <c r="V23" s="157"/>
      <c r="W23" s="157"/>
    </row>
    <row r="24" spans="1:25" ht="15" thickBot="1" x14ac:dyDescent="0.35">
      <c r="U24" s="154"/>
      <c r="V24" s="154"/>
      <c r="W24" s="154"/>
    </row>
    <row r="25" spans="1:25" x14ac:dyDescent="0.3">
      <c r="E25" s="628" t="s">
        <v>591</v>
      </c>
      <c r="F25" s="629"/>
      <c r="G25" s="634" t="s">
        <v>591</v>
      </c>
      <c r="H25" s="629"/>
      <c r="I25" s="361"/>
      <c r="J25" s="630" t="s">
        <v>597</v>
      </c>
      <c r="K25" s="635"/>
      <c r="L25" s="625" t="s">
        <v>234</v>
      </c>
      <c r="M25" s="626"/>
      <c r="N25" s="636" t="s">
        <v>235</v>
      </c>
      <c r="O25" s="636"/>
      <c r="P25" s="625" t="s">
        <v>236</v>
      </c>
      <c r="Q25" s="626"/>
      <c r="R25" s="627" t="s">
        <v>388</v>
      </c>
      <c r="S25" s="627"/>
      <c r="U25" s="134"/>
      <c r="V25" s="134"/>
      <c r="W25" s="134"/>
    </row>
    <row r="26" spans="1:25" x14ac:dyDescent="0.3">
      <c r="A26" s="504">
        <f>J11</f>
        <v>800000</v>
      </c>
      <c r="E26" s="515" t="s">
        <v>267</v>
      </c>
      <c r="F26" s="516" t="s">
        <v>258</v>
      </c>
      <c r="G26" s="516" t="s">
        <v>267</v>
      </c>
      <c r="H26" s="517" t="s">
        <v>258</v>
      </c>
      <c r="I26" s="362" t="s">
        <v>588</v>
      </c>
      <c r="J26" s="362" t="s">
        <v>267</v>
      </c>
      <c r="K26" s="362" t="s">
        <v>258</v>
      </c>
      <c r="L26" s="366" t="s">
        <v>267</v>
      </c>
      <c r="M26" s="367" t="s">
        <v>258</v>
      </c>
      <c r="N26" s="368" t="s">
        <v>267</v>
      </c>
      <c r="O26" s="368" t="s">
        <v>258</v>
      </c>
      <c r="P26" s="366" t="s">
        <v>267</v>
      </c>
      <c r="Q26" s="367" t="s">
        <v>258</v>
      </c>
      <c r="R26" s="368" t="s">
        <v>267</v>
      </c>
      <c r="S26" s="368" t="s">
        <v>258</v>
      </c>
      <c r="U26" s="134"/>
      <c r="V26" s="135"/>
    </row>
    <row r="27" spans="1:25" x14ac:dyDescent="0.3">
      <c r="E27" s="2"/>
      <c r="F27" s="1"/>
      <c r="G27" s="1"/>
      <c r="H27" s="3"/>
      <c r="I27" s="2"/>
      <c r="J27" s="1"/>
      <c r="K27" s="1"/>
      <c r="L27" s="2"/>
      <c r="M27" s="1"/>
      <c r="N27" s="1"/>
      <c r="O27" s="1"/>
      <c r="P27" s="1"/>
      <c r="Q27" s="3"/>
      <c r="R27" s="1"/>
      <c r="S27" s="1"/>
      <c r="V27" s="135"/>
      <c r="W27" s="154"/>
    </row>
    <row r="28" spans="1:25" x14ac:dyDescent="0.3">
      <c r="E28" s="520"/>
      <c r="F28" s="521"/>
      <c r="G28" s="522"/>
      <c r="H28" s="523"/>
      <c r="I28" s="420" t="s">
        <v>554</v>
      </c>
      <c r="J28" s="479"/>
      <c r="K28" s="419"/>
      <c r="L28" s="420"/>
      <c r="M28" s="419"/>
      <c r="N28" s="419"/>
      <c r="O28" s="419"/>
      <c r="P28" s="419"/>
      <c r="Q28" s="421"/>
      <c r="R28" s="419"/>
      <c r="S28" s="419"/>
    </row>
    <row r="29" spans="1:25" x14ac:dyDescent="0.3">
      <c r="A29" s="157">
        <f>J52</f>
        <v>800000</v>
      </c>
      <c r="B29" s="157">
        <f>K52</f>
        <v>990285.50585838</v>
      </c>
      <c r="C29" s="154">
        <f>A29/B29</f>
        <v>0.80784783304140106</v>
      </c>
      <c r="D29" s="157"/>
      <c r="E29" s="518">
        <f>IF($J$11&lt;$J$19,0,IF(AND($J$11&gt;=$J$19,$J$11&lt;$L$19),J29,IF(AND($J$11&gt;=$L$19,$J$11&lt;$N$19),L29,IF(AND($J$11&gt;=$N$19,$J$11&lt;$P$19),N29,IF(AND($J$11&gt;=$P$19,$J$11&lt;=$R$19),P29,0)))))</f>
        <v>668900</v>
      </c>
      <c r="F29" s="4">
        <f>IF($J$11&lt;$J$19,0,IF(AND($J$11&gt;=$J$19,$J$11&lt;$L$19),K29,IF(AND($J$11&gt;=$L$19,$J$11&lt;$N$19),M29,IF(AND($J$11&gt;=$N$19,$J$11&lt;$P$19),O29,IF(AND($J$11&gt;=$P$19,$J$11&lt;=$R$19),Q29,0)))))</f>
        <v>957039</v>
      </c>
      <c r="G29" s="4">
        <f>IF($J$11&lt;$J$19,0,IF(AND($J$11&gt;=$J$19,$J$11&lt;$L$19),L29,IF(AND($J$11&gt;=$L$19,$J$11&lt;$N$19),N29,IF(AND($J$11&gt;=$N$19,$J$11&lt;$P$19),P29,IF(AND($J$11&gt;=$P$19,$J$11&lt;=$R$19),R29,0)))))</f>
        <v>1257800</v>
      </c>
      <c r="H29" s="257">
        <f>IF($J$11&lt;$J$19,0,IF(AND($J$11&gt;=$J$19,$J$11&lt;$L$19),M29,IF(AND($J$11&gt;=$L$19,$J$11&lt;$N$19),O29,IF(AND($J$11&gt;=$N$19,$J$11&lt;$P$19),Q29,IF(AND($J$11&gt;=$P$19,$J$11&lt;=$R$19),S29,0)))))</f>
        <v>1106382</v>
      </c>
      <c r="I29" s="247" t="s">
        <v>544</v>
      </c>
      <c r="J29" s="458">
        <f>J19</f>
        <v>600000</v>
      </c>
      <c r="K29" s="38">
        <f>J29*(M29/L29)</f>
        <v>858459.26147406187</v>
      </c>
      <c r="L29" s="505">
        <f>' Comparision - Results'!C23</f>
        <v>668900</v>
      </c>
      <c r="M29" s="467">
        <f>' Comparision - Results'!D23</f>
        <v>957039</v>
      </c>
      <c r="N29" s="480">
        <f>' Comparision - Results'!C42</f>
        <v>1257800</v>
      </c>
      <c r="O29" s="467">
        <f>' Comparision - Results'!D42</f>
        <v>1106382</v>
      </c>
      <c r="P29" s="480">
        <f>' Comparision - Results'!C62</f>
        <v>2034240</v>
      </c>
      <c r="Q29" s="468">
        <f>' Comparision - Results'!D62</f>
        <v>1428221</v>
      </c>
      <c r="R29" s="467">
        <f>R19</f>
        <v>2200000</v>
      </c>
      <c r="S29" s="466">
        <f>S19</f>
        <v>1544599.5556079911</v>
      </c>
    </row>
    <row r="30" spans="1:25" x14ac:dyDescent="0.3">
      <c r="A30" s="157">
        <f t="shared" ref="A30:A43" si="0">J53</f>
        <v>447709.3540499236</v>
      </c>
      <c r="B30" s="157">
        <f t="shared" ref="B30:B43" si="1">K53</f>
        <v>1885881.7106469688</v>
      </c>
      <c r="C30" s="154">
        <f t="shared" ref="C30:C31" si="2">A30/B30</f>
        <v>0.23740054931458709</v>
      </c>
      <c r="D30" s="157"/>
      <c r="E30" s="518">
        <f t="shared" ref="E30:E43" si="3">IF($J$11&lt;$L$19,J30,IF(AND($J$11&gt;=$L$19,$J$11&lt;$N$19),L30,IF(AND($J$11&gt;=$N$19,$J$11&lt;$P$19),N30,IF(AND($J$11&gt;=$P$19,$J$11&lt;$R$19),P30,IF($J$11&gt;=$R$19,R30,R30)))))</f>
        <v>399378</v>
      </c>
      <c r="F30" s="4">
        <f t="shared" ref="F30:F43" si="4">IF($J$11&lt;$J$19,0,IF(AND($J$11&gt;=$J$19,$J$11&lt;$L$19),K30,IF(AND($J$11&gt;=$L$19,$J$11&lt;$N$19),M30,IF(AND($J$11&gt;=$N$19,$J$11&lt;$P$19),O30,IF(AND($J$11&gt;=$P$19,$J$11&lt;=$R$19),Q30,0)))))</f>
        <v>1682215</v>
      </c>
      <c r="G30" s="4">
        <f t="shared" ref="G30:G43" si="5">IF($J$11&lt;$L$19,L30,IF(AND($J$11&gt;=$L$19,$J$11&lt;$N$19),N30,IF(AND($J$11&gt;=$N$19,$J$11&lt;$P$19),P30,IF(AND($J$11&gt;=$P$19,$J$11&lt;=$R$19),R30))))</f>
        <v>616482</v>
      </c>
      <c r="H30" s="257">
        <f t="shared" ref="H30:H43" si="6">IF($J$11&lt;$J$19,0,IF(AND($J$11&gt;=$J$19,$J$11&lt;$L$19),M30,IF(AND($J$11&gt;=$L$19,$J$11&lt;$N$19),O30,IF(AND($J$11&gt;=$N$19,$J$11&lt;$P$19),Q30,IF(AND($J$11&gt;=$P$19,$J$11&lt;=$R$19),S30,0)))))</f>
        <v>2597084</v>
      </c>
      <c r="I30" s="247" t="s">
        <v>543</v>
      </c>
      <c r="J30" s="458">
        <f>L30*($J$29/$L$29)</f>
        <v>358240.09567947377</v>
      </c>
      <c r="K30" s="38">
        <f>M30*($L$29/$M$29)</f>
        <v>1175744.7852177392</v>
      </c>
      <c r="L30" s="505">
        <f>' Comparision - Results'!C24</f>
        <v>399378</v>
      </c>
      <c r="M30" s="467">
        <f>' Comparision - Results'!D24</f>
        <v>1682215</v>
      </c>
      <c r="N30" s="480">
        <f>' Comparision - Results'!C43</f>
        <v>616482</v>
      </c>
      <c r="O30" s="467">
        <f>' Comparision - Results'!D43</f>
        <v>2597084</v>
      </c>
      <c r="P30" s="480">
        <f>' Comparision - Results'!C63</f>
        <v>894856</v>
      </c>
      <c r="Q30" s="468">
        <f>' Comparision - Results'!D63</f>
        <v>3877689</v>
      </c>
      <c r="R30" s="467">
        <f>P30*$R$29/$P$29</f>
        <v>967773.32074878085</v>
      </c>
      <c r="S30" s="466">
        <f>Q30*($R$19/$P$19)</f>
        <v>4193662.3997168476</v>
      </c>
    </row>
    <row r="31" spans="1:25" ht="15" thickBot="1" x14ac:dyDescent="0.35">
      <c r="A31" s="157">
        <f t="shared" si="0"/>
        <v>205406.20000000004</v>
      </c>
      <c r="B31" s="157">
        <f t="shared" si="1"/>
        <v>548783.12725420273</v>
      </c>
      <c r="C31" s="154">
        <f t="shared" si="2"/>
        <v>0.37429394199441829</v>
      </c>
      <c r="D31" s="157"/>
      <c r="E31" s="518">
        <f t="shared" si="3"/>
        <v>205406.20000000004</v>
      </c>
      <c r="F31" s="4">
        <f t="shared" si="4"/>
        <v>546027.19999999995</v>
      </c>
      <c r="G31" s="4">
        <f t="shared" si="5"/>
        <v>205406.20000000004</v>
      </c>
      <c r="H31" s="257">
        <f t="shared" si="6"/>
        <v>558406.79999999993</v>
      </c>
      <c r="I31" s="247" t="s">
        <v>113</v>
      </c>
      <c r="J31" s="458">
        <f t="shared" ref="J31:J43" si="7">L31*($J$29/$L$29)</f>
        <v>184248.34803408585</v>
      </c>
      <c r="K31" s="38">
        <f t="shared" ref="K31:K43" si="8">M31*($L$29/$M$29)</f>
        <v>381632.92622348719</v>
      </c>
      <c r="L31" s="505">
        <f>' Comparision - Results'!C25/3</f>
        <v>205406.20000000004</v>
      </c>
      <c r="M31" s="467">
        <f>' Comparision - Results'!D25/3</f>
        <v>546027.19999999995</v>
      </c>
      <c r="N31" s="480">
        <f>' Comparision - Results'!C44/3</f>
        <v>205406.20000000004</v>
      </c>
      <c r="O31" s="467">
        <f>' Comparision - Results'!D44/3</f>
        <v>558406.79999999993</v>
      </c>
      <c r="P31" s="480">
        <f>' Comparision - Results'!C64/3</f>
        <v>205406.20000000004</v>
      </c>
      <c r="Q31" s="468">
        <f>' Comparision - Results'!D64/3</f>
        <v>688158.4</v>
      </c>
      <c r="R31" s="467">
        <f>P31*$R$29/$P$29</f>
        <v>222143.71952178705</v>
      </c>
      <c r="S31" s="466">
        <f>Q31*($R$19/$P$19)</f>
        <v>744232.97152745002</v>
      </c>
    </row>
    <row r="32" spans="1:25" ht="15" thickBot="1" x14ac:dyDescent="0.35">
      <c r="A32" s="502">
        <f>SUM(A29:A31)</f>
        <v>1453115.5540499236</v>
      </c>
      <c r="B32" s="503">
        <f>SUM(B29:B31)</f>
        <v>3424950.3437595516</v>
      </c>
      <c r="C32" s="157"/>
      <c r="D32" s="157"/>
      <c r="E32" s="519"/>
      <c r="F32" s="521"/>
      <c r="G32" s="521"/>
      <c r="H32" s="524"/>
      <c r="I32" s="420" t="s">
        <v>203</v>
      </c>
      <c r="J32" s="458">
        <f>SUM(J29:J31)</f>
        <v>1142488.4437135598</v>
      </c>
      <c r="K32" s="38">
        <f t="shared" si="8"/>
        <v>2226277.7114412268</v>
      </c>
      <c r="L32" s="491">
        <f t="shared" ref="L32:R32" si="9">SUM(L29:L31)</f>
        <v>1273684.2</v>
      </c>
      <c r="M32" s="458">
        <f t="shared" si="9"/>
        <v>3185281.2</v>
      </c>
      <c r="N32" s="458">
        <f t="shared" si="9"/>
        <v>2079688.2</v>
      </c>
      <c r="O32" s="458">
        <f t="shared" si="9"/>
        <v>4261872.8</v>
      </c>
      <c r="P32" s="458">
        <f t="shared" si="9"/>
        <v>3134502.2</v>
      </c>
      <c r="Q32" s="459">
        <f t="shared" si="9"/>
        <v>5994068.4000000004</v>
      </c>
      <c r="R32" s="458">
        <f t="shared" si="9"/>
        <v>3389917.0402705679</v>
      </c>
      <c r="S32" s="487">
        <f t="shared" ref="S32" si="10">Q32*$S$29/$Q$29</f>
        <v>6482494.9268522887</v>
      </c>
    </row>
    <row r="33" spans="1:22" x14ac:dyDescent="0.3">
      <c r="A33" s="157">
        <f t="shared" si="0"/>
        <v>247549.48548140601</v>
      </c>
      <c r="B33" s="157">
        <f t="shared" si="1"/>
        <v>201880.2241467142</v>
      </c>
      <c r="C33" s="154">
        <f>A33/B33</f>
        <v>1.226219589004925</v>
      </c>
      <c r="D33" s="157"/>
      <c r="E33" s="518">
        <f t="shared" si="3"/>
        <v>216000</v>
      </c>
      <c r="F33" s="4">
        <f t="shared" si="4"/>
        <v>179280</v>
      </c>
      <c r="G33" s="4">
        <f t="shared" si="5"/>
        <v>357720</v>
      </c>
      <c r="H33" s="257">
        <f t="shared" si="6"/>
        <v>280800</v>
      </c>
      <c r="I33" s="247" t="s">
        <v>102</v>
      </c>
      <c r="J33" s="458">
        <f t="shared" si="7"/>
        <v>193750.93436986097</v>
      </c>
      <c r="K33" s="38">
        <f t="shared" si="8"/>
        <v>125303.55816220655</v>
      </c>
      <c r="L33" s="505">
        <f>' Comparision - Results'!C27</f>
        <v>216000</v>
      </c>
      <c r="M33" s="467">
        <f>(' Comparision - Results'!D27)</f>
        <v>179280</v>
      </c>
      <c r="N33" s="480">
        <f>' Comparision - Results'!C46</f>
        <v>357720</v>
      </c>
      <c r="O33" s="467">
        <f>' Comparision - Results'!D46</f>
        <v>280800</v>
      </c>
      <c r="P33" s="480">
        <f>' Comparision - Results'!C66</f>
        <v>645000</v>
      </c>
      <c r="Q33" s="468">
        <f>' Comparision - Results'!D66</f>
        <v>512160</v>
      </c>
      <c r="R33" s="467">
        <f>P33*$R$29/$P$29</f>
        <v>697557.81028787163</v>
      </c>
      <c r="S33" s="466">
        <f>Q33*($R$19/$P$19)</f>
        <v>553893.34591788577</v>
      </c>
    </row>
    <row r="34" spans="1:22" x14ac:dyDescent="0.3">
      <c r="A34" s="157">
        <f t="shared" si="0"/>
        <v>1136079.979623026</v>
      </c>
      <c r="B34" s="157">
        <f t="shared" si="1"/>
        <v>922813.44880285277</v>
      </c>
      <c r="C34" s="154">
        <f t="shared" ref="C34:C45" si="11">A34/B34</f>
        <v>1.2311047060452354</v>
      </c>
      <c r="D34" s="157"/>
      <c r="E34" s="518">
        <f t="shared" si="3"/>
        <v>997500</v>
      </c>
      <c r="F34" s="4">
        <f t="shared" si="4"/>
        <v>877800</v>
      </c>
      <c r="G34" s="4">
        <f t="shared" si="5"/>
        <v>1620000</v>
      </c>
      <c r="H34" s="257">
        <f t="shared" si="6"/>
        <v>1080000</v>
      </c>
      <c r="I34" s="247" t="s">
        <v>103</v>
      </c>
      <c r="J34" s="458">
        <f t="shared" si="7"/>
        <v>894752.57886081631</v>
      </c>
      <c r="K34" s="38">
        <f t="shared" si="8"/>
        <v>613517.75632967928</v>
      </c>
      <c r="L34" s="505">
        <f>' Comparision - Results'!C28</f>
        <v>997500</v>
      </c>
      <c r="M34" s="467">
        <f>' Comparision - Results'!D28</f>
        <v>877800</v>
      </c>
      <c r="N34" s="480">
        <f>' Comparision - Results'!C47</f>
        <v>1620000</v>
      </c>
      <c r="O34" s="467">
        <f>' Comparision - Results'!D47</f>
        <v>1080000</v>
      </c>
      <c r="P34" s="480">
        <f>' Comparision - Results'!C67</f>
        <v>2383500</v>
      </c>
      <c r="Q34" s="468">
        <f>' Comparision - Results'!D67</f>
        <v>2179200</v>
      </c>
      <c r="R34" s="467">
        <f>P34*$R$29/$P$29</f>
        <v>2577719.4431335535</v>
      </c>
      <c r="S34" s="466">
        <f t="shared" ref="S34:S43" si="12">Q34*($R$19/$P$19)</f>
        <v>2356772.0622935346</v>
      </c>
      <c r="U34" s="154"/>
      <c r="V34" s="154"/>
    </row>
    <row r="35" spans="1:22" x14ac:dyDescent="0.3">
      <c r="A35" s="157">
        <f t="shared" si="0"/>
        <v>1178695.8736627612</v>
      </c>
      <c r="B35" s="157">
        <f t="shared" si="1"/>
        <v>1061960.2649006622</v>
      </c>
      <c r="C35" s="154">
        <f t="shared" si="11"/>
        <v>1.109924648426482</v>
      </c>
      <c r="D35" s="157"/>
      <c r="E35" s="518">
        <f t="shared" si="3"/>
        <v>975000</v>
      </c>
      <c r="F35" s="4">
        <f t="shared" si="4"/>
        <v>897000</v>
      </c>
      <c r="G35" s="4">
        <f t="shared" si="5"/>
        <v>1890000</v>
      </c>
      <c r="H35" s="257">
        <f t="shared" si="6"/>
        <v>1638000</v>
      </c>
      <c r="I35" s="247" t="s">
        <v>104</v>
      </c>
      <c r="J35" s="458">
        <f t="shared" si="7"/>
        <v>874570.18986395572</v>
      </c>
      <c r="K35" s="38">
        <f t="shared" si="8"/>
        <v>626937.14676204417</v>
      </c>
      <c r="L35" s="505">
        <f>' Comparision - Results'!C29</f>
        <v>975000</v>
      </c>
      <c r="M35" s="467">
        <f>' Comparision - Results'!D29</f>
        <v>897000</v>
      </c>
      <c r="N35" s="480">
        <f>' Comparision - Results'!C48</f>
        <v>1890000</v>
      </c>
      <c r="O35" s="467">
        <f>' Comparision - Results'!D48</f>
        <v>1638000</v>
      </c>
      <c r="P35" s="480">
        <f>' Comparision - Results'!C68</f>
        <v>3480000</v>
      </c>
      <c r="Q35" s="468">
        <f>' Comparision - Results'!D68</f>
        <v>3045000</v>
      </c>
      <c r="R35" s="467">
        <f>P35*$R$29/$P$29</f>
        <v>3763567.7206229353</v>
      </c>
      <c r="S35" s="466">
        <f t="shared" si="12"/>
        <v>3293121.7555450685</v>
      </c>
    </row>
    <row r="36" spans="1:22" x14ac:dyDescent="0.3">
      <c r="A36" s="157"/>
      <c r="B36" s="157"/>
      <c r="C36" s="154"/>
      <c r="D36" s="157"/>
      <c r="E36" s="520"/>
      <c r="F36" s="521"/>
      <c r="G36" s="521"/>
      <c r="H36" s="524"/>
      <c r="I36" s="420" t="s">
        <v>204</v>
      </c>
      <c r="J36" s="458"/>
      <c r="K36" s="38">
        <f t="shared" si="8"/>
        <v>0</v>
      </c>
      <c r="L36" s="505"/>
      <c r="M36" s="480"/>
      <c r="N36" s="480"/>
      <c r="O36" s="480"/>
      <c r="P36" s="480"/>
      <c r="Q36" s="481"/>
      <c r="R36" s="480"/>
      <c r="S36" s="466">
        <f t="shared" si="12"/>
        <v>0</v>
      </c>
      <c r="U36" s="135">
        <f>P35*U34</f>
        <v>0</v>
      </c>
    </row>
    <row r="37" spans="1:22" x14ac:dyDescent="0.3">
      <c r="A37" s="157">
        <f t="shared" si="0"/>
        <v>1866999.49057565</v>
      </c>
      <c r="B37" s="157">
        <f t="shared" si="1"/>
        <v>1669079.5720835458</v>
      </c>
      <c r="C37" s="154">
        <f t="shared" si="11"/>
        <v>1.1185802772992044</v>
      </c>
      <c r="D37" s="157"/>
      <c r="E37" s="518">
        <f t="shared" si="3"/>
        <v>1680000.0000000005</v>
      </c>
      <c r="F37" s="4">
        <f t="shared" si="4"/>
        <v>1512000.0000000002</v>
      </c>
      <c r="G37" s="4">
        <f t="shared" si="5"/>
        <v>2520000.0000000005</v>
      </c>
      <c r="H37" s="257">
        <f t="shared" si="6"/>
        <v>2217600.0000000005</v>
      </c>
      <c r="I37" s="247" t="s">
        <v>62</v>
      </c>
      <c r="J37" s="458">
        <f t="shared" si="7"/>
        <v>1506951.7117655857</v>
      </c>
      <c r="K37" s="38">
        <f t="shared" si="8"/>
        <v>1056776.9965487302</v>
      </c>
      <c r="L37" s="505">
        <f>' Comparision - Results'!C31</f>
        <v>1680000.0000000005</v>
      </c>
      <c r="M37" s="467">
        <f>' Comparision - Results'!D31</f>
        <v>1512000.0000000002</v>
      </c>
      <c r="N37" s="480">
        <f>' Comparision - Results'!C50</f>
        <v>2520000.0000000005</v>
      </c>
      <c r="O37" s="467">
        <f>' Comparision - Results'!D50</f>
        <v>2217600.0000000005</v>
      </c>
      <c r="P37" s="480">
        <f>' Comparision - Results'!C70</f>
        <v>2772000.0000000005</v>
      </c>
      <c r="Q37" s="468">
        <f>' Comparision - Results'!D70</f>
        <v>2587200.0000000009</v>
      </c>
      <c r="R37" s="467">
        <f>P37*$R$29/$P$29</f>
        <v>2997876.3567720628</v>
      </c>
      <c r="S37" s="466">
        <f t="shared" si="12"/>
        <v>2798017.9329872592</v>
      </c>
    </row>
    <row r="38" spans="1:22" x14ac:dyDescent="0.3">
      <c r="A38" s="157">
        <f t="shared" si="0"/>
        <v>1365692.5114620482</v>
      </c>
      <c r="B38" s="157">
        <f t="shared" si="1"/>
        <v>1101799.2868059096</v>
      </c>
      <c r="C38" s="154">
        <f t="shared" si="11"/>
        <v>1.2395111594428045</v>
      </c>
      <c r="D38" s="157"/>
      <c r="E38" s="518">
        <f t="shared" si="3"/>
        <v>1064000.0000000002</v>
      </c>
      <c r="F38" s="4">
        <f t="shared" si="4"/>
        <v>840000</v>
      </c>
      <c r="G38" s="4">
        <f t="shared" si="5"/>
        <v>2419200.0000000005</v>
      </c>
      <c r="H38" s="257">
        <f t="shared" si="6"/>
        <v>2016000.0000000007</v>
      </c>
      <c r="I38" s="247" t="s">
        <v>105</v>
      </c>
      <c r="J38" s="458">
        <f t="shared" si="7"/>
        <v>954402.75078487094</v>
      </c>
      <c r="K38" s="38">
        <f t="shared" si="8"/>
        <v>587098.33141596103</v>
      </c>
      <c r="L38" s="505">
        <f>' Comparision - Results'!C32</f>
        <v>1064000.0000000002</v>
      </c>
      <c r="M38" s="467">
        <f>' Comparision - Results'!D32</f>
        <v>840000</v>
      </c>
      <c r="N38" s="480">
        <f>' Comparision - Results'!C51</f>
        <v>2419200.0000000005</v>
      </c>
      <c r="O38" s="467">
        <f>' Comparision - Results'!D51</f>
        <v>2016000.0000000007</v>
      </c>
      <c r="P38" s="480">
        <f>' Comparision - Results'!C71</f>
        <v>5481000.0000000009</v>
      </c>
      <c r="Q38" s="468">
        <f>' Comparision - Results'!D71</f>
        <v>4725000.0000000009</v>
      </c>
      <c r="R38" s="467">
        <f>P38*$R$29/$P$29</f>
        <v>5927619.1599811241</v>
      </c>
      <c r="S38" s="466">
        <f t="shared" si="12"/>
        <v>5110016.5172251072</v>
      </c>
    </row>
    <row r="39" spans="1:22" x14ac:dyDescent="0.3">
      <c r="A39" s="157">
        <f t="shared" si="0"/>
        <v>248832.07417068264</v>
      </c>
      <c r="B39" s="157">
        <f t="shared" si="1"/>
        <v>224746.93723892001</v>
      </c>
      <c r="C39" s="154">
        <f t="shared" si="11"/>
        <v>1.1071655846689408</v>
      </c>
      <c r="D39" s="157"/>
      <c r="E39" s="518">
        <f t="shared" si="3"/>
        <v>207162.51750000002</v>
      </c>
      <c r="F39" s="4">
        <f t="shared" si="4"/>
        <v>186446.26574999999</v>
      </c>
      <c r="G39" s="4">
        <f t="shared" si="5"/>
        <v>394341.78464999999</v>
      </c>
      <c r="H39" s="257">
        <f t="shared" si="6"/>
        <v>358492.53150000004</v>
      </c>
      <c r="I39" s="247" t="s">
        <v>99</v>
      </c>
      <c r="J39" s="458">
        <f t="shared" si="7"/>
        <v>185823.75616684111</v>
      </c>
      <c r="K39" s="38">
        <f t="shared" si="8"/>
        <v>130312.25181019268</v>
      </c>
      <c r="L39" s="505">
        <f>' Comparision - Results'!C33</f>
        <v>207162.51750000002</v>
      </c>
      <c r="M39" s="467">
        <f>' Comparision - Results'!D33</f>
        <v>186446.26574999999</v>
      </c>
      <c r="N39" s="480">
        <f>' Comparision - Results'!C52</f>
        <v>394341.78464999999</v>
      </c>
      <c r="O39" s="467">
        <f>' Comparision - Results'!D52</f>
        <v>358492.53150000004</v>
      </c>
      <c r="P39" s="480">
        <f>' Comparision - Results'!C72</f>
        <v>716859.44062499993</v>
      </c>
      <c r="Q39" s="468">
        <f>' Comparision - Results'!D72</f>
        <v>630836.30774999992</v>
      </c>
      <c r="R39" s="467">
        <f>P39*$R$29/$P$29</f>
        <v>775272.71579312161</v>
      </c>
      <c r="S39" s="466">
        <f t="shared" si="12"/>
        <v>682239.98989794706</v>
      </c>
      <c r="V39">
        <f>S19/Q19</f>
        <v>1.0814849771904986</v>
      </c>
    </row>
    <row r="40" spans="1:22" x14ac:dyDescent="0.3">
      <c r="A40" s="157"/>
      <c r="B40" s="157"/>
      <c r="C40" s="154"/>
      <c r="D40" s="157"/>
      <c r="E40" s="520">
        <f t="shared" si="3"/>
        <v>0</v>
      </c>
      <c r="F40" s="521">
        <f t="shared" si="4"/>
        <v>0</v>
      </c>
      <c r="G40" s="521">
        <f t="shared" si="5"/>
        <v>0</v>
      </c>
      <c r="H40" s="524">
        <f t="shared" si="6"/>
        <v>0</v>
      </c>
      <c r="I40" s="418" t="s">
        <v>323</v>
      </c>
      <c r="J40" s="458"/>
      <c r="K40" s="38">
        <f t="shared" si="8"/>
        <v>0</v>
      </c>
      <c r="L40" s="505"/>
      <c r="M40" s="480"/>
      <c r="N40" s="480"/>
      <c r="O40" s="480"/>
      <c r="P40" s="480"/>
      <c r="Q40" s="481"/>
      <c r="R40" s="480"/>
      <c r="S40" s="466">
        <f t="shared" si="12"/>
        <v>0</v>
      </c>
      <c r="V40" s="135">
        <f>Q33*V39</f>
        <v>553893.34591788577</v>
      </c>
    </row>
    <row r="41" spans="1:22" x14ac:dyDescent="0.3">
      <c r="A41" s="157">
        <f t="shared" si="0"/>
        <v>1209464.9881269946</v>
      </c>
      <c r="B41" s="157">
        <f t="shared" si="1"/>
        <v>1036473.654412064</v>
      </c>
      <c r="C41" s="154">
        <f t="shared" si="11"/>
        <v>1.1669037442278833</v>
      </c>
      <c r="D41" s="157"/>
      <c r="E41" s="518">
        <f t="shared" si="3"/>
        <v>1004462.64</v>
      </c>
      <c r="F41" s="4">
        <f t="shared" si="4"/>
        <v>846797.30073184927</v>
      </c>
      <c r="G41" s="4">
        <f t="shared" si="5"/>
        <v>1925331.3113347606</v>
      </c>
      <c r="H41" s="257">
        <f t="shared" si="6"/>
        <v>1698821.7452953765</v>
      </c>
      <c r="I41" s="247" t="s">
        <v>106</v>
      </c>
      <c r="J41" s="458">
        <f t="shared" si="7"/>
        <v>900998.0325908208</v>
      </c>
      <c r="K41" s="38">
        <f t="shared" si="8"/>
        <v>591849.14560381963</v>
      </c>
      <c r="L41" s="505">
        <f>' Comparision - Results'!C35</f>
        <v>1004462.64</v>
      </c>
      <c r="M41" s="467">
        <f>' Comparision - Results'!D35</f>
        <v>846797.30073184927</v>
      </c>
      <c r="N41" s="480">
        <f>' Comparision - Results'!C54</f>
        <v>1925331.3113347606</v>
      </c>
      <c r="O41" s="467">
        <f>' Comparision - Results'!D54</f>
        <v>1698821.7452953765</v>
      </c>
      <c r="P41" s="480">
        <f>' Comparision - Results'!C74</f>
        <v>3097566.7150684935</v>
      </c>
      <c r="Q41" s="468">
        <f>' Comparision - Results'!D74</f>
        <v>2710370.8756849309</v>
      </c>
      <c r="R41" s="467">
        <f>P41*$R$29/$P$29</f>
        <v>3349971.8681918974</v>
      </c>
      <c r="S41" s="466">
        <f t="shared" si="12"/>
        <v>2931225.3846679092</v>
      </c>
    </row>
    <row r="42" spans="1:22" x14ac:dyDescent="0.3">
      <c r="A42" s="157">
        <f t="shared" si="0"/>
        <v>1019405.8838512481</v>
      </c>
      <c r="B42" s="157">
        <f t="shared" si="1"/>
        <v>915203.26031584316</v>
      </c>
      <c r="C42" s="154">
        <f t="shared" si="11"/>
        <v>1.1138573561237575</v>
      </c>
      <c r="D42" s="157"/>
      <c r="E42" s="518">
        <f t="shared" si="3"/>
        <v>885000</v>
      </c>
      <c r="F42" s="4">
        <f t="shared" si="4"/>
        <v>801000</v>
      </c>
      <c r="G42" s="4">
        <f t="shared" si="5"/>
        <v>1488750</v>
      </c>
      <c r="H42" s="257">
        <f t="shared" si="6"/>
        <v>1314000</v>
      </c>
      <c r="I42" s="247" t="s">
        <v>107</v>
      </c>
      <c r="J42" s="458">
        <f t="shared" si="7"/>
        <v>793840.63387651369</v>
      </c>
      <c r="K42" s="38">
        <f t="shared" si="8"/>
        <v>559840.19460022007</v>
      </c>
      <c r="L42" s="505">
        <f>' Comparision - Results'!C36</f>
        <v>885000</v>
      </c>
      <c r="M42" s="467">
        <f>' Comparision - Results'!D36</f>
        <v>801000</v>
      </c>
      <c r="N42" s="480">
        <f>' Comparision - Results'!C55</f>
        <v>1488750</v>
      </c>
      <c r="O42" s="467">
        <f>' Comparision - Results'!D55</f>
        <v>1314000</v>
      </c>
      <c r="P42" s="480">
        <f>' Comparision - Results'!C75</f>
        <v>2025000</v>
      </c>
      <c r="Q42" s="468">
        <f>' Comparision - Results'!D75</f>
        <v>1714500</v>
      </c>
      <c r="R42" s="467">
        <f>P42*$R$29/$P$29</f>
        <v>2190007.0788107598</v>
      </c>
      <c r="S42" s="466">
        <f t="shared" si="12"/>
        <v>1854205.9933931099</v>
      </c>
    </row>
    <row r="43" spans="1:22" x14ac:dyDescent="0.3">
      <c r="A43" s="157">
        <f t="shared" si="0"/>
        <v>893220.0603974883</v>
      </c>
      <c r="B43" s="157">
        <f t="shared" si="1"/>
        <v>635581.72425862658</v>
      </c>
      <c r="C43" s="154">
        <f t="shared" si="11"/>
        <v>1.4053583139750967</v>
      </c>
      <c r="D43" s="157"/>
      <c r="E43" s="518">
        <f t="shared" si="3"/>
        <v>764992.80000012112</v>
      </c>
      <c r="F43" s="4">
        <f t="shared" si="4"/>
        <v>546423.83999995771</v>
      </c>
      <c r="G43" s="4">
        <f t="shared" si="5"/>
        <v>1340988.4800001937</v>
      </c>
      <c r="H43" s="257">
        <f t="shared" si="6"/>
        <v>946920.23999942432</v>
      </c>
      <c r="I43" s="2" t="s">
        <v>84</v>
      </c>
      <c r="J43" s="458">
        <f t="shared" si="7"/>
        <v>686194.76752888726</v>
      </c>
      <c r="K43" s="38">
        <f t="shared" si="8"/>
        <v>381910.14846413961</v>
      </c>
      <c r="L43" s="505">
        <f>' Comparision - Results'!C37</f>
        <v>764992.80000012112</v>
      </c>
      <c r="M43" s="467">
        <f>' Comparision - Results'!D37</f>
        <v>546423.83999995771</v>
      </c>
      <c r="N43" s="480">
        <f>' Comparision - Results'!C56</f>
        <v>1340988.4800001937</v>
      </c>
      <c r="O43" s="467">
        <f>' Comparision - Results'!D56</f>
        <v>946920.23999942432</v>
      </c>
      <c r="P43" s="480">
        <f>' Comparision - Results'!C76</f>
        <v>3909558.5280006975</v>
      </c>
      <c r="Q43" s="468">
        <f>' Comparision - Results'!D76</f>
        <v>2810543.0399997458</v>
      </c>
      <c r="R43" s="467">
        <f>P43*$R$29/$P$29</f>
        <v>4228128.8154797535</v>
      </c>
      <c r="S43" s="466">
        <f t="shared" si="12"/>
        <v>3039560.0755070397</v>
      </c>
    </row>
    <row r="44" spans="1:22" ht="15" thickBot="1" x14ac:dyDescent="0.35">
      <c r="C44" s="154"/>
      <c r="E44" s="525"/>
      <c r="F44" s="526"/>
      <c r="G44" s="526"/>
      <c r="H44" s="527"/>
      <c r="I44" s="422"/>
      <c r="J44" s="493"/>
      <c r="K44" s="423"/>
      <c r="L44" s="422"/>
      <c r="M44" s="423"/>
      <c r="N44" s="423"/>
      <c r="O44" s="423"/>
      <c r="P44" s="423"/>
      <c r="Q44" s="424"/>
      <c r="R44" s="467"/>
      <c r="S44" s="419"/>
    </row>
    <row r="45" spans="1:22" ht="15" thickBot="1" x14ac:dyDescent="0.35">
      <c r="A45" s="502">
        <f>SUM(A33:A43)</f>
        <v>9165940.3473513052</v>
      </c>
      <c r="B45" s="502">
        <f>SUM(B33:B43)</f>
        <v>7769538.3729651384</v>
      </c>
      <c r="C45" s="154">
        <f t="shared" si="11"/>
        <v>1.1797277917109057</v>
      </c>
      <c r="E45" s="504">
        <f>SUM(E33:E43)</f>
        <v>7794117.9575001216</v>
      </c>
      <c r="F45" s="504">
        <f t="shared" ref="F45:G45" si="13">SUM(F33:F43)</f>
        <v>6686747.4064818071</v>
      </c>
      <c r="G45" s="504">
        <f t="shared" si="13"/>
        <v>13956331.575984955</v>
      </c>
      <c r="H45" s="504">
        <f>SUM(H33:H43)</f>
        <v>11550634.516794801</v>
      </c>
      <c r="I45" s="462"/>
      <c r="J45" s="504">
        <f t="shared" ref="J45:Q45" si="14">SUM(J33:J43)/3</f>
        <v>2330428.4519360508</v>
      </c>
      <c r="K45" s="504">
        <f t="shared" si="14"/>
        <v>1557848.5098989976</v>
      </c>
      <c r="L45" s="528">
        <f t="shared" si="14"/>
        <v>2598039.3191667073</v>
      </c>
      <c r="M45" s="528">
        <f t="shared" si="14"/>
        <v>2228915.8021606025</v>
      </c>
      <c r="N45" s="528">
        <f t="shared" si="14"/>
        <v>4652110.5253283186</v>
      </c>
      <c r="O45" s="528">
        <f t="shared" si="14"/>
        <v>3850211.5055982671</v>
      </c>
      <c r="P45" s="528">
        <f t="shared" si="14"/>
        <v>8170161.5612313971</v>
      </c>
      <c r="Q45" s="528">
        <f t="shared" si="14"/>
        <v>6971603.4078115597</v>
      </c>
      <c r="R45" s="504"/>
      <c r="S45" s="504"/>
    </row>
    <row r="46" spans="1:22" ht="15" customHeight="1" x14ac:dyDescent="0.3">
      <c r="L46" s="435"/>
      <c r="M46" s="435"/>
      <c r="N46" s="435"/>
      <c r="O46" s="435"/>
      <c r="P46" s="435"/>
      <c r="Q46" s="435"/>
      <c r="R46" s="435"/>
      <c r="S46" s="435"/>
    </row>
    <row r="47" spans="1:22" ht="15" customHeight="1" thickBot="1" x14ac:dyDescent="0.35">
      <c r="A47" s="239"/>
      <c r="B47" s="239"/>
      <c r="C47" s="239"/>
      <c r="I47" t="s">
        <v>594</v>
      </c>
      <c r="L47" s="435"/>
      <c r="M47" s="435"/>
      <c r="N47" s="435"/>
      <c r="O47" s="435"/>
      <c r="P47" s="435"/>
      <c r="Q47" s="435"/>
      <c r="R47" s="435"/>
      <c r="S47" s="435"/>
    </row>
    <row r="48" spans="1:22" ht="15" customHeight="1" x14ac:dyDescent="0.3">
      <c r="I48" s="361"/>
      <c r="J48" s="529" t="s">
        <v>267</v>
      </c>
      <c r="K48" s="531" t="s">
        <v>258</v>
      </c>
      <c r="L48" s="435"/>
      <c r="M48" s="435"/>
      <c r="N48" s="435"/>
      <c r="O48" s="435"/>
      <c r="P48" s="435"/>
      <c r="Q48" s="435"/>
      <c r="R48" s="435"/>
      <c r="S48" s="435"/>
    </row>
    <row r="49" spans="5:19" ht="15" customHeight="1" x14ac:dyDescent="0.3">
      <c r="I49" s="362" t="s">
        <v>588</v>
      </c>
      <c r="J49" s="530" t="s">
        <v>595</v>
      </c>
      <c r="K49" s="532" t="s">
        <v>596</v>
      </c>
      <c r="L49" s="435"/>
      <c r="M49" s="435"/>
      <c r="N49" s="157"/>
      <c r="O49" s="435"/>
      <c r="P49" s="435"/>
      <c r="Q49" s="435"/>
      <c r="R49" s="435"/>
      <c r="S49" s="435"/>
    </row>
    <row r="50" spans="5:19" ht="15" customHeight="1" x14ac:dyDescent="0.3">
      <c r="I50" s="2"/>
      <c r="J50" s="533"/>
      <c r="K50" s="3"/>
      <c r="L50" s="435"/>
      <c r="M50" s="435"/>
      <c r="N50" s="157"/>
      <c r="O50" s="435"/>
      <c r="P50" s="435"/>
      <c r="Q50" s="435"/>
      <c r="R50" s="435"/>
      <c r="S50" s="435"/>
    </row>
    <row r="51" spans="5:19" ht="15" customHeight="1" x14ac:dyDescent="0.3">
      <c r="I51" s="420" t="s">
        <v>554</v>
      </c>
      <c r="J51" s="534"/>
      <c r="K51" s="421"/>
      <c r="L51" s="435"/>
      <c r="M51" s="435"/>
      <c r="N51" s="157"/>
      <c r="O51" s="435"/>
      <c r="P51" s="435"/>
      <c r="Q51" s="435"/>
      <c r="R51" s="435"/>
      <c r="S51" s="435"/>
    </row>
    <row r="52" spans="5:19" ht="15" customHeight="1" x14ac:dyDescent="0.3">
      <c r="F52" s="157"/>
      <c r="G52" s="157"/>
      <c r="H52" s="157"/>
      <c r="I52" s="247" t="s">
        <v>544</v>
      </c>
      <c r="J52" s="535">
        <f>E29+ ((G29-E29)*(($J$11-$E$29)/($G$29-$E$29)))</f>
        <v>800000</v>
      </c>
      <c r="K52" s="294">
        <f>F29+ ((H29-F29)*(($J$11-$E$29)/($G$29-$E$29)))</f>
        <v>990285.50585838</v>
      </c>
      <c r="L52" s="435">
        <f>J52/K52</f>
        <v>0.80784783304140106</v>
      </c>
      <c r="M52" s="157"/>
      <c r="N52" s="157"/>
      <c r="O52" s="435"/>
      <c r="P52" s="435"/>
      <c r="Q52" s="435"/>
      <c r="R52" s="435"/>
      <c r="S52" s="435"/>
    </row>
    <row r="53" spans="5:19" ht="15" customHeight="1" x14ac:dyDescent="0.3">
      <c r="I53" s="247" t="s">
        <v>543</v>
      </c>
      <c r="J53" s="535">
        <f t="shared" ref="J53:J66" si="15">E30+ ((G30-E30)*(($J$11-$E$29)/($G$29-$E$29)))</f>
        <v>447709.3540499236</v>
      </c>
      <c r="K53" s="294">
        <f t="shared" ref="K53:K66" si="16">F30+ ((H30-F30)*(($J$11-$E$29)/($G$29-$E$29)))</f>
        <v>1885881.7106469688</v>
      </c>
      <c r="L53" s="435">
        <f>J54/K54</f>
        <v>0.37429394199441829</v>
      </c>
      <c r="M53" s="157"/>
      <c r="N53" s="157"/>
      <c r="O53" s="435"/>
      <c r="P53" s="435"/>
      <c r="Q53" s="435"/>
      <c r="R53" s="435"/>
      <c r="S53" s="435"/>
    </row>
    <row r="54" spans="5:19" ht="15" customHeight="1" x14ac:dyDescent="0.3">
      <c r="F54" s="157"/>
      <c r="I54" s="247" t="s">
        <v>113</v>
      </c>
      <c r="J54" s="535">
        <f t="shared" si="15"/>
        <v>205406.20000000004</v>
      </c>
      <c r="K54" s="294">
        <f t="shared" si="16"/>
        <v>548783.12725420273</v>
      </c>
      <c r="M54" s="157"/>
      <c r="N54" s="157"/>
      <c r="O54" s="435"/>
      <c r="P54" s="435"/>
      <c r="Q54" s="435"/>
      <c r="R54" s="435"/>
      <c r="S54" s="435"/>
    </row>
    <row r="55" spans="5:19" ht="15" customHeight="1" x14ac:dyDescent="0.3">
      <c r="I55" s="420" t="s">
        <v>203</v>
      </c>
      <c r="J55" s="536"/>
      <c r="K55" s="459"/>
      <c r="L55" s="435"/>
      <c r="M55" s="157"/>
      <c r="N55" s="157"/>
      <c r="O55" s="435"/>
      <c r="P55" s="435"/>
      <c r="Q55" s="435"/>
      <c r="R55" s="435"/>
      <c r="S55" s="435"/>
    </row>
    <row r="56" spans="5:19" ht="15" customHeight="1" x14ac:dyDescent="0.3">
      <c r="I56" s="247" t="s">
        <v>102</v>
      </c>
      <c r="J56" s="535">
        <f t="shared" si="15"/>
        <v>247549.48548140601</v>
      </c>
      <c r="K56" s="294">
        <f t="shared" si="16"/>
        <v>201880.2241467142</v>
      </c>
      <c r="L56" s="435">
        <f t="shared" ref="L56:L68" si="17">J56/K56</f>
        <v>1.226219589004925</v>
      </c>
      <c r="M56" s="157"/>
      <c r="N56" s="157"/>
      <c r="O56" s="435"/>
      <c r="P56" s="435"/>
      <c r="Q56" s="435"/>
      <c r="R56" s="435"/>
      <c r="S56" s="435"/>
    </row>
    <row r="57" spans="5:19" ht="15" customHeight="1" x14ac:dyDescent="0.3">
      <c r="F57" s="157"/>
      <c r="I57" s="247" t="s">
        <v>103</v>
      </c>
      <c r="J57" s="535">
        <f t="shared" si="15"/>
        <v>1136079.979623026</v>
      </c>
      <c r="K57" s="294">
        <f t="shared" si="16"/>
        <v>922813.44880285277</v>
      </c>
      <c r="L57" s="435">
        <f t="shared" si="17"/>
        <v>1.2311047060452354</v>
      </c>
      <c r="M57" s="157"/>
      <c r="N57" s="157"/>
      <c r="O57" s="435"/>
      <c r="P57" s="435"/>
      <c r="Q57" s="435"/>
      <c r="R57" s="435"/>
      <c r="S57" s="435"/>
    </row>
    <row r="58" spans="5:19" ht="15" customHeight="1" x14ac:dyDescent="0.3">
      <c r="G58" s="157"/>
      <c r="I58" s="247" t="s">
        <v>104</v>
      </c>
      <c r="J58" s="535">
        <f t="shared" si="15"/>
        <v>1178695.8736627612</v>
      </c>
      <c r="K58" s="294">
        <f t="shared" si="16"/>
        <v>1061960.2649006622</v>
      </c>
      <c r="L58" s="435">
        <f t="shared" si="17"/>
        <v>1.109924648426482</v>
      </c>
      <c r="M58" s="157"/>
      <c r="N58" s="157"/>
      <c r="O58" s="435"/>
      <c r="P58" s="435"/>
      <c r="Q58" s="435"/>
      <c r="R58" s="435"/>
      <c r="S58" s="435"/>
    </row>
    <row r="59" spans="5:19" ht="15" customHeight="1" x14ac:dyDescent="0.3">
      <c r="G59" s="157"/>
      <c r="I59" s="420" t="s">
        <v>204</v>
      </c>
      <c r="J59" s="536"/>
      <c r="K59" s="459"/>
      <c r="L59" s="435"/>
      <c r="M59" s="157"/>
      <c r="N59" s="157"/>
      <c r="O59" s="435"/>
      <c r="P59" s="435"/>
      <c r="Q59" s="435"/>
      <c r="R59" s="435"/>
      <c r="S59" s="435"/>
    </row>
    <row r="60" spans="5:19" ht="15" customHeight="1" x14ac:dyDescent="0.3">
      <c r="E60" s="154"/>
      <c r="G60" s="157"/>
      <c r="I60" s="247" t="s">
        <v>62</v>
      </c>
      <c r="J60" s="535">
        <f t="shared" si="15"/>
        <v>1866999.49057565</v>
      </c>
      <c r="K60" s="294">
        <f t="shared" si="16"/>
        <v>1669079.5720835458</v>
      </c>
      <c r="L60" s="435">
        <f t="shared" si="17"/>
        <v>1.1185802772992044</v>
      </c>
      <c r="M60" s="157"/>
      <c r="N60" s="157"/>
      <c r="O60" s="435"/>
      <c r="P60" s="435"/>
      <c r="Q60" s="435"/>
      <c r="R60" s="435"/>
      <c r="S60" s="435"/>
    </row>
    <row r="61" spans="5:19" ht="15" customHeight="1" x14ac:dyDescent="0.3">
      <c r="G61" s="157"/>
      <c r="I61" s="247" t="s">
        <v>105</v>
      </c>
      <c r="J61" s="535">
        <f t="shared" si="15"/>
        <v>1365692.5114620482</v>
      </c>
      <c r="K61" s="294">
        <f t="shared" si="16"/>
        <v>1101799.2868059096</v>
      </c>
      <c r="L61" s="435">
        <f t="shared" si="17"/>
        <v>1.2395111594428045</v>
      </c>
      <c r="M61" s="157"/>
      <c r="N61" s="157"/>
      <c r="O61" s="435"/>
      <c r="P61" s="435"/>
      <c r="Q61" s="435"/>
      <c r="R61" s="435"/>
      <c r="S61" s="435"/>
    </row>
    <row r="62" spans="5:19" ht="15" customHeight="1" x14ac:dyDescent="0.3">
      <c r="G62" s="157"/>
      <c r="I62" s="247" t="s">
        <v>99</v>
      </c>
      <c r="J62" s="535">
        <f t="shared" si="15"/>
        <v>248832.07417068264</v>
      </c>
      <c r="K62" s="294">
        <f t="shared" si="16"/>
        <v>224746.93723892001</v>
      </c>
      <c r="L62" s="435">
        <f t="shared" si="17"/>
        <v>1.1071655846689408</v>
      </c>
      <c r="M62" s="157"/>
      <c r="N62" s="157"/>
      <c r="O62" s="435"/>
      <c r="P62" s="435"/>
      <c r="Q62" s="435"/>
      <c r="R62" s="435"/>
      <c r="S62" s="435"/>
    </row>
    <row r="63" spans="5:19" ht="15" customHeight="1" x14ac:dyDescent="0.3">
      <c r="G63" s="154"/>
      <c r="I63" s="418" t="s">
        <v>323</v>
      </c>
      <c r="J63" s="536"/>
      <c r="K63" s="459"/>
      <c r="L63" s="435"/>
      <c r="M63" s="157"/>
      <c r="N63" s="157"/>
      <c r="O63" s="435"/>
      <c r="P63" s="435"/>
      <c r="Q63" s="435"/>
      <c r="R63" s="435"/>
      <c r="S63" s="435"/>
    </row>
    <row r="64" spans="5:19" ht="15" customHeight="1" x14ac:dyDescent="0.3">
      <c r="G64" s="157"/>
      <c r="I64" s="247" t="s">
        <v>106</v>
      </c>
      <c r="J64" s="535">
        <f t="shared" si="15"/>
        <v>1209464.9881269946</v>
      </c>
      <c r="K64" s="294">
        <f t="shared" si="16"/>
        <v>1036473.654412064</v>
      </c>
      <c r="L64" s="435">
        <f t="shared" si="17"/>
        <v>1.1669037442278833</v>
      </c>
      <c r="M64" s="157"/>
      <c r="N64" s="157"/>
      <c r="O64" s="435"/>
      <c r="P64" s="435"/>
      <c r="Q64" s="435"/>
      <c r="R64" s="435"/>
      <c r="S64" s="435"/>
    </row>
    <row r="65" spans="6:19" ht="15" customHeight="1" x14ac:dyDescent="0.3">
      <c r="G65" s="135"/>
      <c r="I65" s="247" t="s">
        <v>107</v>
      </c>
      <c r="J65" s="535">
        <f t="shared" si="15"/>
        <v>1019405.8838512481</v>
      </c>
      <c r="K65" s="294">
        <f t="shared" si="16"/>
        <v>915203.26031584316</v>
      </c>
      <c r="L65" s="435">
        <f t="shared" si="17"/>
        <v>1.1138573561237575</v>
      </c>
      <c r="M65" s="157"/>
      <c r="N65" s="157"/>
      <c r="O65" s="435"/>
      <c r="P65" s="435"/>
      <c r="Q65" s="435"/>
      <c r="R65" s="435"/>
      <c r="S65" s="435"/>
    </row>
    <row r="66" spans="6:19" ht="15" customHeight="1" x14ac:dyDescent="0.3">
      <c r="G66" s="157"/>
      <c r="I66" s="2" t="s">
        <v>84</v>
      </c>
      <c r="J66" s="535">
        <f t="shared" si="15"/>
        <v>893220.0603974883</v>
      </c>
      <c r="K66" s="294">
        <f t="shared" si="16"/>
        <v>635581.72425862658</v>
      </c>
      <c r="L66" s="435">
        <f t="shared" si="17"/>
        <v>1.4053583139750967</v>
      </c>
      <c r="M66" s="157"/>
      <c r="N66" s="157"/>
      <c r="O66" s="435"/>
      <c r="P66" s="435"/>
      <c r="Q66" s="435"/>
      <c r="R66" s="435"/>
      <c r="S66" s="435"/>
    </row>
    <row r="67" spans="6:19" ht="15" customHeight="1" thickBot="1" x14ac:dyDescent="0.35">
      <c r="I67" s="422"/>
      <c r="J67" s="537"/>
      <c r="K67" s="538"/>
      <c r="L67" s="435"/>
      <c r="M67" s="435"/>
      <c r="N67" s="435"/>
      <c r="O67" s="435"/>
      <c r="P67" s="435"/>
      <c r="Q67" s="435"/>
      <c r="R67" s="435"/>
      <c r="S67" s="435"/>
    </row>
    <row r="68" spans="6:19" ht="15" customHeight="1" x14ac:dyDescent="0.3">
      <c r="G68" s="154"/>
      <c r="I68" s="539"/>
      <c r="J68" s="540">
        <f>SUM(J56:J66)/3</f>
        <v>3055313.4491171017</v>
      </c>
      <c r="K68" s="540">
        <f>SUM(K56:K66)/3</f>
        <v>2589846.1243217126</v>
      </c>
      <c r="L68" s="435">
        <f t="shared" si="17"/>
        <v>1.1797277917109057</v>
      </c>
      <c r="M68" s="541"/>
      <c r="N68" s="435"/>
      <c r="O68" s="435"/>
      <c r="P68" s="435"/>
      <c r="Q68" s="435"/>
      <c r="R68" s="435"/>
      <c r="S68" s="435"/>
    </row>
    <row r="69" spans="6:19" ht="15" customHeight="1" x14ac:dyDescent="0.3">
      <c r="L69" s="435"/>
      <c r="M69" s="435"/>
      <c r="N69" s="435"/>
      <c r="O69" s="435"/>
      <c r="P69" s="435"/>
      <c r="Q69" s="435"/>
      <c r="R69" s="435"/>
      <c r="S69" s="435"/>
    </row>
    <row r="70" spans="6:19" ht="15" customHeight="1" x14ac:dyDescent="0.3">
      <c r="L70" s="435"/>
      <c r="M70" s="435"/>
      <c r="N70" s="435"/>
      <c r="O70" s="435"/>
      <c r="P70" s="435"/>
      <c r="Q70" s="435"/>
      <c r="R70" s="435"/>
      <c r="S70" s="435"/>
    </row>
    <row r="71" spans="6:19" ht="15" thickBot="1" x14ac:dyDescent="0.35">
      <c r="L71" s="21"/>
      <c r="Q71" s="435"/>
      <c r="R71" s="435"/>
      <c r="S71" s="435"/>
    </row>
    <row r="72" spans="6:19" x14ac:dyDescent="0.3">
      <c r="F72" s="157">
        <f>E30</f>
        <v>399378</v>
      </c>
      <c r="I72" s="10" t="s">
        <v>112</v>
      </c>
      <c r="J72" s="470"/>
      <c r="K72" s="470"/>
      <c r="L72" s="22" t="s">
        <v>49</v>
      </c>
      <c r="M72" s="460" t="s">
        <v>50</v>
      </c>
      <c r="N72" s="460" t="s">
        <v>51</v>
      </c>
      <c r="O72" s="460" t="s">
        <v>52</v>
      </c>
      <c r="P72" s="461" t="s">
        <v>53</v>
      </c>
      <c r="Q72" s="435"/>
      <c r="R72" s="435"/>
      <c r="S72" s="435"/>
    </row>
    <row r="73" spans="6:19" x14ac:dyDescent="0.3">
      <c r="F73" s="157">
        <f>G30-E30</f>
        <v>217104</v>
      </c>
      <c r="I73" s="19" t="s">
        <v>544</v>
      </c>
      <c r="J73" s="113"/>
      <c r="K73" s="113"/>
      <c r="L73" s="30">
        <f>J52</f>
        <v>800000</v>
      </c>
      <c r="M73" s="30">
        <v>0</v>
      </c>
      <c r="N73" s="30">
        <v>0</v>
      </c>
      <c r="O73" s="30">
        <v>0</v>
      </c>
      <c r="P73" s="44">
        <f>SUM(L73:O73)</f>
        <v>800000</v>
      </c>
      <c r="Q73" s="435"/>
      <c r="R73" s="435"/>
      <c r="S73" s="435"/>
    </row>
    <row r="74" spans="6:19" x14ac:dyDescent="0.3">
      <c r="F74" s="42">
        <f>J11/G29</f>
        <v>0.63603116552711081</v>
      </c>
      <c r="I74" s="19" t="s">
        <v>543</v>
      </c>
      <c r="J74" s="113"/>
      <c r="K74" s="113"/>
      <c r="L74" s="30">
        <f>J53</f>
        <v>447709.3540499236</v>
      </c>
      <c r="M74" s="30">
        <v>0</v>
      </c>
      <c r="N74" s="30">
        <v>0</v>
      </c>
      <c r="O74" s="30">
        <v>0</v>
      </c>
      <c r="P74" s="44">
        <f>SUM(L74:O74)</f>
        <v>447709.3540499236</v>
      </c>
      <c r="Q74" s="435"/>
      <c r="R74" s="435"/>
      <c r="S74" s="435"/>
    </row>
    <row r="75" spans="6:19" ht="15" thickBot="1" x14ac:dyDescent="0.35">
      <c r="F75" s="157">
        <f>F73*F74</f>
        <v>138084.91016059788</v>
      </c>
      <c r="I75" s="19" t="s">
        <v>113</v>
      </c>
      <c r="J75" s="113"/>
      <c r="K75" s="113"/>
      <c r="L75" s="30">
        <f>J54</f>
        <v>205406.20000000004</v>
      </c>
      <c r="M75" s="43">
        <f>L75</f>
        <v>205406.20000000004</v>
      </c>
      <c r="N75" s="43">
        <f>M75</f>
        <v>205406.20000000004</v>
      </c>
      <c r="O75" s="43"/>
      <c r="P75" s="44">
        <f>SUM(L75:O75)</f>
        <v>616218.60000000009</v>
      </c>
      <c r="Q75" s="435"/>
      <c r="R75" s="435"/>
      <c r="S75" s="435"/>
    </row>
    <row r="76" spans="6:19" ht="15" thickTop="1" x14ac:dyDescent="0.3">
      <c r="F76" s="157">
        <f>F72+F75</f>
        <v>537462.91016059788</v>
      </c>
      <c r="I76" s="126" t="s">
        <v>112</v>
      </c>
      <c r="J76" s="471"/>
      <c r="K76" s="471"/>
      <c r="L76" s="127">
        <f>SUM(L73:L75)</f>
        <v>1453115.5540499236</v>
      </c>
      <c r="M76" s="127">
        <f>SUM(M73:M75)</f>
        <v>205406.20000000004</v>
      </c>
      <c r="N76" s="127">
        <f>SUM(N73:N75)</f>
        <v>205406.20000000004</v>
      </c>
      <c r="O76" s="127">
        <f>SUM(O73:O75)</f>
        <v>0</v>
      </c>
      <c r="P76" s="128">
        <f>SUM(P73:P75)</f>
        <v>1863927.9540499237</v>
      </c>
      <c r="Q76" s="435"/>
      <c r="R76" s="435"/>
      <c r="S76" s="435"/>
    </row>
    <row r="77" spans="6:19" ht="15" thickBot="1" x14ac:dyDescent="0.35">
      <c r="I77" s="31" t="s">
        <v>54</v>
      </c>
      <c r="J77" s="472"/>
      <c r="K77" s="472"/>
      <c r="L77" s="111">
        <v>0</v>
      </c>
      <c r="M77" s="111">
        <v>0</v>
      </c>
      <c r="N77" s="111">
        <v>0</v>
      </c>
      <c r="O77" s="111">
        <v>0</v>
      </c>
      <c r="P77" s="129">
        <v>0</v>
      </c>
      <c r="Q77" s="435"/>
      <c r="R77" s="435"/>
      <c r="S77" s="435"/>
    </row>
    <row r="78" spans="6:19" ht="15.6" thickTop="1" thickBot="1" x14ac:dyDescent="0.35">
      <c r="I78" s="119" t="s">
        <v>141</v>
      </c>
      <c r="J78" s="473"/>
      <c r="K78" s="473"/>
      <c r="L78" s="130">
        <f>L76*(1+L77)</f>
        <v>1453115.5540499236</v>
      </c>
      <c r="M78" s="130">
        <f t="shared" ref="M78:P78" si="18">M76*(1+M77)</f>
        <v>205406.20000000004</v>
      </c>
      <c r="N78" s="130">
        <f t="shared" si="18"/>
        <v>205406.20000000004</v>
      </c>
      <c r="O78" s="130">
        <f t="shared" si="18"/>
        <v>0</v>
      </c>
      <c r="P78" s="131">
        <f t="shared" si="18"/>
        <v>1863927.9540499237</v>
      </c>
      <c r="Q78" s="435"/>
      <c r="R78" s="435"/>
      <c r="S78" s="435"/>
    </row>
    <row r="79" spans="6:19" x14ac:dyDescent="0.3">
      <c r="I79" s="113"/>
      <c r="J79" s="113"/>
      <c r="K79" s="113"/>
      <c r="L79" s="43"/>
      <c r="M79" s="27"/>
      <c r="N79" s="20"/>
      <c r="O79" s="20"/>
      <c r="P79" s="20"/>
      <c r="Q79" s="435"/>
      <c r="R79" s="435"/>
      <c r="S79" s="435"/>
    </row>
    <row r="80" spans="6:19" ht="15" thickBot="1" x14ac:dyDescent="0.35">
      <c r="L80" s="21"/>
      <c r="Q80" s="435"/>
      <c r="R80" s="435"/>
      <c r="S80" s="435"/>
    </row>
    <row r="81" spans="7:22" ht="15" thickBot="1" x14ac:dyDescent="0.35">
      <c r="I81" s="49" t="s">
        <v>114</v>
      </c>
      <c r="J81" s="552"/>
      <c r="K81" s="552"/>
      <c r="L81" s="552" t="s">
        <v>49</v>
      </c>
      <c r="M81" s="552" t="s">
        <v>50</v>
      </c>
      <c r="N81" s="552" t="s">
        <v>51</v>
      </c>
      <c r="O81" s="552" t="s">
        <v>52</v>
      </c>
      <c r="P81" s="553" t="s">
        <v>53</v>
      </c>
      <c r="Q81" s="435"/>
      <c r="R81" s="435"/>
      <c r="S81" s="435"/>
      <c r="V81">
        <f>L84/M84</f>
        <v>-0.50988170036063363</v>
      </c>
    </row>
    <row r="82" spans="7:22" ht="15" thickBot="1" x14ac:dyDescent="0.35">
      <c r="I82" s="48" t="s">
        <v>108</v>
      </c>
      <c r="J82" s="245"/>
      <c r="K82" s="245"/>
      <c r="L82" s="57"/>
      <c r="M82" s="486">
        <f>J68</f>
        <v>3055313.4491171017</v>
      </c>
      <c r="N82" s="58">
        <f>M82</f>
        <v>3055313.4491171017</v>
      </c>
      <c r="O82" s="58">
        <f>N82</f>
        <v>3055313.4491171017</v>
      </c>
      <c r="P82" s="257">
        <f>SUM(L82:O82)</f>
        <v>9165940.3473513052</v>
      </c>
      <c r="Q82" s="435"/>
      <c r="R82" s="435"/>
      <c r="S82" s="435"/>
      <c r="U82" s="267"/>
    </row>
    <row r="83" spans="7:22" ht="15" thickBot="1" x14ac:dyDescent="0.35">
      <c r="G83" s="497">
        <f>F33</f>
        <v>179280</v>
      </c>
      <c r="I83" s="8" t="s">
        <v>115</v>
      </c>
      <c r="J83" s="347"/>
      <c r="K83" s="347"/>
      <c r="L83" s="50">
        <f>L76</f>
        <v>1453115.5540499236</v>
      </c>
      <c r="M83" s="50">
        <f t="shared" ref="M83:O83" si="19">M76</f>
        <v>205406.20000000004</v>
      </c>
      <c r="N83" s="50">
        <f t="shared" si="19"/>
        <v>205406.20000000004</v>
      </c>
      <c r="O83" s="50">
        <f t="shared" si="19"/>
        <v>0</v>
      </c>
      <c r="P83" s="351">
        <f>SUM(L83:O83)</f>
        <v>1863927.9540499235</v>
      </c>
      <c r="Q83" s="435"/>
      <c r="R83" s="435"/>
      <c r="S83" s="435"/>
      <c r="U83" s="382"/>
    </row>
    <row r="84" spans="7:22" ht="15" thickTop="1" x14ac:dyDescent="0.3">
      <c r="G84" s="498">
        <f>H33-F33</f>
        <v>101520</v>
      </c>
      <c r="I84" s="2" t="s">
        <v>116</v>
      </c>
      <c r="J84" s="1"/>
      <c r="K84" s="1"/>
      <c r="L84" s="26">
        <f>L82-L83</f>
        <v>-1453115.5540499236</v>
      </c>
      <c r="M84" s="26">
        <f t="shared" ref="M84:P84" si="20">M82-M83</f>
        <v>2849907.2491171015</v>
      </c>
      <c r="N84" s="26">
        <f t="shared" si="20"/>
        <v>2849907.2491171015</v>
      </c>
      <c r="O84" s="26">
        <f t="shared" si="20"/>
        <v>3055313.4491171017</v>
      </c>
      <c r="P84" s="60">
        <f t="shared" si="20"/>
        <v>7302012.3933013817</v>
      </c>
      <c r="Q84" s="435"/>
      <c r="R84" s="435"/>
      <c r="S84" s="435"/>
      <c r="U84" s="382">
        <f>L84/M83</f>
        <v>-7.0743509886747491</v>
      </c>
    </row>
    <row r="85" spans="7:22" x14ac:dyDescent="0.3">
      <c r="G85" s="498">
        <f>J11-E29</f>
        <v>131100</v>
      </c>
      <c r="I85" s="2"/>
      <c r="J85" s="1"/>
      <c r="K85" s="1"/>
      <c r="L85" s="26"/>
      <c r="M85" s="26"/>
      <c r="N85" s="26"/>
      <c r="O85" s="26"/>
      <c r="P85" s="60"/>
      <c r="Q85" s="435"/>
      <c r="R85" s="435"/>
      <c r="S85" s="435"/>
    </row>
    <row r="86" spans="7:22" x14ac:dyDescent="0.3">
      <c r="G86" s="498">
        <f>G29-E29</f>
        <v>588900</v>
      </c>
      <c r="I86" s="2" t="s">
        <v>490</v>
      </c>
      <c r="J86" s="1"/>
      <c r="K86" s="1"/>
      <c r="L86" s="264">
        <v>0</v>
      </c>
      <c r="M86" s="264">
        <v>1</v>
      </c>
      <c r="N86" s="264">
        <v>2</v>
      </c>
      <c r="O86" s="264">
        <v>3</v>
      </c>
      <c r="P86" s="265"/>
      <c r="Q86" s="435"/>
      <c r="R86" s="435"/>
      <c r="S86" s="435"/>
    </row>
    <row r="87" spans="7:22" x14ac:dyDescent="0.3">
      <c r="G87" s="499">
        <f>G85/G86</f>
        <v>0.22261844116148752</v>
      </c>
      <c r="I87" s="2" t="s">
        <v>491</v>
      </c>
      <c r="J87" s="1"/>
      <c r="K87" s="1"/>
      <c r="L87" s="26">
        <f>L82</f>
        <v>0</v>
      </c>
      <c r="M87" s="26">
        <f>M82</f>
        <v>3055313.4491171017</v>
      </c>
      <c r="N87" s="26">
        <f>M87</f>
        <v>3055313.4491171017</v>
      </c>
      <c r="O87" s="26">
        <f>N87</f>
        <v>3055313.4491171017</v>
      </c>
      <c r="P87" s="60">
        <f t="shared" ref="P87" si="21">P82</f>
        <v>9165940.3473513052</v>
      </c>
      <c r="Q87" s="435"/>
      <c r="R87" s="435"/>
      <c r="S87" s="435"/>
    </row>
    <row r="88" spans="7:22" x14ac:dyDescent="0.3">
      <c r="G88" s="500"/>
      <c r="I88" s="2" t="s">
        <v>492</v>
      </c>
      <c r="J88" s="1"/>
      <c r="K88" s="1"/>
      <c r="L88" s="26">
        <f>L84</f>
        <v>-1453115.5540499236</v>
      </c>
      <c r="M88" s="26">
        <f>$L$88+SUM($M$87:M87)</f>
        <v>1602197.8950671782</v>
      </c>
      <c r="N88" s="26">
        <f>$L$88+SUM($M$87:N87)</f>
        <v>4657511.3441842794</v>
      </c>
      <c r="O88" s="26">
        <f>$L$88+SUM($M$87:O87)</f>
        <v>7712824.7933013812</v>
      </c>
      <c r="P88" s="60"/>
      <c r="Q88" s="435"/>
      <c r="R88" s="435"/>
      <c r="S88" s="435"/>
      <c r="V88" s="135">
        <f>M82/12</f>
        <v>254609.4540930918</v>
      </c>
    </row>
    <row r="89" spans="7:22" ht="15.6" customHeight="1" thickBot="1" x14ac:dyDescent="0.35">
      <c r="G89" s="501">
        <f>G83+G84*G87</f>
        <v>201880.2241467142</v>
      </c>
      <c r="I89" s="2"/>
      <c r="J89" s="1"/>
      <c r="K89" s="1"/>
      <c r="L89" s="26"/>
      <c r="M89" s="26"/>
      <c r="N89" s="26"/>
      <c r="O89" s="26"/>
      <c r="P89" s="60"/>
      <c r="Q89" s="225"/>
      <c r="R89" s="435"/>
      <c r="S89" s="435"/>
      <c r="V89" s="381">
        <f>L84/V88</f>
        <v>-5.7072332966812258</v>
      </c>
    </row>
    <row r="90" spans="7:22" ht="15" thickBot="1" x14ac:dyDescent="0.35">
      <c r="I90" s="2"/>
      <c r="J90" s="1"/>
      <c r="K90" s="1"/>
      <c r="L90" s="26"/>
      <c r="M90" s="26"/>
      <c r="N90" s="26"/>
      <c r="O90" s="26"/>
      <c r="P90" s="60"/>
      <c r="Q90" s="435"/>
      <c r="R90" s="435"/>
      <c r="S90" s="435"/>
    </row>
    <row r="91" spans="7:22" ht="13.95" customHeight="1" x14ac:dyDescent="0.3">
      <c r="I91" s="51" t="s">
        <v>117</v>
      </c>
      <c r="J91" s="474"/>
      <c r="K91" s="474"/>
      <c r="L91" s="52">
        <f>(P82-P83)/P83</f>
        <v>3.9175400408774621</v>
      </c>
      <c r="M91" s="510">
        <f>IF(J11&lt;L19,(J16+(L16-J16)*((J11-J19)/(L19-J19))),IF(J11&gt;P19,(P16+(R16-P16)*((J11-P19)/(R19-P19))),L91))</f>
        <v>3.9175400408774621</v>
      </c>
      <c r="N91" s="483"/>
      <c r="O91" s="26"/>
      <c r="P91" s="60"/>
      <c r="Q91" s="435"/>
      <c r="R91" s="435"/>
      <c r="S91" s="435"/>
    </row>
    <row r="92" spans="7:22" ht="15" thickBot="1" x14ac:dyDescent="0.35">
      <c r="I92" s="53" t="s">
        <v>118</v>
      </c>
      <c r="J92" s="475"/>
      <c r="K92" s="475"/>
      <c r="L92" s="54">
        <f>NPV(8%,L84:P84)</f>
        <v>10575580.546497477</v>
      </c>
      <c r="M92" s="507"/>
      <c r="N92" s="26"/>
      <c r="O92" s="26"/>
      <c r="P92" s="60"/>
      <c r="Q92" s="435"/>
      <c r="R92" s="435"/>
      <c r="S92" s="435"/>
    </row>
    <row r="93" spans="7:22" ht="15" thickBot="1" x14ac:dyDescent="0.35">
      <c r="I93" s="53" t="s">
        <v>593</v>
      </c>
      <c r="J93" s="475"/>
      <c r="K93" s="475"/>
      <c r="L93" s="266">
        <f t="array" ref="L93">(INDEX(K86:N86,MATCH(TRUE,L88:O88&gt;0,0)))+(ABS(INDEX(K88:N88,MATCH(TRUE,L88:O88&gt;0,0)))/(INDEX(L87:O87,MATCH(TRUE,L88:O88&gt;0,0))))</f>
        <v>0.47560277472343548</v>
      </c>
      <c r="M93" s="509">
        <f>L93*12</f>
        <v>5.7072332966812258</v>
      </c>
      <c r="N93" s="482"/>
      <c r="O93" s="26"/>
      <c r="P93" s="60"/>
      <c r="Q93" s="435"/>
      <c r="R93" s="225"/>
      <c r="S93" s="435"/>
    </row>
    <row r="94" spans="7:22" ht="15" thickBot="1" x14ac:dyDescent="0.35">
      <c r="I94" s="55" t="s">
        <v>119</v>
      </c>
      <c r="J94" s="476"/>
      <c r="K94" s="476"/>
      <c r="L94" s="56">
        <f>P83</f>
        <v>1863927.9540499235</v>
      </c>
      <c r="M94" s="508"/>
      <c r="N94" s="26"/>
      <c r="O94" s="26"/>
      <c r="P94" s="60"/>
      <c r="Q94" s="435"/>
      <c r="R94" s="225"/>
      <c r="S94" s="435"/>
    </row>
    <row r="95" spans="7:22" ht="15" thickBot="1" x14ac:dyDescent="0.35">
      <c r="I95" s="13"/>
      <c r="J95" s="5"/>
      <c r="K95" s="5"/>
      <c r="L95" s="24"/>
      <c r="M95" s="5"/>
      <c r="N95" s="484"/>
      <c r="O95" s="5"/>
      <c r="P95" s="14"/>
      <c r="Q95" s="435"/>
      <c r="R95" s="225"/>
      <c r="S95" s="435"/>
    </row>
    <row r="96" spans="7:22" x14ac:dyDescent="0.3">
      <c r="I96" s="1"/>
      <c r="J96" s="1"/>
      <c r="K96" s="1"/>
      <c r="L96" s="23"/>
      <c r="M96" s="1"/>
      <c r="N96" s="1"/>
      <c r="O96" s="1"/>
      <c r="P96" s="1"/>
      <c r="Q96" s="435"/>
      <c r="R96" s="225"/>
      <c r="S96" s="435"/>
    </row>
    <row r="97" spans="9:25" x14ac:dyDescent="0.3">
      <c r="I97" s="1"/>
      <c r="J97" s="1"/>
      <c r="K97" s="1"/>
      <c r="L97" s="23"/>
      <c r="M97" s="1"/>
      <c r="N97" s="1"/>
      <c r="O97" s="1"/>
      <c r="P97" s="1"/>
      <c r="Q97" s="435"/>
      <c r="R97" s="435"/>
      <c r="S97" s="435"/>
    </row>
    <row r="98" spans="9:25" ht="15" thickBot="1" x14ac:dyDescent="0.35">
      <c r="L98" s="21"/>
      <c r="Q98" s="435"/>
      <c r="R98" s="435"/>
      <c r="S98" s="435"/>
    </row>
    <row r="99" spans="9:25" x14ac:dyDescent="0.3">
      <c r="I99" s="10" t="s">
        <v>112</v>
      </c>
      <c r="J99" s="470"/>
      <c r="K99" s="470"/>
      <c r="L99" s="22" t="s">
        <v>49</v>
      </c>
      <c r="M99" s="460" t="s">
        <v>50</v>
      </c>
      <c r="N99" s="460" t="s">
        <v>51</v>
      </c>
      <c r="O99" s="460" t="s">
        <v>52</v>
      </c>
      <c r="P99" s="461" t="s">
        <v>53</v>
      </c>
      <c r="Q99" s="435"/>
      <c r="R99" s="435"/>
      <c r="S99" s="435"/>
    </row>
    <row r="100" spans="9:25" x14ac:dyDescent="0.3">
      <c r="I100" s="19" t="s">
        <v>544</v>
      </c>
      <c r="J100" s="113"/>
      <c r="K100" s="113"/>
      <c r="L100" s="30">
        <f>K52</f>
        <v>990285.50585838</v>
      </c>
      <c r="M100" s="30">
        <f>M85</f>
        <v>0</v>
      </c>
      <c r="N100" s="30">
        <f>N85</f>
        <v>0</v>
      </c>
      <c r="O100" s="30">
        <f>O85</f>
        <v>0</v>
      </c>
      <c r="P100" s="44">
        <f>SUM(L100:O100)</f>
        <v>990285.50585838</v>
      </c>
      <c r="Q100" s="435"/>
      <c r="R100" s="435"/>
      <c r="S100" s="435"/>
    </row>
    <row r="101" spans="9:25" x14ac:dyDescent="0.3">
      <c r="I101" s="19" t="s">
        <v>543</v>
      </c>
      <c r="J101" s="113"/>
      <c r="K101" s="113"/>
      <c r="L101" s="30">
        <f t="shared" ref="L101:L102" si="22">K53</f>
        <v>1885881.7106469688</v>
      </c>
      <c r="M101" s="30">
        <v>0</v>
      </c>
      <c r="N101" s="30">
        <v>0</v>
      </c>
      <c r="O101" s="30"/>
      <c r="P101" s="44">
        <f>SUM(L101:O101)</f>
        <v>1885881.7106469688</v>
      </c>
      <c r="Q101" s="435"/>
      <c r="R101" s="435"/>
      <c r="S101" s="435"/>
    </row>
    <row r="102" spans="9:25" ht="15" thickBot="1" x14ac:dyDescent="0.35">
      <c r="I102" s="19" t="s">
        <v>113</v>
      </c>
      <c r="J102" s="113"/>
      <c r="K102" s="113"/>
      <c r="L102" s="30">
        <f t="shared" si="22"/>
        <v>548783.12725420273</v>
      </c>
      <c r="M102" s="43">
        <f>L102</f>
        <v>548783.12725420273</v>
      </c>
      <c r="N102" s="43">
        <f>M102</f>
        <v>548783.12725420273</v>
      </c>
      <c r="O102" s="43"/>
      <c r="P102" s="44">
        <f>SUM(L102:O102)</f>
        <v>1646349.3817626082</v>
      </c>
      <c r="Q102" s="435"/>
      <c r="R102" s="435"/>
      <c r="S102" s="435"/>
    </row>
    <row r="103" spans="9:25" ht="15" thickTop="1" x14ac:dyDescent="0.3">
      <c r="I103" s="126" t="s">
        <v>112</v>
      </c>
      <c r="J103" s="471"/>
      <c r="K103" s="471"/>
      <c r="L103" s="127">
        <f>SUM(L100:L102)</f>
        <v>3424950.3437595516</v>
      </c>
      <c r="M103" s="127">
        <f>SUM(M100:M102)</f>
        <v>548783.12725420273</v>
      </c>
      <c r="N103" s="127">
        <f>SUM(N100:N102)</f>
        <v>548783.12725420273</v>
      </c>
      <c r="O103" s="127">
        <f>SUM(O100:O102)</f>
        <v>0</v>
      </c>
      <c r="P103" s="128">
        <f>SUM(P100:P102)</f>
        <v>4522516.5982679566</v>
      </c>
      <c r="Q103" s="435"/>
      <c r="R103" s="435"/>
      <c r="S103" s="435"/>
    </row>
    <row r="104" spans="9:25" ht="15" thickBot="1" x14ac:dyDescent="0.35">
      <c r="I104" s="31" t="s">
        <v>54</v>
      </c>
      <c r="J104" s="472"/>
      <c r="K104" s="472"/>
      <c r="L104" s="111">
        <v>0</v>
      </c>
      <c r="M104" s="111">
        <v>0</v>
      </c>
      <c r="N104" s="111">
        <v>0</v>
      </c>
      <c r="O104" s="111">
        <v>0</v>
      </c>
      <c r="P104" s="129">
        <v>0</v>
      </c>
      <c r="Q104" s="435"/>
      <c r="R104" s="435"/>
      <c r="S104" s="435"/>
    </row>
    <row r="105" spans="9:25" ht="15.6" thickTop="1" thickBot="1" x14ac:dyDescent="0.35">
      <c r="I105" s="119" t="s">
        <v>141</v>
      </c>
      <c r="J105" s="473"/>
      <c r="K105" s="473"/>
      <c r="L105" s="130">
        <f>L103*(1+L104)</f>
        <v>3424950.3437595516</v>
      </c>
      <c r="M105" s="130">
        <f t="shared" ref="M105:P105" si="23">M103*(1+M104)</f>
        <v>548783.12725420273</v>
      </c>
      <c r="N105" s="130">
        <f t="shared" si="23"/>
        <v>548783.12725420273</v>
      </c>
      <c r="O105" s="130">
        <f t="shared" si="23"/>
        <v>0</v>
      </c>
      <c r="P105" s="131">
        <f t="shared" si="23"/>
        <v>4522516.5982679566</v>
      </c>
      <c r="Q105" s="435"/>
      <c r="R105" s="435"/>
      <c r="S105" s="435"/>
    </row>
    <row r="106" spans="9:25" x14ac:dyDescent="0.3">
      <c r="I106" s="113"/>
      <c r="J106" s="113"/>
      <c r="K106" s="113"/>
      <c r="L106" s="43"/>
      <c r="M106" s="27"/>
      <c r="N106" s="20"/>
      <c r="O106" s="20"/>
      <c r="P106" s="20"/>
      <c r="Q106" s="435"/>
      <c r="R106" s="435"/>
      <c r="S106" s="435"/>
    </row>
    <row r="107" spans="9:25" ht="15" thickBot="1" x14ac:dyDescent="0.35">
      <c r="L107" s="21"/>
      <c r="Q107" s="435"/>
      <c r="R107" s="435"/>
      <c r="S107" s="435"/>
    </row>
    <row r="108" spans="9:25" ht="15" thickBot="1" x14ac:dyDescent="0.35">
      <c r="I108" s="49" t="s">
        <v>114</v>
      </c>
      <c r="J108" s="460"/>
      <c r="K108" s="460"/>
      <c r="L108" s="460" t="s">
        <v>49</v>
      </c>
      <c r="M108" s="460" t="s">
        <v>50</v>
      </c>
      <c r="N108" s="460" t="s">
        <v>51</v>
      </c>
      <c r="O108" s="460" t="s">
        <v>52</v>
      </c>
      <c r="P108" s="461" t="s">
        <v>53</v>
      </c>
      <c r="Q108" s="435"/>
      <c r="R108" s="435"/>
      <c r="S108" s="435"/>
      <c r="V108">
        <f>L111/M111</f>
        <v>-1.6780228482316994</v>
      </c>
    </row>
    <row r="109" spans="9:25" x14ac:dyDescent="0.3">
      <c r="I109" s="48" t="s">
        <v>108</v>
      </c>
      <c r="J109" s="245"/>
      <c r="K109" s="245"/>
      <c r="L109" s="57"/>
      <c r="M109" s="486">
        <f>K68</f>
        <v>2589846.1243217126</v>
      </c>
      <c r="N109" s="58">
        <f>M109</f>
        <v>2589846.1243217126</v>
      </c>
      <c r="O109" s="58">
        <f>N109</f>
        <v>2589846.1243217126</v>
      </c>
      <c r="P109" s="4">
        <f>SUM(L109:O109)</f>
        <v>7769538.3729651384</v>
      </c>
      <c r="Q109" s="435"/>
      <c r="R109" s="435"/>
      <c r="S109" s="435"/>
      <c r="U109" s="267"/>
    </row>
    <row r="110" spans="9:25" ht="15" thickBot="1" x14ac:dyDescent="0.35">
      <c r="I110" s="8" t="s">
        <v>115</v>
      </c>
      <c r="J110" s="347"/>
      <c r="K110" s="347"/>
      <c r="L110" s="50">
        <f>L103</f>
        <v>3424950.3437595516</v>
      </c>
      <c r="M110" s="50">
        <f t="shared" ref="M110:O110" si="24">M103</f>
        <v>548783.12725420273</v>
      </c>
      <c r="N110" s="50">
        <f t="shared" si="24"/>
        <v>548783.12725420273</v>
      </c>
      <c r="O110" s="50">
        <f t="shared" si="24"/>
        <v>0</v>
      </c>
      <c r="P110" s="351">
        <f>SUM(L110:O110)</f>
        <v>4522516.5982679576</v>
      </c>
      <c r="Q110" s="435"/>
      <c r="R110" s="435"/>
      <c r="S110" s="435"/>
      <c r="T110" t="s">
        <v>108</v>
      </c>
      <c r="U110" s="382"/>
      <c r="V110">
        <v>4003543.7255982729</v>
      </c>
      <c r="W110">
        <v>4003543.7255982729</v>
      </c>
      <c r="X110">
        <v>4003543.7255982729</v>
      </c>
      <c r="Y110">
        <v>12010631.17679482</v>
      </c>
    </row>
    <row r="111" spans="9:25" ht="15" thickTop="1" x14ac:dyDescent="0.3">
      <c r="I111" s="2" t="s">
        <v>116</v>
      </c>
      <c r="J111" s="1"/>
      <c r="K111" s="1"/>
      <c r="L111" s="26">
        <f>L109-L110</f>
        <v>-3424950.3437595516</v>
      </c>
      <c r="M111" s="26">
        <f t="shared" ref="M111:P111" si="25">M109-M110</f>
        <v>2041062.9970675099</v>
      </c>
      <c r="N111" s="26">
        <f t="shared" si="25"/>
        <v>2041062.9970675099</v>
      </c>
      <c r="O111" s="26">
        <f t="shared" si="25"/>
        <v>2589846.1243217126</v>
      </c>
      <c r="P111" s="60">
        <f t="shared" si="25"/>
        <v>3247021.7746971808</v>
      </c>
      <c r="Q111" s="435"/>
      <c r="R111" s="435"/>
      <c r="S111" s="435"/>
      <c r="T111" t="s">
        <v>115</v>
      </c>
      <c r="U111" s="382">
        <v>4261872.8</v>
      </c>
      <c r="V111">
        <v>558406.79999999993</v>
      </c>
      <c r="W111">
        <v>558406.79999999993</v>
      </c>
      <c r="X111">
        <v>0</v>
      </c>
      <c r="Y111">
        <v>5378686.4000000004</v>
      </c>
    </row>
    <row r="112" spans="9:25" x14ac:dyDescent="0.3">
      <c r="I112" s="2"/>
      <c r="J112" s="1"/>
      <c r="K112" s="1"/>
      <c r="L112" s="26"/>
      <c r="M112" s="26"/>
      <c r="N112" s="26"/>
      <c r="O112" s="26"/>
      <c r="P112" s="60"/>
      <c r="Q112" s="435"/>
      <c r="R112" s="435"/>
      <c r="S112" s="435"/>
      <c r="T112" t="s">
        <v>116</v>
      </c>
      <c r="U112">
        <v>-4261872.8</v>
      </c>
      <c r="V112">
        <v>3445136.9255982731</v>
      </c>
      <c r="W112">
        <v>3445136.9255982731</v>
      </c>
      <c r="X112">
        <v>4003543.7255982729</v>
      </c>
      <c r="Y112">
        <v>6631944.7767948192</v>
      </c>
    </row>
    <row r="113" spans="9:22" x14ac:dyDescent="0.3">
      <c r="I113" s="2" t="s">
        <v>490</v>
      </c>
      <c r="J113" s="1"/>
      <c r="K113" s="1"/>
      <c r="L113" s="264">
        <v>0</v>
      </c>
      <c r="M113" s="264">
        <v>1</v>
      </c>
      <c r="N113" s="264">
        <v>2</v>
      </c>
      <c r="O113" s="264">
        <v>3</v>
      </c>
      <c r="P113" s="265"/>
      <c r="Q113" s="435"/>
      <c r="R113" s="435"/>
      <c r="S113" s="435"/>
    </row>
    <row r="114" spans="9:22" x14ac:dyDescent="0.3">
      <c r="I114" s="2" t="s">
        <v>491</v>
      </c>
      <c r="J114" s="1"/>
      <c r="K114" s="1"/>
      <c r="L114" s="26">
        <f>L109</f>
        <v>0</v>
      </c>
      <c r="M114" s="26">
        <f>M109</f>
        <v>2589846.1243217126</v>
      </c>
      <c r="N114" s="26">
        <f t="shared" ref="N114:O114" si="26">N109</f>
        <v>2589846.1243217126</v>
      </c>
      <c r="O114" s="26">
        <f t="shared" si="26"/>
        <v>2589846.1243217126</v>
      </c>
      <c r="P114" s="60">
        <f t="shared" ref="P114" si="27">P109</f>
        <v>7769538.3729651384</v>
      </c>
      <c r="Q114" s="435"/>
      <c r="R114" s="435"/>
      <c r="S114" s="435"/>
    </row>
    <row r="115" spans="9:22" x14ac:dyDescent="0.3">
      <c r="I115" s="2" t="s">
        <v>492</v>
      </c>
      <c r="J115" s="1"/>
      <c r="K115" s="1"/>
      <c r="L115" s="26">
        <f>L111</f>
        <v>-3424950.3437595516</v>
      </c>
      <c r="M115" s="26">
        <f>$L$115+SUM($M$114:M114)</f>
        <v>-835104.219437839</v>
      </c>
      <c r="N115" s="26">
        <f>$L$115+SUM($M$114:N114)</f>
        <v>1754741.9048838736</v>
      </c>
      <c r="O115" s="26">
        <f>$L$115+SUM($M$114:O114)</f>
        <v>4344588.0292055868</v>
      </c>
      <c r="P115" s="60"/>
      <c r="Q115" s="435"/>
      <c r="R115" s="435"/>
      <c r="S115" s="435"/>
      <c r="V115" s="135">
        <f>M109/12</f>
        <v>215820.51036014271</v>
      </c>
    </row>
    <row r="116" spans="9:22" ht="13.8" customHeight="1" x14ac:dyDescent="0.3">
      <c r="I116" s="2"/>
      <c r="J116" s="1"/>
      <c r="K116" s="1"/>
      <c r="L116" s="26"/>
      <c r="M116" s="26"/>
      <c r="N116" s="26"/>
      <c r="O116" s="26"/>
      <c r="P116" s="60"/>
      <c r="Q116" s="225"/>
      <c r="R116" s="435"/>
      <c r="S116" s="435"/>
      <c r="V116" s="381">
        <f>L111/V115</f>
        <v>-15.869438627701737</v>
      </c>
    </row>
    <row r="117" spans="9:22" ht="13.8" customHeight="1" x14ac:dyDescent="0.3">
      <c r="I117" s="2" t="s">
        <v>598</v>
      </c>
      <c r="J117" s="1"/>
      <c r="K117" s="1"/>
      <c r="L117" s="26"/>
      <c r="M117" s="506">
        <f>IF($J$11&lt;$J$19,0,IF(AND($J$11&gt;=$J$19,$J$11&lt;$L$19),K16,IF(AND($J$11&gt;=$L$19,$J$11&lt;$N$19),M16,IF(AND($J$11&gt;=$N$19,$J$11&lt;$P$19),O16,IF(AND($J$11&gt;=$P$19,$J$11&lt;=$R$19),Q16,0)))))</f>
        <v>0.56329734951866006</v>
      </c>
      <c r="N117" s="26"/>
      <c r="O117" s="26"/>
      <c r="P117" s="60"/>
      <c r="Q117" s="225"/>
      <c r="R117" s="435"/>
      <c r="S117" s="435"/>
      <c r="V117" s="381"/>
    </row>
    <row r="118" spans="9:22" x14ac:dyDescent="0.3">
      <c r="I118" s="2" t="s">
        <v>599</v>
      </c>
      <c r="J118" s="1"/>
      <c r="K118" s="1"/>
      <c r="L118" s="26"/>
      <c r="M118" s="506">
        <f>IF($J$11&lt;$J$19,0,IF(AND($J$11&gt;=$J$19,$J$11&lt;$L$19),M16,IF(AND($J$11&gt;=$L$19,$J$11&lt;$N$19),O16,IF(AND($J$11&gt;=$N$19,$J$11&lt;$P$19),Q16,IF(AND($J$11&gt;=$P$19,$J$11&lt;=$R$19),S16,0)))))</f>
        <v>1.1474824255964802</v>
      </c>
      <c r="N118" s="26"/>
      <c r="O118" s="26"/>
      <c r="P118" s="485">
        <f>P111/P110</f>
        <v>0.71796790661657972</v>
      </c>
      <c r="Q118" s="435"/>
      <c r="R118" s="435"/>
      <c r="S118" s="435"/>
    </row>
    <row r="119" spans="9:22" ht="15" thickBot="1" x14ac:dyDescent="0.35">
      <c r="I119" s="2"/>
      <c r="J119" s="1"/>
      <c r="K119" s="1"/>
      <c r="L119" s="26"/>
      <c r="M119" s="26"/>
      <c r="N119" s="26"/>
      <c r="O119" s="26"/>
      <c r="P119" s="485"/>
      <c r="Q119" s="435"/>
      <c r="R119" s="435"/>
      <c r="S119" s="435"/>
    </row>
    <row r="120" spans="9:22" ht="13.95" customHeight="1" x14ac:dyDescent="0.3">
      <c r="I120" s="51" t="s">
        <v>117</v>
      </c>
      <c r="J120" s="474"/>
      <c r="K120" s="474"/>
      <c r="L120" s="52">
        <f>(P109-P110)/P110</f>
        <v>0.71796790661657972</v>
      </c>
      <c r="M120" s="512">
        <f>M117+ ((M118-M117)*(($J$11-$E$29)/($G$29-$E$29)))</f>
        <v>0.69334772050490934</v>
      </c>
      <c r="N120" s="483"/>
      <c r="O120" s="26"/>
      <c r="P120" s="60"/>
      <c r="Q120" s="435"/>
      <c r="R120" s="435"/>
      <c r="S120" s="435"/>
    </row>
    <row r="121" spans="9:22" ht="15" thickBot="1" x14ac:dyDescent="0.35">
      <c r="I121" s="53" t="s">
        <v>118</v>
      </c>
      <c r="J121" s="475"/>
      <c r="K121" s="475"/>
      <c r="L121" s="54">
        <f>NPV(8%,L111:P111)</f>
        <v>4312376.5125843156</v>
      </c>
      <c r="M121" s="507"/>
      <c r="N121" s="26"/>
      <c r="O121" s="26"/>
      <c r="P121" s="60"/>
      <c r="Q121" s="435"/>
      <c r="R121" s="435"/>
      <c r="S121" s="435"/>
    </row>
    <row r="122" spans="9:22" ht="15" thickBot="1" x14ac:dyDescent="0.35">
      <c r="I122" s="53" t="s">
        <v>592</v>
      </c>
      <c r="J122" s="475"/>
      <c r="K122" s="475"/>
      <c r="L122" s="266">
        <f t="array" ref="L122">(INDEX(K113:N113,MATCH(TRUE,L115:O115&gt;0,0)))+(ABS(INDEX(K115:N115,MATCH(TRUE,L115:O115&gt;0,0)))/(INDEX(L114:O114,MATCH(TRUE,L115:O115&gt;0,0))))</f>
        <v>1.3224532189751446</v>
      </c>
      <c r="M122" s="511">
        <f>L122*12</f>
        <v>15.869438627701735</v>
      </c>
      <c r="N122" s="482"/>
      <c r="O122" s="26"/>
      <c r="P122" s="60"/>
      <c r="Q122" s="225"/>
      <c r="R122" s="435"/>
      <c r="S122" s="435"/>
    </row>
    <row r="123" spans="9:22" ht="15" thickBot="1" x14ac:dyDescent="0.35">
      <c r="I123" s="55" t="s">
        <v>119</v>
      </c>
      <c r="J123" s="476"/>
      <c r="K123" s="476"/>
      <c r="L123" s="56">
        <f>P110</f>
        <v>4522516.5982679576</v>
      </c>
      <c r="M123" s="508"/>
      <c r="N123" s="26"/>
      <c r="O123" s="26"/>
      <c r="P123" s="60"/>
      <c r="Q123" s="435"/>
      <c r="R123" s="435"/>
      <c r="S123" s="435"/>
    </row>
    <row r="124" spans="9:22" ht="15" thickBot="1" x14ac:dyDescent="0.35">
      <c r="I124" s="13"/>
      <c r="J124" s="5"/>
      <c r="K124" s="5"/>
      <c r="L124" s="24"/>
      <c r="M124" s="5"/>
      <c r="N124" s="484"/>
      <c r="O124" s="5"/>
      <c r="P124" s="14"/>
      <c r="Q124" s="435"/>
      <c r="R124" s="435"/>
      <c r="S124" s="435"/>
    </row>
    <row r="125" spans="9:22" x14ac:dyDescent="0.3">
      <c r="I125" s="1"/>
      <c r="J125" s="1"/>
      <c r="K125" s="1"/>
      <c r="L125" s="23"/>
      <c r="M125" s="1"/>
      <c r="N125" s="1"/>
      <c r="O125" s="1"/>
      <c r="P125" s="1"/>
      <c r="Q125" s="435"/>
      <c r="R125" s="435"/>
      <c r="S125" s="435"/>
    </row>
    <row r="126" spans="9:22" ht="15" thickBot="1" x14ac:dyDescent="0.35">
      <c r="L126" s="21"/>
    </row>
    <row r="127" spans="9:22" ht="15" customHeight="1" x14ac:dyDescent="0.3">
      <c r="I127" s="447" t="s">
        <v>565</v>
      </c>
      <c r="J127" s="349"/>
      <c r="K127" s="349" t="s">
        <v>603</v>
      </c>
      <c r="L127" s="448" t="s">
        <v>605</v>
      </c>
      <c r="M127" s="435"/>
      <c r="N127" s="435"/>
      <c r="Q127" s="435"/>
      <c r="R127" s="435"/>
      <c r="S127" s="435"/>
    </row>
    <row r="128" spans="9:22" ht="15" customHeight="1" x14ac:dyDescent="0.3">
      <c r="I128" s="2" t="s">
        <v>178</v>
      </c>
      <c r="J128" s="1"/>
      <c r="K128" s="6">
        <v>1.1000000000000001</v>
      </c>
      <c r="L128" s="544">
        <f>K128</f>
        <v>1.1000000000000001</v>
      </c>
      <c r="M128" s="435"/>
      <c r="N128" s="435"/>
      <c r="Q128" s="435"/>
      <c r="R128" s="435"/>
      <c r="S128" s="435"/>
    </row>
    <row r="129" spans="9:19" ht="15" customHeight="1" x14ac:dyDescent="0.3">
      <c r="I129" s="2" t="s">
        <v>180</v>
      </c>
      <c r="J129" s="1"/>
      <c r="K129" s="6">
        <v>1.05</v>
      </c>
      <c r="L129" s="544">
        <f t="shared" ref="L129:L131" si="28">K129</f>
        <v>1.05</v>
      </c>
      <c r="M129" s="435"/>
      <c r="N129" s="435"/>
      <c r="Q129" s="435"/>
      <c r="R129" s="435"/>
      <c r="S129" s="435"/>
    </row>
    <row r="130" spans="9:19" ht="15.6" customHeight="1" x14ac:dyDescent="0.3">
      <c r="I130" s="2" t="s">
        <v>190</v>
      </c>
      <c r="J130" s="1"/>
      <c r="K130" s="6">
        <v>1</v>
      </c>
      <c r="L130" s="544">
        <f t="shared" si="28"/>
        <v>1</v>
      </c>
      <c r="M130" s="435"/>
      <c r="N130" s="435"/>
      <c r="O130" s="157"/>
      <c r="Q130" s="435"/>
      <c r="R130" s="435"/>
      <c r="S130" s="435"/>
    </row>
    <row r="131" spans="9:19" ht="15" customHeight="1" thickBot="1" x14ac:dyDescent="0.35">
      <c r="I131" s="13" t="s">
        <v>179</v>
      </c>
      <c r="J131" s="5"/>
      <c r="K131" s="545">
        <v>0.9</v>
      </c>
      <c r="L131" s="546">
        <f t="shared" si="28"/>
        <v>0.9</v>
      </c>
      <c r="M131" s="435"/>
      <c r="N131" s="435"/>
      <c r="O131" s="157"/>
      <c r="P131" s="435"/>
      <c r="Q131" s="435"/>
      <c r="R131" s="435"/>
      <c r="S131" s="435"/>
    </row>
    <row r="132" spans="9:19" ht="15" customHeight="1" thickBot="1" x14ac:dyDescent="0.35">
      <c r="I132" s="1"/>
      <c r="J132" s="1"/>
      <c r="K132" s="6"/>
      <c r="L132" s="547"/>
      <c r="M132" s="435"/>
      <c r="N132" s="435"/>
      <c r="O132" s="157"/>
      <c r="P132" s="435"/>
      <c r="Q132" s="435"/>
      <c r="R132" s="435"/>
      <c r="S132" s="435"/>
    </row>
    <row r="133" spans="9:19" ht="15" customHeight="1" x14ac:dyDescent="0.3">
      <c r="I133" s="361" t="s">
        <v>568</v>
      </c>
      <c r="J133" s="477"/>
      <c r="K133" s="477" t="s">
        <v>603</v>
      </c>
      <c r="L133" s="449" t="s">
        <v>605</v>
      </c>
      <c r="M133" s="435"/>
      <c r="N133" s="435"/>
      <c r="O133" s="435"/>
      <c r="P133" s="435"/>
      <c r="Q133" s="435"/>
      <c r="R133" s="435"/>
      <c r="S133" s="435"/>
    </row>
    <row r="134" spans="9:19" ht="15" customHeight="1" x14ac:dyDescent="0.3">
      <c r="I134" s="2" t="s">
        <v>189</v>
      </c>
      <c r="J134" s="1"/>
      <c r="K134" s="267">
        <v>1.05</v>
      </c>
      <c r="L134" s="544">
        <f>K134</f>
        <v>1.05</v>
      </c>
      <c r="M134" s="435"/>
      <c r="N134" s="435"/>
      <c r="O134" s="435"/>
      <c r="P134" s="435"/>
      <c r="Q134" s="435"/>
      <c r="R134" s="435"/>
      <c r="S134" s="435"/>
    </row>
    <row r="135" spans="9:19" ht="15" customHeight="1" x14ac:dyDescent="0.3">
      <c r="I135" s="450" t="s">
        <v>572</v>
      </c>
      <c r="J135" s="455"/>
      <c r="K135" s="6">
        <v>1.02</v>
      </c>
      <c r="L135" s="544">
        <f t="shared" ref="L135:L141" si="29">K135</f>
        <v>1.02</v>
      </c>
      <c r="M135" s="435"/>
      <c r="N135" s="435"/>
      <c r="O135" s="435"/>
      <c r="P135" s="435"/>
      <c r="Q135" s="435"/>
      <c r="R135" s="435"/>
      <c r="S135" s="435"/>
    </row>
    <row r="136" spans="9:19" ht="15" customHeight="1" x14ac:dyDescent="0.3">
      <c r="I136" s="2" t="s">
        <v>574</v>
      </c>
      <c r="J136" s="1"/>
      <c r="K136" s="6">
        <v>1.04</v>
      </c>
      <c r="L136" s="544">
        <f t="shared" si="29"/>
        <v>1.04</v>
      </c>
      <c r="M136" s="435"/>
      <c r="N136" s="435"/>
      <c r="O136" s="549"/>
      <c r="P136" s="435"/>
      <c r="Q136" s="435"/>
      <c r="R136" s="435"/>
      <c r="S136" s="435"/>
    </row>
    <row r="137" spans="9:19" ht="15" customHeight="1" x14ac:dyDescent="0.3">
      <c r="I137" s="450" t="s">
        <v>573</v>
      </c>
      <c r="J137" s="455"/>
      <c r="K137" s="6">
        <v>1.02</v>
      </c>
      <c r="L137" s="544">
        <f t="shared" si="29"/>
        <v>1.02</v>
      </c>
      <c r="M137" s="435"/>
      <c r="N137" s="435"/>
      <c r="O137" s="435"/>
      <c r="P137" s="435"/>
      <c r="Q137" s="435"/>
      <c r="R137" s="435"/>
      <c r="S137" s="435"/>
    </row>
    <row r="138" spans="9:19" ht="15" customHeight="1" x14ac:dyDescent="0.3">
      <c r="I138" s="2" t="s">
        <v>191</v>
      </c>
      <c r="J138" s="1"/>
      <c r="K138" s="6">
        <v>1.01</v>
      </c>
      <c r="L138" s="544">
        <f t="shared" si="29"/>
        <v>1.01</v>
      </c>
      <c r="M138" s="435"/>
      <c r="N138" s="435"/>
      <c r="O138" s="435"/>
      <c r="P138" s="435"/>
      <c r="Q138" s="435"/>
      <c r="R138" s="435"/>
      <c r="S138" s="435"/>
    </row>
    <row r="139" spans="9:19" ht="15" customHeight="1" x14ac:dyDescent="0.3">
      <c r="I139" s="450" t="s">
        <v>569</v>
      </c>
      <c r="J139" s="455"/>
      <c r="K139" s="6">
        <v>1</v>
      </c>
      <c r="L139" s="544">
        <f t="shared" si="29"/>
        <v>1</v>
      </c>
      <c r="M139" s="435"/>
      <c r="N139" s="435"/>
      <c r="O139" s="435"/>
      <c r="P139" s="435"/>
      <c r="Q139" s="435"/>
      <c r="R139" s="435"/>
      <c r="S139" s="435"/>
    </row>
    <row r="140" spans="9:19" ht="15" customHeight="1" x14ac:dyDescent="0.3">
      <c r="I140" s="2" t="s">
        <v>192</v>
      </c>
      <c r="J140" s="1"/>
      <c r="K140" s="6">
        <v>1.02</v>
      </c>
      <c r="L140" s="544">
        <f t="shared" si="29"/>
        <v>1.02</v>
      </c>
      <c r="M140" s="435"/>
      <c r="N140" s="435"/>
      <c r="O140" s="435"/>
      <c r="P140" s="435"/>
      <c r="Q140" s="435"/>
      <c r="R140" s="435"/>
      <c r="S140" s="435"/>
    </row>
    <row r="141" spans="9:19" ht="15" customHeight="1" thickBot="1" x14ac:dyDescent="0.35">
      <c r="I141" s="451" t="s">
        <v>570</v>
      </c>
      <c r="J141" s="456"/>
      <c r="K141" s="545">
        <v>1.01</v>
      </c>
      <c r="L141" s="546">
        <f t="shared" si="29"/>
        <v>1.01</v>
      </c>
      <c r="M141" s="435"/>
      <c r="N141" s="435"/>
      <c r="O141" s="435"/>
      <c r="P141" s="435"/>
      <c r="Q141" s="435"/>
      <c r="R141" s="435"/>
      <c r="S141" s="435"/>
    </row>
    <row r="142" spans="9:19" ht="16.8" customHeight="1" thickBot="1" x14ac:dyDescent="0.35">
      <c r="L142" s="435"/>
      <c r="M142" s="435"/>
      <c r="N142" s="435"/>
      <c r="O142" s="435"/>
      <c r="P142" s="435"/>
      <c r="Q142" s="435"/>
      <c r="R142" s="435"/>
      <c r="S142" s="435"/>
    </row>
    <row r="143" spans="9:19" ht="15" customHeight="1" x14ac:dyDescent="0.3">
      <c r="I143" s="452" t="s">
        <v>385</v>
      </c>
      <c r="J143" s="453"/>
      <c r="K143" s="453" t="s">
        <v>603</v>
      </c>
      <c r="L143" s="453" t="s">
        <v>604</v>
      </c>
      <c r="M143" s="454" t="s">
        <v>605</v>
      </c>
      <c r="N143" s="435"/>
      <c r="O143" s="435"/>
      <c r="P143" s="549"/>
      <c r="Q143" s="435"/>
      <c r="R143" s="435"/>
      <c r="S143" s="435"/>
    </row>
    <row r="144" spans="9:19" ht="15" customHeight="1" x14ac:dyDescent="0.3">
      <c r="I144" s="2" t="s">
        <v>517</v>
      </c>
      <c r="J144" s="1"/>
      <c r="K144" s="6">
        <v>1</v>
      </c>
      <c r="L144" s="547">
        <v>1</v>
      </c>
      <c r="M144" s="544">
        <v>1</v>
      </c>
      <c r="N144" s="435"/>
      <c r="O144" s="435"/>
      <c r="P144" s="435"/>
      <c r="Q144" s="435"/>
      <c r="R144" s="435"/>
      <c r="S144" s="435"/>
    </row>
    <row r="145" spans="9:19" ht="15" customHeight="1" x14ac:dyDescent="0.3">
      <c r="I145" s="2" t="s">
        <v>518</v>
      </c>
      <c r="J145" s="1"/>
      <c r="K145" s="6">
        <v>1.1499999999999999</v>
      </c>
      <c r="L145" s="547">
        <v>1.1000000000000001</v>
      </c>
      <c r="M145" s="544">
        <v>1.2</v>
      </c>
      <c r="N145" s="435"/>
      <c r="O145" s="435"/>
      <c r="P145" s="435"/>
      <c r="Q145" s="435"/>
      <c r="R145" s="435"/>
      <c r="S145" s="435"/>
    </row>
    <row r="146" spans="9:19" ht="15" customHeight="1" thickBot="1" x14ac:dyDescent="0.35">
      <c r="I146" s="13" t="s">
        <v>516</v>
      </c>
      <c r="J146" s="5"/>
      <c r="K146" s="545">
        <v>1.3</v>
      </c>
      <c r="L146" s="548">
        <v>1.2</v>
      </c>
      <c r="M146" s="546">
        <v>1.3</v>
      </c>
      <c r="N146" s="435"/>
      <c r="O146" s="435"/>
      <c r="P146" s="435"/>
      <c r="Q146" s="435"/>
      <c r="R146" s="435"/>
      <c r="S146" s="435"/>
    </row>
    <row r="147" spans="9:19" ht="15" customHeight="1" x14ac:dyDescent="0.3">
      <c r="L147" s="435"/>
      <c r="M147" s="435"/>
      <c r="N147" s="435"/>
      <c r="O147" s="435"/>
      <c r="P147" s="435"/>
      <c r="Q147" s="435"/>
      <c r="R147" s="435"/>
      <c r="S147" s="435"/>
    </row>
    <row r="148" spans="9:19" ht="15" thickBot="1" x14ac:dyDescent="0.35">
      <c r="I148" s="1"/>
      <c r="J148" s="1"/>
      <c r="K148" s="1"/>
      <c r="L148" s="23"/>
      <c r="M148" s="1"/>
      <c r="N148" s="1"/>
      <c r="O148" s="1"/>
      <c r="P148" s="1"/>
      <c r="Q148" s="435"/>
      <c r="R148" s="435"/>
      <c r="S148" s="435"/>
    </row>
    <row r="149" spans="9:19" x14ac:dyDescent="0.3">
      <c r="I149" s="361" t="s">
        <v>613</v>
      </c>
      <c r="J149" s="552" t="s">
        <v>267</v>
      </c>
      <c r="K149" s="553" t="s">
        <v>258</v>
      </c>
      <c r="L149" s="23"/>
      <c r="M149" s="1"/>
      <c r="N149" s="1"/>
      <c r="O149" s="1"/>
      <c r="P149" s="1"/>
      <c r="Q149" s="435"/>
      <c r="R149" s="435"/>
      <c r="S149" s="435"/>
    </row>
    <row r="150" spans="9:19" x14ac:dyDescent="0.3">
      <c r="I150" s="2" t="s">
        <v>611</v>
      </c>
      <c r="J150" s="9">
        <f>M91</f>
        <v>3.9175400408774621</v>
      </c>
      <c r="K150" s="287">
        <f>M120</f>
        <v>0.69334772050490934</v>
      </c>
      <c r="L150" s="23"/>
      <c r="M150" s="1"/>
      <c r="N150" s="1"/>
      <c r="O150" s="1"/>
      <c r="P150" s="1"/>
      <c r="Q150" s="435"/>
      <c r="R150" s="435"/>
      <c r="S150" s="435"/>
    </row>
    <row r="151" spans="9:19" x14ac:dyDescent="0.3">
      <c r="I151" s="2" t="s">
        <v>612</v>
      </c>
      <c r="J151" s="6">
        <f>M93</f>
        <v>5.7072332966812258</v>
      </c>
      <c r="K151" s="559">
        <f>M122</f>
        <v>15.869438627701735</v>
      </c>
      <c r="L151" s="23"/>
      <c r="M151" s="1"/>
      <c r="N151" s="1"/>
      <c r="O151" s="1"/>
      <c r="P151" s="1"/>
      <c r="Q151" s="435"/>
      <c r="R151" s="435"/>
      <c r="S151" s="435"/>
    </row>
    <row r="152" spans="9:19" ht="15" thickBot="1" x14ac:dyDescent="0.35">
      <c r="I152" s="13"/>
      <c r="J152" s="5"/>
      <c r="K152" s="14"/>
      <c r="L152" s="23"/>
      <c r="M152" s="1"/>
      <c r="N152" s="1"/>
      <c r="O152" s="1"/>
      <c r="P152" s="1"/>
      <c r="Q152" s="435"/>
      <c r="R152" s="435"/>
      <c r="S152" s="435"/>
    </row>
    <row r="153" spans="9:19" ht="15" thickBot="1" x14ac:dyDescent="0.35">
      <c r="I153" s="1"/>
      <c r="J153" s="1"/>
      <c r="K153" s="1"/>
      <c r="L153" s="23"/>
      <c r="M153" s="1"/>
      <c r="N153" s="1"/>
      <c r="O153" s="1"/>
      <c r="P153" s="1"/>
      <c r="Q153" s="435"/>
      <c r="R153" s="435"/>
      <c r="S153" s="435"/>
    </row>
    <row r="154" spans="9:19" x14ac:dyDescent="0.3">
      <c r="I154" s="361" t="s">
        <v>614</v>
      </c>
      <c r="J154" s="552" t="s">
        <v>267</v>
      </c>
      <c r="K154" s="553" t="s">
        <v>258</v>
      </c>
      <c r="L154" s="23"/>
      <c r="M154" s="1"/>
      <c r="N154" s="1"/>
      <c r="O154" s="1"/>
      <c r="P154" s="1"/>
      <c r="Q154" s="435"/>
      <c r="R154" s="435"/>
      <c r="S154" s="435"/>
    </row>
    <row r="155" spans="9:19" x14ac:dyDescent="0.3">
      <c r="I155" s="554" t="s">
        <v>615</v>
      </c>
      <c r="J155" s="479"/>
      <c r="K155" s="555"/>
      <c r="L155" s="23"/>
      <c r="M155" s="1"/>
      <c r="N155" s="1"/>
      <c r="O155" s="1"/>
      <c r="P155" s="1"/>
      <c r="Q155" s="435"/>
      <c r="R155" s="435"/>
      <c r="S155" s="435"/>
    </row>
    <row r="156" spans="9:19" x14ac:dyDescent="0.3">
      <c r="I156" s="2" t="s">
        <v>544</v>
      </c>
      <c r="J156" s="4">
        <f t="shared" ref="J156:K158" si="30">J52</f>
        <v>800000</v>
      </c>
      <c r="K156" s="257">
        <f t="shared" si="30"/>
        <v>990285.50585838</v>
      </c>
      <c r="L156" s="23"/>
      <c r="M156" s="1"/>
      <c r="N156" s="1"/>
      <c r="O156" s="1"/>
      <c r="P156" s="1"/>
      <c r="Q156" s="435"/>
      <c r="R156" s="435"/>
      <c r="S156" s="435"/>
    </row>
    <row r="157" spans="9:19" x14ac:dyDescent="0.3">
      <c r="I157" s="2" t="s">
        <v>543</v>
      </c>
      <c r="J157" s="4">
        <f t="shared" si="30"/>
        <v>447709.3540499236</v>
      </c>
      <c r="K157" s="257">
        <f t="shared" si="30"/>
        <v>1885881.7106469688</v>
      </c>
      <c r="L157" s="23"/>
      <c r="M157" s="1"/>
      <c r="N157" s="1"/>
      <c r="O157" s="1"/>
      <c r="P157" s="1"/>
      <c r="Q157" s="435"/>
      <c r="R157" s="435"/>
      <c r="S157" s="435"/>
    </row>
    <row r="158" spans="9:19" x14ac:dyDescent="0.3">
      <c r="I158" s="2" t="s">
        <v>113</v>
      </c>
      <c r="J158" s="4">
        <f t="shared" si="30"/>
        <v>205406.20000000004</v>
      </c>
      <c r="K158" s="257">
        <f t="shared" si="30"/>
        <v>548783.12725420273</v>
      </c>
      <c r="L158" s="23"/>
      <c r="M158" s="1"/>
      <c r="N158" s="1"/>
      <c r="O158" s="1"/>
      <c r="P158" s="1"/>
      <c r="Q158" s="435"/>
      <c r="R158" s="435"/>
      <c r="S158" s="435"/>
    </row>
    <row r="159" spans="9:19" x14ac:dyDescent="0.3">
      <c r="I159" s="554" t="s">
        <v>616</v>
      </c>
      <c r="J159" s="458"/>
      <c r="K159" s="459"/>
      <c r="L159" s="23"/>
      <c r="M159" s="1"/>
      <c r="N159" s="1"/>
      <c r="O159" s="1"/>
      <c r="P159" s="1"/>
      <c r="Q159" s="435"/>
      <c r="R159" s="435"/>
      <c r="S159" s="435"/>
    </row>
    <row r="160" spans="9:19" x14ac:dyDescent="0.3">
      <c r="I160" s="2" t="s">
        <v>102</v>
      </c>
      <c r="J160" s="4">
        <f t="shared" ref="J160:K162" si="31">J56</f>
        <v>247549.48548140601</v>
      </c>
      <c r="K160" s="257">
        <f t="shared" si="31"/>
        <v>201880.2241467142</v>
      </c>
      <c r="L160" s="23"/>
      <c r="M160" s="1"/>
      <c r="N160" s="1"/>
      <c r="O160" s="1"/>
      <c r="P160" s="1"/>
      <c r="Q160" s="435"/>
      <c r="R160" s="435"/>
      <c r="S160" s="435"/>
    </row>
    <row r="161" spans="9:19" x14ac:dyDescent="0.3">
      <c r="I161" s="2" t="s">
        <v>103</v>
      </c>
      <c r="J161" s="4">
        <f t="shared" si="31"/>
        <v>1136079.979623026</v>
      </c>
      <c r="K161" s="257">
        <f t="shared" si="31"/>
        <v>922813.44880285277</v>
      </c>
      <c r="L161" s="23"/>
      <c r="M161" s="1"/>
      <c r="N161" s="1"/>
      <c r="O161" s="1"/>
      <c r="P161" s="1"/>
      <c r="Q161" s="435"/>
      <c r="R161" s="435"/>
      <c r="S161" s="435"/>
    </row>
    <row r="162" spans="9:19" x14ac:dyDescent="0.3">
      <c r="I162" s="2" t="s">
        <v>104</v>
      </c>
      <c r="J162" s="4">
        <f t="shared" si="31"/>
        <v>1178695.8736627612</v>
      </c>
      <c r="K162" s="257">
        <f t="shared" si="31"/>
        <v>1061960.2649006622</v>
      </c>
      <c r="L162" s="23"/>
      <c r="M162" s="1"/>
      <c r="N162" s="1"/>
      <c r="O162" s="1"/>
      <c r="P162" s="1"/>
      <c r="Q162" s="435"/>
      <c r="R162" s="435"/>
      <c r="S162" s="435"/>
    </row>
    <row r="163" spans="9:19" x14ac:dyDescent="0.3">
      <c r="I163" s="554" t="s">
        <v>617</v>
      </c>
      <c r="J163" s="458"/>
      <c r="K163" s="459"/>
      <c r="L163" s="23"/>
      <c r="M163" s="1"/>
      <c r="N163" s="1"/>
      <c r="O163" s="1"/>
      <c r="P163" s="1"/>
      <c r="Q163" s="435"/>
      <c r="R163" s="435"/>
      <c r="S163" s="435"/>
    </row>
    <row r="164" spans="9:19" x14ac:dyDescent="0.3">
      <c r="I164" s="2" t="s">
        <v>62</v>
      </c>
      <c r="J164" s="4">
        <f t="shared" ref="J164:K166" si="32">J60</f>
        <v>1866999.49057565</v>
      </c>
      <c r="K164" s="257">
        <f t="shared" si="32"/>
        <v>1669079.5720835458</v>
      </c>
      <c r="L164" s="23"/>
      <c r="M164" s="1"/>
      <c r="N164" s="1"/>
      <c r="O164" s="1"/>
      <c r="P164" s="1"/>
      <c r="Q164" s="435"/>
      <c r="R164" s="435"/>
      <c r="S164" s="435"/>
    </row>
    <row r="165" spans="9:19" x14ac:dyDescent="0.3">
      <c r="I165" s="2" t="s">
        <v>105</v>
      </c>
      <c r="J165" s="4">
        <f t="shared" si="32"/>
        <v>1365692.5114620482</v>
      </c>
      <c r="K165" s="257">
        <f t="shared" si="32"/>
        <v>1101799.2868059096</v>
      </c>
      <c r="L165" s="23"/>
      <c r="M165" s="1"/>
      <c r="N165" s="1"/>
      <c r="O165" s="1"/>
      <c r="P165" s="1"/>
      <c r="Q165" s="435"/>
      <c r="R165" s="435"/>
      <c r="S165" s="435"/>
    </row>
    <row r="166" spans="9:19" x14ac:dyDescent="0.3">
      <c r="I166" s="2" t="s">
        <v>99</v>
      </c>
      <c r="J166" s="4">
        <f t="shared" si="32"/>
        <v>248832.07417068264</v>
      </c>
      <c r="K166" s="257">
        <f t="shared" si="32"/>
        <v>224746.93723892001</v>
      </c>
      <c r="L166" s="23"/>
      <c r="M166" s="1"/>
      <c r="N166" s="1"/>
      <c r="O166" s="1"/>
      <c r="P166" s="1"/>
      <c r="Q166" s="435"/>
      <c r="R166" s="435"/>
      <c r="S166" s="435"/>
    </row>
    <row r="167" spans="9:19" x14ac:dyDescent="0.3">
      <c r="I167" s="554" t="s">
        <v>618</v>
      </c>
      <c r="J167" s="458"/>
      <c r="K167" s="459"/>
      <c r="L167" s="23"/>
      <c r="M167" s="1"/>
      <c r="N167" s="1"/>
      <c r="O167" s="1"/>
      <c r="P167" s="1"/>
      <c r="Q167" s="435"/>
      <c r="R167" s="435"/>
      <c r="S167" s="435"/>
    </row>
    <row r="168" spans="9:19" x14ac:dyDescent="0.3">
      <c r="I168" s="2" t="s">
        <v>106</v>
      </c>
      <c r="J168" s="4">
        <f t="shared" ref="J168:K170" si="33">J64</f>
        <v>1209464.9881269946</v>
      </c>
      <c r="K168" s="257">
        <f t="shared" si="33"/>
        <v>1036473.654412064</v>
      </c>
      <c r="L168" s="23"/>
      <c r="M168" s="1"/>
      <c r="N168" s="1"/>
      <c r="O168" s="1"/>
      <c r="P168" s="1"/>
      <c r="Q168" s="435"/>
      <c r="R168" s="435"/>
      <c r="S168" s="435"/>
    </row>
    <row r="169" spans="9:19" x14ac:dyDescent="0.3">
      <c r="I169" s="2" t="s">
        <v>107</v>
      </c>
      <c r="J169" s="4">
        <f t="shared" si="33"/>
        <v>1019405.8838512481</v>
      </c>
      <c r="K169" s="257">
        <f t="shared" si="33"/>
        <v>915203.26031584316</v>
      </c>
      <c r="L169" s="23"/>
      <c r="M169" s="1"/>
      <c r="N169" s="1"/>
      <c r="O169" s="1"/>
      <c r="P169" s="1"/>
      <c r="Q169" s="435"/>
      <c r="R169" s="435"/>
      <c r="S169" s="435"/>
    </row>
    <row r="170" spans="9:19" ht="15" thickBot="1" x14ac:dyDescent="0.35">
      <c r="I170" s="8" t="s">
        <v>84</v>
      </c>
      <c r="J170" s="348">
        <f t="shared" si="33"/>
        <v>893220.0603974883</v>
      </c>
      <c r="K170" s="351">
        <f t="shared" si="33"/>
        <v>635581.72425862658</v>
      </c>
      <c r="L170" s="23"/>
      <c r="M170" s="1"/>
      <c r="N170" s="1"/>
      <c r="O170" s="1"/>
      <c r="P170" s="1"/>
      <c r="Q170" s="435"/>
      <c r="R170" s="435"/>
      <c r="S170" s="435"/>
    </row>
    <row r="171" spans="9:19" ht="15" thickTop="1" x14ac:dyDescent="0.3">
      <c r="I171" s="2"/>
      <c r="J171" s="1"/>
      <c r="K171" s="3"/>
      <c r="L171" s="23"/>
      <c r="M171" s="1"/>
      <c r="N171" s="1"/>
      <c r="O171" s="1"/>
      <c r="P171" s="1"/>
      <c r="Q171" s="435"/>
      <c r="R171" s="435"/>
      <c r="S171" s="435"/>
    </row>
    <row r="172" spans="9:19" x14ac:dyDescent="0.3">
      <c r="I172" s="168" t="s">
        <v>115</v>
      </c>
      <c r="J172" s="556">
        <f>SUM(J156:J158)</f>
        <v>1453115.5540499236</v>
      </c>
      <c r="K172" s="557">
        <f>SUM(K156:K158)</f>
        <v>3424950.3437595516</v>
      </c>
      <c r="L172" s="23"/>
      <c r="M172" s="1"/>
      <c r="N172" s="1"/>
      <c r="O172" s="1"/>
      <c r="P172" s="1"/>
      <c r="Q172" s="435"/>
      <c r="R172" s="435"/>
      <c r="S172" s="435"/>
    </row>
    <row r="173" spans="9:19" x14ac:dyDescent="0.3">
      <c r="I173" s="80" t="s">
        <v>108</v>
      </c>
      <c r="J173" s="82">
        <f>SUM(J160:J170)</f>
        <v>9165940.3473513052</v>
      </c>
      <c r="K173" s="558">
        <f>SUM(K160:K170)</f>
        <v>7769538.3729651384</v>
      </c>
      <c r="L173" s="23"/>
      <c r="M173" s="1"/>
      <c r="N173" s="1"/>
      <c r="O173" s="1"/>
      <c r="P173" s="1"/>
      <c r="Q173" s="435"/>
      <c r="R173" s="435"/>
      <c r="S173" s="435"/>
    </row>
    <row r="174" spans="9:19" ht="15" thickBot="1" x14ac:dyDescent="0.35">
      <c r="I174" s="13"/>
      <c r="J174" s="5"/>
      <c r="K174" s="14"/>
      <c r="L174" s="23"/>
      <c r="M174" s="1"/>
      <c r="N174" s="1"/>
      <c r="O174" s="1"/>
      <c r="P174" s="1"/>
      <c r="Q174" s="435"/>
      <c r="R174" s="435"/>
      <c r="S174" s="435"/>
    </row>
    <row r="175" spans="9:19" ht="15" thickBot="1" x14ac:dyDescent="0.35">
      <c r="I175" s="1"/>
      <c r="J175" s="1"/>
      <c r="K175" s="1"/>
      <c r="L175" s="23"/>
      <c r="M175" s="1"/>
      <c r="N175" s="1"/>
      <c r="O175" s="1"/>
      <c r="P175" s="1"/>
      <c r="Q175" s="435"/>
      <c r="R175" s="435"/>
      <c r="S175" s="435"/>
    </row>
    <row r="176" spans="9:19" ht="15" customHeight="1" thickBot="1" x14ac:dyDescent="0.35">
      <c r="I176" s="447"/>
      <c r="J176" s="349" t="s">
        <v>603</v>
      </c>
      <c r="K176" s="561" t="s">
        <v>605</v>
      </c>
      <c r="L176" s="562" t="s">
        <v>604</v>
      </c>
      <c r="M176" s="560"/>
      <c r="N176" s="435"/>
      <c r="O176" s="435"/>
      <c r="P176" s="435"/>
      <c r="Q176" s="435"/>
      <c r="R176" s="435"/>
      <c r="S176" s="435"/>
    </row>
    <row r="177" spans="9:14" x14ac:dyDescent="0.3">
      <c r="I177" s="332" t="s">
        <v>608</v>
      </c>
      <c r="J177" s="286">
        <f>IF( L5=I128,K128,IF(L5=I129,K129,IF(L5=I130,K130,IF(L5=I131,K131,1))))</f>
        <v>1.1000000000000001</v>
      </c>
      <c r="K177" s="578">
        <f>IF( L5=I128,L128,IF(L5=I129,L129,IF(L5=I130,L130,IF(L5=I131,L131,1))))</f>
        <v>1.1000000000000001</v>
      </c>
      <c r="L177" s="579">
        <v>1</v>
      </c>
    </row>
    <row r="178" spans="9:14" x14ac:dyDescent="0.3">
      <c r="I178" s="247" t="s">
        <v>609</v>
      </c>
      <c r="J178" s="37">
        <f>IF(L6=I134,L134,IF(L6=I135,L135, IF(L6=I136,L136,IF(L6=I137,L137,IF(L6=I138,L138,IF(L6=I139,L139, IF(L6=I140,L140, IF(L6=I141,L141,1))))))))</f>
        <v>1.05</v>
      </c>
      <c r="K178" s="580">
        <f>IF(L6=I134,L134,IF(L6=I135,L135, IF(L6=I136,L136,IF(L6=I137,L137,IF(L6=I138,L138,IF(L6=I139,L139, IF(L6=I140,L140, IF(L6=I141,L141,1))))))))</f>
        <v>1.05</v>
      </c>
      <c r="L178" s="581">
        <v>1</v>
      </c>
    </row>
    <row r="179" spans="9:14" ht="15" thickBot="1" x14ac:dyDescent="0.35">
      <c r="I179" s="565" t="s">
        <v>610</v>
      </c>
      <c r="J179" s="582">
        <f>IF( L8=I144,K144,IF(L8=I145,K145,IF(L8=I146,K146,1)))</f>
        <v>1.3</v>
      </c>
      <c r="K179" s="583">
        <f>IF( L8=I144,L144,IF(L8=I145,L145,IF(L8=I146,L146,1)))</f>
        <v>1.2</v>
      </c>
      <c r="L179" s="584">
        <f>IF( L8=I144,M144,IF(L8=I145,M145,IF(L8=I146,M146,1)))</f>
        <v>1.3</v>
      </c>
    </row>
    <row r="180" spans="9:14" ht="15.6" thickTop="1" thickBot="1" x14ac:dyDescent="0.35">
      <c r="I180" s="550"/>
      <c r="J180" s="551">
        <f>J177*J178*J179</f>
        <v>1.5015000000000003</v>
      </c>
      <c r="K180" s="551">
        <f t="shared" ref="K180:L180" si="34">K177*K178*K179</f>
        <v>1.3860000000000003</v>
      </c>
      <c r="L180" s="595">
        <f t="shared" si="34"/>
        <v>1.3</v>
      </c>
    </row>
    <row r="181" spans="9:14" x14ac:dyDescent="0.3">
      <c r="L181" s="157"/>
    </row>
    <row r="182" spans="9:14" ht="15" thickBot="1" x14ac:dyDescent="0.35">
      <c r="L182" s="157"/>
    </row>
    <row r="183" spans="9:14" x14ac:dyDescent="0.3">
      <c r="I183" s="447" t="s">
        <v>620</v>
      </c>
      <c r="J183" s="552" t="s">
        <v>267</v>
      </c>
      <c r="K183" s="553" t="s">
        <v>258</v>
      </c>
      <c r="L183" s="157"/>
    </row>
    <row r="184" spans="9:14" x14ac:dyDescent="0.3">
      <c r="I184" s="2"/>
      <c r="J184" s="1"/>
      <c r="K184" s="3"/>
      <c r="L184" s="157"/>
    </row>
    <row r="185" spans="9:14" x14ac:dyDescent="0.3">
      <c r="I185" s="2" t="s">
        <v>562</v>
      </c>
      <c r="J185" s="609">
        <f>J150*J180</f>
        <v>5.8821863713775109</v>
      </c>
      <c r="K185" s="610">
        <f>K150*J180</f>
        <v>1.0410616023381216</v>
      </c>
      <c r="L185" s="157"/>
    </row>
    <row r="186" spans="9:14" x14ac:dyDescent="0.3">
      <c r="I186" s="2" t="s">
        <v>676</v>
      </c>
      <c r="J186" s="611">
        <f>J151*J180</f>
        <v>8.5694107949668616</v>
      </c>
      <c r="K186" s="612">
        <f>K151*J180</f>
        <v>23.827962099494158</v>
      </c>
      <c r="L186" s="157"/>
    </row>
    <row r="187" spans="9:14" ht="15" thickBot="1" x14ac:dyDescent="0.35">
      <c r="I187" s="13"/>
      <c r="J187" s="5"/>
      <c r="K187" s="14"/>
      <c r="L187" s="157"/>
    </row>
    <row r="188" spans="9:14" x14ac:dyDescent="0.3">
      <c r="L188" s="157"/>
    </row>
    <row r="189" spans="9:14" ht="15" thickBot="1" x14ac:dyDescent="0.35">
      <c r="L189" s="157"/>
    </row>
    <row r="190" spans="9:14" x14ac:dyDescent="0.3">
      <c r="I190" s="243"/>
      <c r="J190" s="574" t="s">
        <v>267</v>
      </c>
      <c r="K190" s="575" t="s">
        <v>258</v>
      </c>
      <c r="L190" s="552" t="s">
        <v>267</v>
      </c>
      <c r="M190" s="553" t="s">
        <v>258</v>
      </c>
      <c r="N190" s="585" t="s">
        <v>621</v>
      </c>
    </row>
    <row r="191" spans="9:14" x14ac:dyDescent="0.3">
      <c r="I191" s="420" t="s">
        <v>554</v>
      </c>
      <c r="J191" s="566"/>
      <c r="K191" s="567"/>
      <c r="L191" s="542"/>
      <c r="M191" s="543"/>
      <c r="N191" s="586"/>
    </row>
    <row r="192" spans="9:14" x14ac:dyDescent="0.3">
      <c r="I192" s="247" t="s">
        <v>576</v>
      </c>
      <c r="J192" s="568">
        <f>J156</f>
        <v>800000</v>
      </c>
      <c r="K192" s="569">
        <f>K156</f>
        <v>990285.50585838</v>
      </c>
      <c r="L192" s="601">
        <f>J192*$L$180</f>
        <v>1040000</v>
      </c>
      <c r="M192" s="602">
        <f>K192*$L$180</f>
        <v>1287371.157615894</v>
      </c>
      <c r="N192" s="587">
        <f>L192/M192</f>
        <v>0.80784783304140106</v>
      </c>
    </row>
    <row r="193" spans="9:14" x14ac:dyDescent="0.3">
      <c r="I193" s="247" t="s">
        <v>577</v>
      </c>
      <c r="J193" s="568">
        <f t="shared" ref="J193:K193" si="35">J157</f>
        <v>447709.3540499236</v>
      </c>
      <c r="K193" s="569">
        <f t="shared" si="35"/>
        <v>1885881.7106469688</v>
      </c>
      <c r="L193" s="601">
        <f t="shared" ref="L193:L194" si="36">J193*$L$180</f>
        <v>582022.16026490065</v>
      </c>
      <c r="M193" s="602">
        <f t="shared" ref="M193:M194" si="37">K193*$L$180</f>
        <v>2451646.2238410595</v>
      </c>
      <c r="N193" s="587">
        <f t="shared" ref="N193:N206" si="38">L193/M193</f>
        <v>0.23740054931458709</v>
      </c>
    </row>
    <row r="194" spans="9:14" ht="15" thickBot="1" x14ac:dyDescent="0.35">
      <c r="I194" s="565" t="s">
        <v>578</v>
      </c>
      <c r="J194" s="570">
        <f t="shared" ref="J194:K194" si="39">J158</f>
        <v>205406.20000000004</v>
      </c>
      <c r="K194" s="571">
        <f t="shared" si="39"/>
        <v>548783.12725420273</v>
      </c>
      <c r="L194" s="603">
        <f t="shared" si="36"/>
        <v>267028.06000000006</v>
      </c>
      <c r="M194" s="604">
        <f t="shared" si="37"/>
        <v>713418.06543046352</v>
      </c>
      <c r="N194" s="589">
        <f t="shared" si="38"/>
        <v>0.37429394199441834</v>
      </c>
    </row>
    <row r="195" spans="9:14" ht="15" thickTop="1" x14ac:dyDescent="0.3">
      <c r="I195" s="420" t="s">
        <v>203</v>
      </c>
      <c r="J195" s="572"/>
      <c r="K195" s="573"/>
      <c r="L195" s="601"/>
      <c r="M195" s="602"/>
      <c r="N195" s="587"/>
    </row>
    <row r="196" spans="9:14" x14ac:dyDescent="0.3">
      <c r="I196" s="247" t="s">
        <v>579</v>
      </c>
      <c r="J196" s="568">
        <f t="shared" ref="J196:K196" si="40">J160</f>
        <v>247549.48548140601</v>
      </c>
      <c r="K196" s="569">
        <f t="shared" si="40"/>
        <v>201880.2241467142</v>
      </c>
      <c r="L196" s="605">
        <f>J56*$K$180</f>
        <v>343103.58687722881</v>
      </c>
      <c r="M196" s="606">
        <f>K56*$K$180</f>
        <v>279805.99066734593</v>
      </c>
      <c r="N196" s="587">
        <f t="shared" si="38"/>
        <v>1.226219589004925</v>
      </c>
    </row>
    <row r="197" spans="9:14" x14ac:dyDescent="0.3">
      <c r="I197" s="247" t="s">
        <v>580</v>
      </c>
      <c r="J197" s="568">
        <f t="shared" ref="J197:K197" si="41">J161</f>
        <v>1136079.979623026</v>
      </c>
      <c r="K197" s="569">
        <f t="shared" si="41"/>
        <v>922813.44880285277</v>
      </c>
      <c r="L197" s="605">
        <f t="shared" ref="L197:M197" si="42">J57*$K$180</f>
        <v>1574606.8517575143</v>
      </c>
      <c r="M197" s="606">
        <f t="shared" si="42"/>
        <v>1279019.4400407542</v>
      </c>
      <c r="N197" s="587">
        <f t="shared" si="38"/>
        <v>1.2311047060452354</v>
      </c>
    </row>
    <row r="198" spans="9:14" ht="15" thickBot="1" x14ac:dyDescent="0.35">
      <c r="I198" s="565" t="s">
        <v>581</v>
      </c>
      <c r="J198" s="570">
        <f t="shared" ref="J198:K198" si="43">J162</f>
        <v>1178695.8736627612</v>
      </c>
      <c r="K198" s="571">
        <f t="shared" si="43"/>
        <v>1061960.2649006622</v>
      </c>
      <c r="L198" s="607">
        <f t="shared" ref="L198:M198" si="44">J58*$K$180</f>
        <v>1633672.4808965875</v>
      </c>
      <c r="M198" s="608">
        <f t="shared" si="44"/>
        <v>1471876.9271523182</v>
      </c>
      <c r="N198" s="589">
        <f t="shared" si="38"/>
        <v>1.109924648426482</v>
      </c>
    </row>
    <row r="199" spans="9:14" ht="15" thickTop="1" x14ac:dyDescent="0.3">
      <c r="I199" s="420" t="s">
        <v>204</v>
      </c>
      <c r="J199" s="572"/>
      <c r="K199" s="573"/>
      <c r="L199" s="605"/>
      <c r="M199" s="606"/>
      <c r="N199" s="587"/>
    </row>
    <row r="200" spans="9:14" x14ac:dyDescent="0.3">
      <c r="I200" s="247" t="s">
        <v>582</v>
      </c>
      <c r="J200" s="568">
        <f t="shared" ref="J200:K200" si="45">J164</f>
        <v>1866999.49057565</v>
      </c>
      <c r="K200" s="569">
        <f t="shared" si="45"/>
        <v>1669079.5720835458</v>
      </c>
      <c r="L200" s="605">
        <f t="shared" ref="L200:M200" si="46">J60*$K$180</f>
        <v>2587661.2939378517</v>
      </c>
      <c r="M200" s="606">
        <f t="shared" si="46"/>
        <v>2313344.2869077954</v>
      </c>
      <c r="N200" s="587">
        <f t="shared" si="38"/>
        <v>1.1185802772992042</v>
      </c>
    </row>
    <row r="201" spans="9:14" x14ac:dyDescent="0.3">
      <c r="I201" s="247" t="s">
        <v>583</v>
      </c>
      <c r="J201" s="568">
        <f t="shared" ref="J201:K201" si="47">J165</f>
        <v>1365692.5114620482</v>
      </c>
      <c r="K201" s="569">
        <f t="shared" si="47"/>
        <v>1101799.2868059096</v>
      </c>
      <c r="L201" s="605">
        <f t="shared" ref="L201:M201" si="48">J61*$K$180</f>
        <v>1892849.8208863991</v>
      </c>
      <c r="M201" s="606">
        <f t="shared" si="48"/>
        <v>1527093.8115129911</v>
      </c>
      <c r="N201" s="587">
        <f t="shared" si="38"/>
        <v>1.2395111594428045</v>
      </c>
    </row>
    <row r="202" spans="9:14" ht="15" thickBot="1" x14ac:dyDescent="0.35">
      <c r="I202" s="565" t="s">
        <v>584</v>
      </c>
      <c r="J202" s="570">
        <f t="shared" ref="J202:K202" si="49">J166</f>
        <v>248832.07417068264</v>
      </c>
      <c r="K202" s="571">
        <f t="shared" si="49"/>
        <v>224746.93723892001</v>
      </c>
      <c r="L202" s="607">
        <f t="shared" ref="L202:M202" si="50">J62*$K$180</f>
        <v>344881.25480056624</v>
      </c>
      <c r="M202" s="608">
        <f t="shared" si="50"/>
        <v>311499.25501314324</v>
      </c>
      <c r="N202" s="589">
        <f t="shared" si="38"/>
        <v>1.1071655846689408</v>
      </c>
    </row>
    <row r="203" spans="9:14" ht="15" thickTop="1" x14ac:dyDescent="0.3">
      <c r="I203" s="418" t="s">
        <v>323</v>
      </c>
      <c r="J203" s="572"/>
      <c r="K203" s="573"/>
      <c r="L203" s="605"/>
      <c r="M203" s="606"/>
      <c r="N203" s="587"/>
    </row>
    <row r="204" spans="9:14" x14ac:dyDescent="0.3">
      <c r="I204" s="247" t="s">
        <v>585</v>
      </c>
      <c r="J204" s="568">
        <f t="shared" ref="J204:K204" si="51">J168</f>
        <v>1209464.9881269946</v>
      </c>
      <c r="K204" s="569">
        <f t="shared" si="51"/>
        <v>1036473.654412064</v>
      </c>
      <c r="L204" s="605">
        <f t="shared" ref="L204:M204" si="52">J64*$K$180</f>
        <v>1676318.4735440149</v>
      </c>
      <c r="M204" s="606">
        <f t="shared" si="52"/>
        <v>1436552.4850151211</v>
      </c>
      <c r="N204" s="587">
        <f t="shared" si="38"/>
        <v>1.1669037442278831</v>
      </c>
    </row>
    <row r="205" spans="9:14" x14ac:dyDescent="0.3">
      <c r="I205" s="247" t="s">
        <v>586</v>
      </c>
      <c r="J205" s="568">
        <f t="shared" ref="J205:K205" si="53">J169</f>
        <v>1019405.8838512481</v>
      </c>
      <c r="K205" s="569">
        <f t="shared" si="53"/>
        <v>915203.26031584316</v>
      </c>
      <c r="L205" s="605">
        <f t="shared" ref="L205:M205" si="54">J65*$K$180</f>
        <v>1412896.5550178301</v>
      </c>
      <c r="M205" s="606">
        <f t="shared" si="54"/>
        <v>1268471.7187977589</v>
      </c>
      <c r="N205" s="587">
        <f t="shared" si="38"/>
        <v>1.1138573561237575</v>
      </c>
    </row>
    <row r="206" spans="9:14" ht="15" thickBot="1" x14ac:dyDescent="0.35">
      <c r="I206" s="8" t="s">
        <v>587</v>
      </c>
      <c r="J206" s="570">
        <f t="shared" ref="J206:K206" si="55">J170</f>
        <v>893220.0603974883</v>
      </c>
      <c r="K206" s="571">
        <f t="shared" si="55"/>
        <v>635581.72425862658</v>
      </c>
      <c r="L206" s="607">
        <f t="shared" ref="L206:M206" si="56">J66*$K$180</f>
        <v>1238003.0037109191</v>
      </c>
      <c r="M206" s="608">
        <f t="shared" si="56"/>
        <v>880916.26982245664</v>
      </c>
      <c r="N206" s="589">
        <f t="shared" si="38"/>
        <v>1.4053583139750967</v>
      </c>
    </row>
    <row r="207" spans="9:14" ht="15.6" thickTop="1" thickBot="1" x14ac:dyDescent="0.35">
      <c r="I207" s="422"/>
      <c r="J207" s="576"/>
      <c r="K207" s="577"/>
      <c r="L207" s="563"/>
      <c r="M207" s="564"/>
      <c r="N207" s="588"/>
    </row>
    <row r="208" spans="9:14" x14ac:dyDescent="0.3">
      <c r="L208" s="135"/>
      <c r="M208" s="135"/>
    </row>
  </sheetData>
  <mergeCells count="16">
    <mergeCell ref="L25:M25"/>
    <mergeCell ref="R25:S25"/>
    <mergeCell ref="E25:F25"/>
    <mergeCell ref="J13:K13"/>
    <mergeCell ref="R13:S13"/>
    <mergeCell ref="G25:H25"/>
    <mergeCell ref="J25:K25"/>
    <mergeCell ref="N13:O13"/>
    <mergeCell ref="P13:Q13"/>
    <mergeCell ref="N25:O25"/>
    <mergeCell ref="P25:Q25"/>
    <mergeCell ref="L5:M5"/>
    <mergeCell ref="L6:M6"/>
    <mergeCell ref="L7:M7"/>
    <mergeCell ref="L8:M8"/>
    <mergeCell ref="L13:M13"/>
  </mergeCells>
  <pageMargins left="0.7" right="0.7" top="0.75" bottom="0.75" header="0.3" footer="0.3"/>
  <pageSetup orientation="portrait" horizontalDpi="4294967295" verticalDpi="4294967295" r:id="rId1"/>
  <ignoredErrors>
    <ignoredError sqref="M75 G30:G31 G37:G40 G41:G43 G33:G35" formula="1"/>
    <ignoredError sqref="K93:L93 L122" formulaRange="1"/>
  </ignoredError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/>
  <dimension ref="C3:E29"/>
  <sheetViews>
    <sheetView workbookViewId="0">
      <selection activeCell="D43" sqref="D43"/>
    </sheetView>
  </sheetViews>
  <sheetFormatPr defaultRowHeight="14.4" x14ac:dyDescent="0.3"/>
  <cols>
    <col min="3" max="3" width="40" customWidth="1"/>
    <col min="4" max="4" width="21.6640625" customWidth="1"/>
    <col min="5" max="5" width="17.44140625" customWidth="1"/>
  </cols>
  <sheetData>
    <row r="3" spans="3:5" ht="15" thickBot="1" x14ac:dyDescent="0.35"/>
    <row r="4" spans="3:5" x14ac:dyDescent="0.3">
      <c r="C4" s="592" t="s">
        <v>622</v>
      </c>
      <c r="D4" s="593" t="s">
        <v>267</v>
      </c>
      <c r="E4" s="594" t="s">
        <v>258</v>
      </c>
    </row>
    <row r="5" spans="3:5" x14ac:dyDescent="0.3">
      <c r="C5" s="2" t="s">
        <v>562</v>
      </c>
      <c r="D5" s="9">
        <f>Calculator!J185</f>
        <v>5.8821863713775109</v>
      </c>
      <c r="E5" s="287">
        <f>Calculator!K185</f>
        <v>1.0410616023381216</v>
      </c>
    </row>
    <row r="6" spans="3:5" ht="15" thickBot="1" x14ac:dyDescent="0.35">
      <c r="C6" s="13"/>
      <c r="D6" s="314"/>
      <c r="E6" s="325"/>
    </row>
    <row r="7" spans="3:5" ht="15" thickBot="1" x14ac:dyDescent="0.35">
      <c r="C7" s="1"/>
      <c r="D7" s="9"/>
      <c r="E7" s="9"/>
    </row>
    <row r="8" spans="3:5" x14ac:dyDescent="0.3">
      <c r="C8" s="592" t="s">
        <v>622</v>
      </c>
      <c r="D8" s="593" t="s">
        <v>267</v>
      </c>
      <c r="E8" s="594" t="s">
        <v>258</v>
      </c>
    </row>
    <row r="9" spans="3:5" x14ac:dyDescent="0.3">
      <c r="C9" s="2" t="s">
        <v>623</v>
      </c>
      <c r="D9" s="6">
        <f>Calculator!J186</f>
        <v>8.5694107949668616</v>
      </c>
      <c r="E9" s="295">
        <f>Calculator!K186</f>
        <v>23.827962099494158</v>
      </c>
    </row>
    <row r="10" spans="3:5" ht="15" thickBot="1" x14ac:dyDescent="0.35">
      <c r="C10" s="13"/>
      <c r="D10" s="5"/>
      <c r="E10" s="14"/>
    </row>
    <row r="11" spans="3:5" x14ac:dyDescent="0.3">
      <c r="C11" s="1"/>
      <c r="D11" s="1"/>
      <c r="E11" s="1"/>
    </row>
    <row r="12" spans="3:5" x14ac:dyDescent="0.3">
      <c r="C12" s="590"/>
      <c r="D12" s="590" t="s">
        <v>267</v>
      </c>
      <c r="E12" s="590" t="s">
        <v>258</v>
      </c>
    </row>
    <row r="13" spans="3:5" x14ac:dyDescent="0.3">
      <c r="C13" s="419" t="s">
        <v>554</v>
      </c>
      <c r="D13" s="479"/>
      <c r="E13" s="479"/>
    </row>
    <row r="14" spans="3:5" x14ac:dyDescent="0.3">
      <c r="C14" s="37" t="s">
        <v>576</v>
      </c>
      <c r="D14" s="4">
        <f>Calculator!L192</f>
        <v>1040000</v>
      </c>
      <c r="E14" s="4">
        <f>Calculator!M192</f>
        <v>1287371.157615894</v>
      </c>
    </row>
    <row r="15" spans="3:5" x14ac:dyDescent="0.3">
      <c r="C15" s="37" t="s">
        <v>577</v>
      </c>
      <c r="D15" s="4">
        <f>Calculator!L193</f>
        <v>582022.16026490065</v>
      </c>
      <c r="E15" s="4">
        <f>Calculator!M193</f>
        <v>2451646.2238410595</v>
      </c>
    </row>
    <row r="16" spans="3:5" x14ac:dyDescent="0.3">
      <c r="C16" s="37" t="s">
        <v>578</v>
      </c>
      <c r="D16" s="4">
        <f>Calculator!L194</f>
        <v>267028.06000000006</v>
      </c>
      <c r="E16" s="4">
        <f>Calculator!M194</f>
        <v>713418.06543046352</v>
      </c>
    </row>
    <row r="17" spans="3:5" x14ac:dyDescent="0.3">
      <c r="C17" s="419" t="s">
        <v>203</v>
      </c>
      <c r="D17" s="458"/>
      <c r="E17" s="458"/>
    </row>
    <row r="18" spans="3:5" x14ac:dyDescent="0.3">
      <c r="C18" s="37" t="s">
        <v>579</v>
      </c>
      <c r="D18" s="4">
        <f>Calculator!L196</f>
        <v>343103.58687722881</v>
      </c>
      <c r="E18" s="4">
        <f>Calculator!M196</f>
        <v>279805.99066734593</v>
      </c>
    </row>
    <row r="19" spans="3:5" x14ac:dyDescent="0.3">
      <c r="C19" s="37" t="s">
        <v>580</v>
      </c>
      <c r="D19" s="4">
        <f>Calculator!L197</f>
        <v>1574606.8517575143</v>
      </c>
      <c r="E19" s="4">
        <f>Calculator!M197</f>
        <v>1279019.4400407542</v>
      </c>
    </row>
    <row r="20" spans="3:5" x14ac:dyDescent="0.3">
      <c r="C20" s="37" t="s">
        <v>581</v>
      </c>
      <c r="D20" s="4">
        <f>Calculator!L198</f>
        <v>1633672.4808965875</v>
      </c>
      <c r="E20" s="4">
        <f>Calculator!M198</f>
        <v>1471876.9271523182</v>
      </c>
    </row>
    <row r="21" spans="3:5" x14ac:dyDescent="0.3">
      <c r="C21" s="419" t="s">
        <v>204</v>
      </c>
      <c r="D21" s="458"/>
      <c r="E21" s="458"/>
    </row>
    <row r="22" spans="3:5" x14ac:dyDescent="0.3">
      <c r="C22" s="37" t="s">
        <v>582</v>
      </c>
      <c r="D22" s="4">
        <f>Calculator!L200</f>
        <v>2587661.2939378517</v>
      </c>
      <c r="E22" s="4">
        <f>Calculator!M200</f>
        <v>2313344.2869077954</v>
      </c>
    </row>
    <row r="23" spans="3:5" x14ac:dyDescent="0.3">
      <c r="C23" s="37" t="s">
        <v>583</v>
      </c>
      <c r="D23" s="4">
        <f>Calculator!L201</f>
        <v>1892849.8208863991</v>
      </c>
      <c r="E23" s="4">
        <f>Calculator!M201</f>
        <v>1527093.8115129911</v>
      </c>
    </row>
    <row r="24" spans="3:5" x14ac:dyDescent="0.3">
      <c r="C24" s="37" t="s">
        <v>584</v>
      </c>
      <c r="D24" s="4">
        <f>Calculator!L202</f>
        <v>344881.25480056624</v>
      </c>
      <c r="E24" s="4">
        <f>Calculator!M202</f>
        <v>311499.25501314324</v>
      </c>
    </row>
    <row r="25" spans="3:5" x14ac:dyDescent="0.3">
      <c r="C25" s="591" t="s">
        <v>323</v>
      </c>
      <c r="D25" s="458"/>
      <c r="E25" s="458"/>
    </row>
    <row r="26" spans="3:5" x14ac:dyDescent="0.3">
      <c r="C26" s="37" t="s">
        <v>585</v>
      </c>
      <c r="D26" s="4">
        <f>Calculator!L204</f>
        <v>1676318.4735440149</v>
      </c>
      <c r="E26" s="4">
        <f>Calculator!M204</f>
        <v>1436552.4850151211</v>
      </c>
    </row>
    <row r="27" spans="3:5" x14ac:dyDescent="0.3">
      <c r="C27" s="37" t="s">
        <v>586</v>
      </c>
      <c r="D27" s="4">
        <f>Calculator!L205</f>
        <v>1412896.5550178301</v>
      </c>
      <c r="E27" s="4">
        <f>Calculator!M205</f>
        <v>1268471.7187977589</v>
      </c>
    </row>
    <row r="28" spans="3:5" x14ac:dyDescent="0.3">
      <c r="C28" s="1" t="s">
        <v>587</v>
      </c>
      <c r="D28" s="4">
        <f>Calculator!L206</f>
        <v>1238003.0037109191</v>
      </c>
      <c r="E28" s="4">
        <f>Calculator!M206</f>
        <v>880916.26982245664</v>
      </c>
    </row>
    <row r="29" spans="3:5" x14ac:dyDescent="0.3">
      <c r="C29" s="479"/>
      <c r="D29" s="479"/>
      <c r="E29" s="479"/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2">
    <tabColor theme="7" tint="0.59999389629810485"/>
  </sheetPr>
  <dimension ref="B3:AZ20000"/>
  <sheetViews>
    <sheetView topLeftCell="A328" workbookViewId="0">
      <selection activeCell="F339" sqref="F339"/>
    </sheetView>
  </sheetViews>
  <sheetFormatPr defaultRowHeight="14.4" x14ac:dyDescent="0.3"/>
  <cols>
    <col min="2" max="2" width="13.109375" bestFit="1" customWidth="1"/>
    <col min="3" max="3" width="30.5546875" style="596" customWidth="1"/>
    <col min="4" max="4" width="12.109375" customWidth="1"/>
    <col min="5" max="5" width="15.77734375" customWidth="1"/>
    <col min="6" max="7" width="11.6640625" customWidth="1"/>
    <col min="8" max="8" width="12.109375" customWidth="1"/>
    <col min="9" max="9" width="12.88671875" customWidth="1"/>
    <col min="10" max="13" width="13.109375" bestFit="1" customWidth="1"/>
    <col min="14" max="17" width="11.5546875" bestFit="1" customWidth="1"/>
    <col min="18" max="26" width="13.109375" bestFit="1" customWidth="1"/>
    <col min="27" max="27" width="11.5546875" bestFit="1" customWidth="1"/>
    <col min="28" max="32" width="13.109375" bestFit="1" customWidth="1"/>
    <col min="33" max="33" width="18.88671875" customWidth="1"/>
  </cols>
  <sheetData>
    <row r="3" spans="2:45" ht="28.8" x14ac:dyDescent="0.3">
      <c r="B3" s="462" t="s">
        <v>196</v>
      </c>
      <c r="C3" s="599" t="s">
        <v>385</v>
      </c>
      <c r="D3" s="462" t="s">
        <v>187</v>
      </c>
      <c r="E3" s="462" t="s">
        <v>188</v>
      </c>
      <c r="F3" s="600" t="s">
        <v>624</v>
      </c>
      <c r="G3" s="600" t="s">
        <v>625</v>
      </c>
      <c r="H3" s="600" t="s">
        <v>626</v>
      </c>
      <c r="I3" s="600" t="s">
        <v>627</v>
      </c>
      <c r="J3" s="600" t="s">
        <v>630</v>
      </c>
      <c r="K3" s="600" t="s">
        <v>661</v>
      </c>
      <c r="L3" s="600" t="s">
        <v>628</v>
      </c>
      <c r="M3" s="600" t="s">
        <v>662</v>
      </c>
      <c r="N3" s="600" t="s">
        <v>629</v>
      </c>
      <c r="O3" s="600" t="s">
        <v>663</v>
      </c>
      <c r="P3" s="600" t="s">
        <v>631</v>
      </c>
      <c r="Q3" s="600" t="s">
        <v>664</v>
      </c>
      <c r="R3" s="600" t="s">
        <v>632</v>
      </c>
      <c r="S3" s="600" t="s">
        <v>665</v>
      </c>
      <c r="T3" s="600" t="s">
        <v>633</v>
      </c>
      <c r="U3" s="600" t="s">
        <v>666</v>
      </c>
      <c r="V3" s="600" t="s">
        <v>634</v>
      </c>
      <c r="W3" s="600" t="s">
        <v>667</v>
      </c>
      <c r="X3" s="600" t="s">
        <v>635</v>
      </c>
      <c r="Y3" s="600" t="s">
        <v>668</v>
      </c>
      <c r="Z3" s="600" t="s">
        <v>636</v>
      </c>
      <c r="AA3" s="600" t="s">
        <v>669</v>
      </c>
      <c r="AB3" s="600" t="s">
        <v>637</v>
      </c>
      <c r="AC3" s="600" t="s">
        <v>670</v>
      </c>
      <c r="AD3" s="600" t="s">
        <v>638</v>
      </c>
      <c r="AE3" s="600" t="s">
        <v>671</v>
      </c>
      <c r="AF3" s="600" t="s">
        <v>639</v>
      </c>
      <c r="AG3" s="600" t="s">
        <v>672</v>
      </c>
      <c r="AH3" s="61" t="s">
        <v>640</v>
      </c>
      <c r="AI3" s="61" t="s">
        <v>641</v>
      </c>
      <c r="AJ3" s="61" t="s">
        <v>642</v>
      </c>
      <c r="AK3" s="61" t="s">
        <v>643</v>
      </c>
      <c r="AL3" s="61" t="s">
        <v>644</v>
      </c>
      <c r="AM3" s="61" t="s">
        <v>645</v>
      </c>
      <c r="AN3" s="61" t="s">
        <v>646</v>
      </c>
      <c r="AO3" s="61" t="s">
        <v>647</v>
      </c>
      <c r="AP3" s="61" t="s">
        <v>648</v>
      </c>
      <c r="AQ3" s="61" t="s">
        <v>649</v>
      </c>
      <c r="AR3" s="61" t="s">
        <v>650</v>
      </c>
      <c r="AS3" s="61" t="s">
        <v>651</v>
      </c>
    </row>
    <row r="4" spans="2:45" ht="13.8" customHeight="1" x14ac:dyDescent="0.3">
      <c r="B4" s="616">
        <v>600001</v>
      </c>
      <c r="C4" t="s">
        <v>517</v>
      </c>
      <c r="D4" t="s">
        <v>178</v>
      </c>
      <c r="E4" t="s">
        <v>189</v>
      </c>
      <c r="F4" s="618">
        <v>3.7576551351237111</v>
      </c>
      <c r="G4" s="618">
        <v>0.58359353240375278</v>
      </c>
      <c r="H4" s="617">
        <v>6.7948405868091699</v>
      </c>
      <c r="I4" s="617">
        <v>21.493390194430159</v>
      </c>
      <c r="J4" s="619">
        <v>600.00099999999998</v>
      </c>
      <c r="K4" s="619">
        <v>858.46069220000004</v>
      </c>
      <c r="L4" s="619">
        <v>358.24069270000001</v>
      </c>
      <c r="M4" s="619">
        <v>1175.7521359999998</v>
      </c>
      <c r="N4" s="619">
        <v>184.24865510000001</v>
      </c>
      <c r="O4" s="619">
        <v>381.63531219999999</v>
      </c>
      <c r="P4" s="619">
        <v>223.78270219999999</v>
      </c>
      <c r="Q4" s="619">
        <v>144.72651449999998</v>
      </c>
      <c r="R4" s="619">
        <v>1033.440951</v>
      </c>
      <c r="S4" s="619">
        <v>708.61743880000006</v>
      </c>
      <c r="T4" s="619">
        <v>1010.1302528</v>
      </c>
      <c r="U4" s="619">
        <v>724.11693170000001</v>
      </c>
      <c r="V4" s="619">
        <v>1740.5321280000001</v>
      </c>
      <c r="W4" s="619">
        <v>1220.5850621</v>
      </c>
      <c r="X4" s="619">
        <v>1102.3370144</v>
      </c>
      <c r="Y4" s="619">
        <v>678.10281229999998</v>
      </c>
      <c r="Z4" s="619">
        <v>214.62679610000001</v>
      </c>
      <c r="AA4" s="619">
        <v>150.51159179999999</v>
      </c>
      <c r="AB4" s="619">
        <v>1040.6544621</v>
      </c>
      <c r="AC4" s="619">
        <v>683.59003700000005</v>
      </c>
      <c r="AD4" s="619">
        <v>916.88746030000004</v>
      </c>
      <c r="AE4" s="619">
        <v>646.61946739999996</v>
      </c>
      <c r="AF4" s="619">
        <v>792.5562774</v>
      </c>
      <c r="AG4" s="619">
        <v>441.10897929999999</v>
      </c>
      <c r="AH4" s="618">
        <v>0.69892658501900129</v>
      </c>
      <c r="AI4" s="618">
        <v>0.30469065866147471</v>
      </c>
      <c r="AJ4" s="618">
        <v>0.48278722964362553</v>
      </c>
      <c r="AK4" s="618">
        <v>1.5462453644339016</v>
      </c>
      <c r="AL4" s="618">
        <v>1.4583905141819755</v>
      </c>
      <c r="AM4" s="618">
        <v>1.394982230956672</v>
      </c>
      <c r="AN4" s="618">
        <v>1.4259818360890424</v>
      </c>
      <c r="AO4" s="618">
        <v>1.625619293141509</v>
      </c>
      <c r="AP4" s="618">
        <v>1.4259818360890426</v>
      </c>
      <c r="AQ4" s="618">
        <v>1.5223370818363748</v>
      </c>
      <c r="AR4" s="618">
        <v>1.4179707021784296</v>
      </c>
      <c r="AS4" s="618">
        <v>1.796735760623547</v>
      </c>
    </row>
    <row r="5" spans="2:45" x14ac:dyDescent="0.3">
      <c r="B5" s="616">
        <v>600001</v>
      </c>
      <c r="C5" t="s">
        <v>518</v>
      </c>
      <c r="D5" t="s">
        <v>178</v>
      </c>
      <c r="E5" t="s">
        <v>189</v>
      </c>
      <c r="F5" s="618">
        <v>4.3213034053922676</v>
      </c>
      <c r="G5" s="618">
        <v>0.67113256226431561</v>
      </c>
      <c r="H5" s="617">
        <v>7.8140666748305447</v>
      </c>
      <c r="I5" s="617">
        <v>24.71739872359468</v>
      </c>
      <c r="J5" s="619">
        <v>720.00119999999993</v>
      </c>
      <c r="K5" s="619">
        <v>1030.1528307000001</v>
      </c>
      <c r="L5" s="619">
        <v>429.88883129999999</v>
      </c>
      <c r="M5" s="619">
        <v>1410.9025632</v>
      </c>
      <c r="N5" s="619">
        <v>221.0983861</v>
      </c>
      <c r="O5" s="619">
        <v>457.96237459999998</v>
      </c>
      <c r="P5" s="619">
        <v>246.16097239999999</v>
      </c>
      <c r="Q5" s="619">
        <v>159.19916599999999</v>
      </c>
      <c r="R5" s="619">
        <v>1136.7850460999998</v>
      </c>
      <c r="S5" s="619">
        <v>779.47918270000002</v>
      </c>
      <c r="T5" s="619">
        <v>1111.1432781000001</v>
      </c>
      <c r="U5" s="619">
        <v>796.52862490000007</v>
      </c>
      <c r="V5" s="619">
        <v>1914.5853407999998</v>
      </c>
      <c r="W5" s="619">
        <v>1342.6435683</v>
      </c>
      <c r="X5" s="619">
        <v>1212.5707157999998</v>
      </c>
      <c r="Y5" s="619">
        <v>745.91309349999995</v>
      </c>
      <c r="Z5" s="619">
        <v>236.08947570000001</v>
      </c>
      <c r="AA5" s="619">
        <v>165.56275099999999</v>
      </c>
      <c r="AB5" s="619">
        <v>1144.7199083</v>
      </c>
      <c r="AC5" s="619">
        <v>751.94904070000007</v>
      </c>
      <c r="AD5" s="619">
        <v>1008.5762063</v>
      </c>
      <c r="AE5" s="619">
        <v>711.28141419999997</v>
      </c>
      <c r="AF5" s="619">
        <v>871.81190520000007</v>
      </c>
      <c r="AG5" s="619">
        <v>485.21987719999998</v>
      </c>
      <c r="AH5" s="618">
        <v>0.69892658501900129</v>
      </c>
      <c r="AI5" s="618">
        <v>0.30469065866147471</v>
      </c>
      <c r="AJ5" s="618">
        <v>0.48278722964362558</v>
      </c>
      <c r="AK5" s="618">
        <v>1.5462453644339014</v>
      </c>
      <c r="AL5" s="618">
        <v>1.4583905141819755</v>
      </c>
      <c r="AM5" s="618">
        <v>1.394982230956672</v>
      </c>
      <c r="AN5" s="618">
        <v>1.4259818360890426</v>
      </c>
      <c r="AO5" s="618">
        <v>1.625619293141509</v>
      </c>
      <c r="AP5" s="618">
        <v>1.4259818360890424</v>
      </c>
      <c r="AQ5" s="618">
        <v>1.5223370818363744</v>
      </c>
      <c r="AR5" s="618">
        <v>1.4179707021784296</v>
      </c>
      <c r="AS5" s="618">
        <v>1.796735760623547</v>
      </c>
    </row>
    <row r="6" spans="2:45" x14ac:dyDescent="0.3">
      <c r="B6" s="616">
        <v>600001</v>
      </c>
      <c r="C6" t="s">
        <v>516</v>
      </c>
      <c r="D6" t="s">
        <v>178</v>
      </c>
      <c r="E6" t="s">
        <v>189</v>
      </c>
      <c r="F6" s="618">
        <v>4.8849516756608242</v>
      </c>
      <c r="G6" s="618">
        <v>0.75867159212487856</v>
      </c>
      <c r="H6" s="617">
        <v>8.8332927628519204</v>
      </c>
      <c r="I6" s="617">
        <v>27.941407252759205</v>
      </c>
      <c r="J6" s="619">
        <v>780.00130000000001</v>
      </c>
      <c r="K6" s="619">
        <v>1115.9988999</v>
      </c>
      <c r="L6" s="619">
        <v>465.71290060000001</v>
      </c>
      <c r="M6" s="619">
        <v>1528.4777768000001</v>
      </c>
      <c r="N6" s="619">
        <v>239.52325159999998</v>
      </c>
      <c r="O6" s="619">
        <v>496.12590590000002</v>
      </c>
      <c r="P6" s="619">
        <v>268.53924260000002</v>
      </c>
      <c r="Q6" s="619">
        <v>173.67181740000001</v>
      </c>
      <c r="R6" s="619">
        <v>1240.1291412</v>
      </c>
      <c r="S6" s="619">
        <v>850.34092659999999</v>
      </c>
      <c r="T6" s="619">
        <v>1212.1563034000001</v>
      </c>
      <c r="U6" s="619">
        <v>868.94031799999993</v>
      </c>
      <c r="V6" s="619">
        <v>2088.6385535999998</v>
      </c>
      <c r="W6" s="619">
        <v>1464.7020745000002</v>
      </c>
      <c r="X6" s="619">
        <v>1322.8044173000001</v>
      </c>
      <c r="Y6" s="619">
        <v>813.72337470000002</v>
      </c>
      <c r="Z6" s="619">
        <v>257.55215530000004</v>
      </c>
      <c r="AA6" s="619">
        <v>180.61391020000002</v>
      </c>
      <c r="AB6" s="619">
        <v>1248.7853544999998</v>
      </c>
      <c r="AC6" s="619">
        <v>820.30804439999997</v>
      </c>
      <c r="AD6" s="619">
        <v>1100.2649523</v>
      </c>
      <c r="AE6" s="619">
        <v>775.94336090000002</v>
      </c>
      <c r="AF6" s="619">
        <v>951.06753289999995</v>
      </c>
      <c r="AG6" s="619">
        <v>529.33077509999998</v>
      </c>
      <c r="AH6" s="618">
        <v>0.69892658501900129</v>
      </c>
      <c r="AI6" s="618">
        <v>0.30469065866147466</v>
      </c>
      <c r="AJ6" s="618">
        <v>0.48278722964362553</v>
      </c>
      <c r="AK6" s="618">
        <v>1.5462453644339016</v>
      </c>
      <c r="AL6" s="618">
        <v>1.4583905141819755</v>
      </c>
      <c r="AM6" s="618">
        <v>1.394982230956672</v>
      </c>
      <c r="AN6" s="618">
        <v>1.4259818360890426</v>
      </c>
      <c r="AO6" s="618">
        <v>1.6256192931415092</v>
      </c>
      <c r="AP6" s="618">
        <v>1.4259818360890426</v>
      </c>
      <c r="AQ6" s="618">
        <v>1.5223370818363746</v>
      </c>
      <c r="AR6" s="618">
        <v>1.4179707021784296</v>
      </c>
      <c r="AS6" s="618">
        <v>1.796735760623547</v>
      </c>
    </row>
    <row r="7" spans="2:45" x14ac:dyDescent="0.3">
      <c r="B7" s="616">
        <v>668900</v>
      </c>
      <c r="C7" t="s">
        <v>517</v>
      </c>
      <c r="D7" t="s">
        <v>178</v>
      </c>
      <c r="E7" t="s">
        <v>189</v>
      </c>
      <c r="F7" s="618">
        <v>4.1891522178867229</v>
      </c>
      <c r="G7" s="618">
        <v>0.65060843869405249</v>
      </c>
      <c r="H7" s="617">
        <v>6.7948405868091681</v>
      </c>
      <c r="I7" s="617">
        <v>19.806938148675282</v>
      </c>
      <c r="J7" s="619">
        <v>668.9</v>
      </c>
      <c r="K7" s="619">
        <v>957.03899999999999</v>
      </c>
      <c r="L7" s="619">
        <v>399.37799999999999</v>
      </c>
      <c r="M7" s="619">
        <v>1682.2149999999999</v>
      </c>
      <c r="N7" s="619">
        <v>205.40620000000001</v>
      </c>
      <c r="O7" s="619">
        <v>546.02719999999999</v>
      </c>
      <c r="P7" s="619">
        <v>249.48</v>
      </c>
      <c r="Q7" s="619">
        <v>207.0684</v>
      </c>
      <c r="R7" s="619">
        <v>1152.1125</v>
      </c>
      <c r="S7" s="619">
        <v>1013.859</v>
      </c>
      <c r="T7" s="619">
        <v>1126.125</v>
      </c>
      <c r="U7" s="619">
        <v>1036.0350000000001</v>
      </c>
      <c r="V7" s="619">
        <v>1940.4</v>
      </c>
      <c r="W7" s="619">
        <v>1746.36</v>
      </c>
      <c r="X7" s="619">
        <v>1228.92</v>
      </c>
      <c r="Y7" s="619">
        <v>970.2</v>
      </c>
      <c r="Z7" s="619">
        <v>239.27270770000001</v>
      </c>
      <c r="AA7" s="619">
        <v>215.34543690000001</v>
      </c>
      <c r="AB7" s="619">
        <v>1160.1543492000001</v>
      </c>
      <c r="AC7" s="619">
        <v>978.05088230000001</v>
      </c>
      <c r="AD7" s="619">
        <v>1022.175</v>
      </c>
      <c r="AE7" s="619">
        <v>925.15499999999997</v>
      </c>
      <c r="AF7" s="619">
        <v>883.56668400000001</v>
      </c>
      <c r="AG7" s="619">
        <v>631.11953520000009</v>
      </c>
      <c r="AH7" s="618">
        <v>0.69892658501900129</v>
      </c>
      <c r="AI7" s="618">
        <v>0.23741198360494942</v>
      </c>
      <c r="AJ7" s="618">
        <v>0.37618309124527138</v>
      </c>
      <c r="AK7" s="618">
        <v>1.2048192771084336</v>
      </c>
      <c r="AL7" s="618">
        <v>1.1363636363636362</v>
      </c>
      <c r="AM7" s="618">
        <v>1.0869565217391304</v>
      </c>
      <c r="AN7" s="618">
        <v>1.1111111111111112</v>
      </c>
      <c r="AO7" s="618">
        <v>1.2666666666666668</v>
      </c>
      <c r="AP7" s="618">
        <v>1.1111111111111114</v>
      </c>
      <c r="AQ7" s="618">
        <v>1.1861901769548482</v>
      </c>
      <c r="AR7" s="618">
        <v>1.1048689138576779</v>
      </c>
      <c r="AS7" s="618">
        <v>1.3999989458735556</v>
      </c>
    </row>
    <row r="8" spans="2:45" x14ac:dyDescent="0.3">
      <c r="B8" s="616">
        <v>668900</v>
      </c>
      <c r="C8" t="s">
        <v>518</v>
      </c>
      <c r="D8" t="s">
        <v>178</v>
      </c>
      <c r="E8" t="s">
        <v>189</v>
      </c>
      <c r="F8" s="618">
        <v>4.8175250505697313</v>
      </c>
      <c r="G8" s="618">
        <v>0.74819970449816031</v>
      </c>
      <c r="H8" s="617">
        <v>7.814066674830543</v>
      </c>
      <c r="I8" s="617">
        <v>22.777978870976575</v>
      </c>
      <c r="J8" s="619">
        <v>802.68</v>
      </c>
      <c r="K8" s="619">
        <v>1148.4467999999999</v>
      </c>
      <c r="L8" s="619">
        <v>479.25359999999995</v>
      </c>
      <c r="M8" s="619">
        <v>2018.6579999999999</v>
      </c>
      <c r="N8" s="619">
        <v>246.48743999999999</v>
      </c>
      <c r="O8" s="619">
        <v>655.23264000000006</v>
      </c>
      <c r="P8" s="619">
        <v>274.428</v>
      </c>
      <c r="Q8" s="619">
        <v>227.77524</v>
      </c>
      <c r="R8" s="619">
        <v>1267.32375</v>
      </c>
      <c r="S8" s="619">
        <v>1115.2448999999999</v>
      </c>
      <c r="T8" s="619">
        <v>1238.7375</v>
      </c>
      <c r="U8" s="619">
        <v>1139.6385</v>
      </c>
      <c r="V8" s="619">
        <v>2134.44</v>
      </c>
      <c r="W8" s="619">
        <v>1920.9960000000001</v>
      </c>
      <c r="X8" s="619">
        <v>1351.8119999999999</v>
      </c>
      <c r="Y8" s="619">
        <v>1067.22</v>
      </c>
      <c r="Z8" s="619">
        <v>263.19997850000004</v>
      </c>
      <c r="AA8" s="619">
        <v>236.87998060000001</v>
      </c>
      <c r="AB8" s="619">
        <v>1276.1697841</v>
      </c>
      <c r="AC8" s="619">
        <v>1075.8559705999999</v>
      </c>
      <c r="AD8" s="619">
        <v>1124.3924999999999</v>
      </c>
      <c r="AE8" s="619">
        <v>1017.6704999999999</v>
      </c>
      <c r="AF8" s="619">
        <v>971.9233524</v>
      </c>
      <c r="AG8" s="619">
        <v>694.2314887</v>
      </c>
      <c r="AH8" s="618">
        <v>0.69892658501900129</v>
      </c>
      <c r="AI8" s="618">
        <v>0.23741198360494942</v>
      </c>
      <c r="AJ8" s="618">
        <v>0.37618309124527138</v>
      </c>
      <c r="AK8" s="618">
        <v>1.2048192771084338</v>
      </c>
      <c r="AL8" s="618">
        <v>1.1363636363636365</v>
      </c>
      <c r="AM8" s="618">
        <v>1.0869565217391304</v>
      </c>
      <c r="AN8" s="618">
        <v>1.1111111111111114</v>
      </c>
      <c r="AO8" s="618">
        <v>1.2666666666666671</v>
      </c>
      <c r="AP8" s="618">
        <v>1.1111111111111112</v>
      </c>
      <c r="AQ8" s="618">
        <v>1.1861901769548482</v>
      </c>
      <c r="AR8" s="618">
        <v>1.1048689138576779</v>
      </c>
      <c r="AS8" s="618">
        <v>1.3999989458735556</v>
      </c>
    </row>
    <row r="9" spans="2:45" x14ac:dyDescent="0.3">
      <c r="B9" s="616">
        <v>668900</v>
      </c>
      <c r="C9" t="s">
        <v>516</v>
      </c>
      <c r="D9" t="s">
        <v>178</v>
      </c>
      <c r="E9" t="s">
        <v>189</v>
      </c>
      <c r="F9" s="618">
        <v>5.4458978832527398</v>
      </c>
      <c r="G9" s="618">
        <v>0.84579097030226824</v>
      </c>
      <c r="H9" s="617">
        <v>8.8332927628519187</v>
      </c>
      <c r="I9" s="617">
        <v>25.749019593277868</v>
      </c>
      <c r="J9" s="619">
        <v>869.57</v>
      </c>
      <c r="K9" s="619">
        <v>1244.1506999999999</v>
      </c>
      <c r="L9" s="619">
        <v>519.19140000000004</v>
      </c>
      <c r="M9" s="619">
        <v>2186.8795</v>
      </c>
      <c r="N9" s="619">
        <v>267.02805999999998</v>
      </c>
      <c r="O9" s="619">
        <v>709.83536000000004</v>
      </c>
      <c r="P9" s="619">
        <v>299.37599999999998</v>
      </c>
      <c r="Q9" s="619">
        <v>248.48208</v>
      </c>
      <c r="R9" s="619">
        <v>1382.5350000000001</v>
      </c>
      <c r="S9" s="619">
        <v>1216.6308000000001</v>
      </c>
      <c r="T9" s="619">
        <v>1351.35</v>
      </c>
      <c r="U9" s="619">
        <v>1243.242</v>
      </c>
      <c r="V9" s="619">
        <v>2328.48</v>
      </c>
      <c r="W9" s="619">
        <v>2095.6320000000001</v>
      </c>
      <c r="X9" s="619">
        <v>1474.704</v>
      </c>
      <c r="Y9" s="619">
        <v>1164.24</v>
      </c>
      <c r="Z9" s="619">
        <v>287.12724930000002</v>
      </c>
      <c r="AA9" s="619">
        <v>258.41452429999998</v>
      </c>
      <c r="AB9" s="619">
        <v>1392.185219</v>
      </c>
      <c r="AC9" s="619">
        <v>1173.6610588000001</v>
      </c>
      <c r="AD9" s="619">
        <v>1226.6099999999999</v>
      </c>
      <c r="AE9" s="619">
        <v>1110.1859999999999</v>
      </c>
      <c r="AF9" s="619">
        <v>1060.2800208000001</v>
      </c>
      <c r="AG9" s="619">
        <v>757.34344220000003</v>
      </c>
      <c r="AH9" s="618">
        <v>0.69892658501900129</v>
      </c>
      <c r="AI9" s="618">
        <v>0.23741198360494944</v>
      </c>
      <c r="AJ9" s="618">
        <v>0.37618309124527138</v>
      </c>
      <c r="AK9" s="618">
        <v>1.2048192771084336</v>
      </c>
      <c r="AL9" s="618">
        <v>1.1363636363636362</v>
      </c>
      <c r="AM9" s="618">
        <v>1.0869565217391304</v>
      </c>
      <c r="AN9" s="618">
        <v>1.1111111111111114</v>
      </c>
      <c r="AO9" s="618">
        <v>1.2666666666666671</v>
      </c>
      <c r="AP9" s="618">
        <v>1.1111111111111114</v>
      </c>
      <c r="AQ9" s="618">
        <v>1.1861901769548482</v>
      </c>
      <c r="AR9" s="618">
        <v>1.1048689138576779</v>
      </c>
      <c r="AS9" s="618">
        <v>1.3999989458735556</v>
      </c>
    </row>
    <row r="10" spans="2:45" x14ac:dyDescent="0.3">
      <c r="B10" s="616">
        <v>700000</v>
      </c>
      <c r="C10" t="s">
        <v>517</v>
      </c>
      <c r="D10" t="s">
        <v>178</v>
      </c>
      <c r="E10" t="s">
        <v>189</v>
      </c>
      <c r="F10" s="618">
        <v>4.2750751935252778</v>
      </c>
      <c r="G10" s="618">
        <v>0.68624134754997601</v>
      </c>
      <c r="H10" s="617">
        <v>6.7404818551805636</v>
      </c>
      <c r="I10" s="617">
        <v>19.414686705769224</v>
      </c>
      <c r="J10" s="619">
        <v>700</v>
      </c>
      <c r="K10" s="619">
        <v>964.92585229999997</v>
      </c>
      <c r="L10" s="619">
        <v>410.84333270000002</v>
      </c>
      <c r="M10" s="619">
        <v>1730.5295286</v>
      </c>
      <c r="N10" s="619">
        <v>205.40620000000001</v>
      </c>
      <c r="O10" s="619">
        <v>546.68097069999999</v>
      </c>
      <c r="P10" s="619">
        <v>258.12434239999999</v>
      </c>
      <c r="Q10" s="619">
        <v>213.26070629999998</v>
      </c>
      <c r="R10" s="619">
        <v>1190.0824631</v>
      </c>
      <c r="S10" s="619">
        <v>1026.192376</v>
      </c>
      <c r="T10" s="619">
        <v>1181.936271</v>
      </c>
      <c r="U10" s="619">
        <v>1081.2329801000001</v>
      </c>
      <c r="V10" s="619">
        <v>1991.6365767000002</v>
      </c>
      <c r="W10" s="619">
        <v>1789.3987244</v>
      </c>
      <c r="X10" s="619">
        <v>1311.5816769999999</v>
      </c>
      <c r="Y10" s="619">
        <v>1041.9312073000001</v>
      </c>
      <c r="Z10" s="619">
        <v>250.6898802</v>
      </c>
      <c r="AA10" s="619">
        <v>225.83955799999998</v>
      </c>
      <c r="AB10" s="619">
        <v>1216.3235852</v>
      </c>
      <c r="AC10" s="619">
        <v>1030.0209010999999</v>
      </c>
      <c r="AD10" s="619">
        <v>1059.0012895</v>
      </c>
      <c r="AE10" s="619">
        <v>956.44590930000004</v>
      </c>
      <c r="AF10" s="619">
        <v>918.70007310000005</v>
      </c>
      <c r="AG10" s="619">
        <v>655.54818339999997</v>
      </c>
      <c r="AH10" s="618">
        <v>0.7254443420242731</v>
      </c>
      <c r="AI10" s="618">
        <v>0.23740902761911614</v>
      </c>
      <c r="AJ10" s="618">
        <v>0.37573321738330068</v>
      </c>
      <c r="AK10" s="618">
        <v>1.2103699127451422</v>
      </c>
      <c r="AL10" s="618">
        <v>1.1597069818015522</v>
      </c>
      <c r="AM10" s="618">
        <v>1.0931374576356041</v>
      </c>
      <c r="AN10" s="618">
        <v>1.1130200047139238</v>
      </c>
      <c r="AO10" s="618">
        <v>1.2587987266249236</v>
      </c>
      <c r="AP10" s="618">
        <v>1.1100352941010683</v>
      </c>
      <c r="AQ10" s="618">
        <v>1.1808727220160202</v>
      </c>
      <c r="AR10" s="618">
        <v>1.1072254888209732</v>
      </c>
      <c r="AS10" s="618">
        <v>1.4014226510077712</v>
      </c>
    </row>
    <row r="11" spans="2:45" x14ac:dyDescent="0.3">
      <c r="B11" s="616">
        <v>700000</v>
      </c>
      <c r="C11" t="s">
        <v>518</v>
      </c>
      <c r="D11" t="s">
        <v>178</v>
      </c>
      <c r="E11" t="s">
        <v>189</v>
      </c>
      <c r="F11" s="618">
        <v>4.916336472554069</v>
      </c>
      <c r="G11" s="618">
        <v>0.78917754968247233</v>
      </c>
      <c r="H11" s="617">
        <v>7.7515541334576472</v>
      </c>
      <c r="I11" s="617">
        <v>22.326889711634603</v>
      </c>
      <c r="J11" s="619">
        <v>840</v>
      </c>
      <c r="K11" s="619">
        <v>1157.9110227000001</v>
      </c>
      <c r="L11" s="619">
        <v>493.01199920000005</v>
      </c>
      <c r="M11" s="619">
        <v>2076.6354343000003</v>
      </c>
      <c r="N11" s="619">
        <v>246.48743999999999</v>
      </c>
      <c r="O11" s="619">
        <v>656.01716480000005</v>
      </c>
      <c r="P11" s="619">
        <v>283.9367767</v>
      </c>
      <c r="Q11" s="619">
        <v>234.58677689999999</v>
      </c>
      <c r="R11" s="619">
        <v>1309.0907094000002</v>
      </c>
      <c r="S11" s="619">
        <v>1128.8116136000001</v>
      </c>
      <c r="T11" s="619">
        <v>1300.1298981000002</v>
      </c>
      <c r="U11" s="619">
        <v>1189.3562781000001</v>
      </c>
      <c r="V11" s="619">
        <v>2190.8002343000003</v>
      </c>
      <c r="W11" s="619">
        <v>1968.3385968</v>
      </c>
      <c r="X11" s="619">
        <v>1442.7398447</v>
      </c>
      <c r="Y11" s="619">
        <v>1146.1243281</v>
      </c>
      <c r="Z11" s="619">
        <v>275.75886820000005</v>
      </c>
      <c r="AA11" s="619">
        <v>248.42351379999999</v>
      </c>
      <c r="AB11" s="619">
        <v>1337.9559438000001</v>
      </c>
      <c r="AC11" s="619">
        <v>1133.0229912</v>
      </c>
      <c r="AD11" s="619">
        <v>1164.9014184</v>
      </c>
      <c r="AE11" s="619">
        <v>1052.0905003</v>
      </c>
      <c r="AF11" s="619">
        <v>1010.5700803999999</v>
      </c>
      <c r="AG11" s="619">
        <v>721.10300180000002</v>
      </c>
      <c r="AH11" s="618">
        <v>0.7254443420242731</v>
      </c>
      <c r="AI11" s="618">
        <v>0.23740902761911614</v>
      </c>
      <c r="AJ11" s="618">
        <v>0.37573321738330068</v>
      </c>
      <c r="AK11" s="618">
        <v>1.2103699127451422</v>
      </c>
      <c r="AL11" s="618">
        <v>1.159706981801552</v>
      </c>
      <c r="AM11" s="618">
        <v>1.0931374576356041</v>
      </c>
      <c r="AN11" s="618">
        <v>1.1130200047139238</v>
      </c>
      <c r="AO11" s="618">
        <v>1.2587987266249239</v>
      </c>
      <c r="AP11" s="618">
        <v>1.1100352941010683</v>
      </c>
      <c r="AQ11" s="618">
        <v>1.1808727220160202</v>
      </c>
      <c r="AR11" s="618">
        <v>1.1072254888209729</v>
      </c>
      <c r="AS11" s="618">
        <v>1.4014226510077712</v>
      </c>
    </row>
    <row r="12" spans="2:45" x14ac:dyDescent="0.3">
      <c r="B12" s="616">
        <v>700000</v>
      </c>
      <c r="C12" t="s">
        <v>516</v>
      </c>
      <c r="D12" t="s">
        <v>178</v>
      </c>
      <c r="E12" t="s">
        <v>189</v>
      </c>
      <c r="F12" s="618">
        <v>5.5575977515828612</v>
      </c>
      <c r="G12" s="618">
        <v>0.89211375181496877</v>
      </c>
      <c r="H12" s="617">
        <v>8.7626264117347326</v>
      </c>
      <c r="I12" s="617">
        <v>25.23909271749999</v>
      </c>
      <c r="J12" s="619">
        <v>910</v>
      </c>
      <c r="K12" s="619">
        <v>1254.4036079</v>
      </c>
      <c r="L12" s="619">
        <v>534.09633250000002</v>
      </c>
      <c r="M12" s="619">
        <v>2249.6883872000003</v>
      </c>
      <c r="N12" s="619">
        <v>267.02805999999998</v>
      </c>
      <c r="O12" s="619">
        <v>710.6852619</v>
      </c>
      <c r="P12" s="619">
        <v>309.74921089999998</v>
      </c>
      <c r="Q12" s="619">
        <v>255.9128475</v>
      </c>
      <c r="R12" s="619">
        <v>1428.0989557</v>
      </c>
      <c r="S12" s="619">
        <v>1231.4308511000002</v>
      </c>
      <c r="T12" s="619">
        <v>1418.3235251999999</v>
      </c>
      <c r="U12" s="619">
        <v>1297.4795762000001</v>
      </c>
      <c r="V12" s="619">
        <v>2389.9638920000002</v>
      </c>
      <c r="W12" s="619">
        <v>2147.2784692999999</v>
      </c>
      <c r="X12" s="619">
        <v>1573.8980124</v>
      </c>
      <c r="Y12" s="619">
        <v>1250.3174488</v>
      </c>
      <c r="Z12" s="619">
        <v>300.82785619999999</v>
      </c>
      <c r="AA12" s="619">
        <v>271.00746960000004</v>
      </c>
      <c r="AB12" s="619">
        <v>1459.5883023000001</v>
      </c>
      <c r="AC12" s="619">
        <v>1236.0250814000001</v>
      </c>
      <c r="AD12" s="619">
        <v>1270.8015474000001</v>
      </c>
      <c r="AE12" s="619">
        <v>1147.7350911999999</v>
      </c>
      <c r="AF12" s="619">
        <v>1102.4400877</v>
      </c>
      <c r="AG12" s="619">
        <v>786.65782009999998</v>
      </c>
      <c r="AH12" s="618">
        <v>0.7254443420242731</v>
      </c>
      <c r="AI12" s="618">
        <v>0.23740902761911611</v>
      </c>
      <c r="AJ12" s="618">
        <v>0.37573321738330068</v>
      </c>
      <c r="AK12" s="618">
        <v>1.2103699127451422</v>
      </c>
      <c r="AL12" s="618">
        <v>1.1597069818015522</v>
      </c>
      <c r="AM12" s="618">
        <v>1.0931374576356043</v>
      </c>
      <c r="AN12" s="618">
        <v>1.1130200047139238</v>
      </c>
      <c r="AO12" s="618">
        <v>1.2587987266249236</v>
      </c>
      <c r="AP12" s="618">
        <v>1.110035294101068</v>
      </c>
      <c r="AQ12" s="618">
        <v>1.1808727220160204</v>
      </c>
      <c r="AR12" s="618">
        <v>1.1072254888209729</v>
      </c>
      <c r="AS12" s="618">
        <v>1.401422651007771</v>
      </c>
    </row>
    <row r="13" spans="2:45" x14ac:dyDescent="0.3">
      <c r="B13" s="616">
        <v>800000</v>
      </c>
      <c r="C13" t="s">
        <v>517</v>
      </c>
      <c r="D13" t="s">
        <v>178</v>
      </c>
      <c r="E13" t="s">
        <v>189</v>
      </c>
      <c r="F13" s="618">
        <v>4.52475874721347</v>
      </c>
      <c r="G13" s="618">
        <v>0.80081661718317043</v>
      </c>
      <c r="H13" s="617">
        <v>6.591854457666817</v>
      </c>
      <c r="I13" s="617">
        <v>18.329201614995508</v>
      </c>
      <c r="J13" s="619">
        <v>800</v>
      </c>
      <c r="K13" s="619">
        <v>990.28550589999998</v>
      </c>
      <c r="L13" s="619">
        <v>447.70935400000002</v>
      </c>
      <c r="M13" s="619">
        <v>1885.8817106000001</v>
      </c>
      <c r="N13" s="619">
        <v>205.40620000000001</v>
      </c>
      <c r="O13" s="619">
        <v>548.78312730000005</v>
      </c>
      <c r="P13" s="619">
        <v>285.91965570000002</v>
      </c>
      <c r="Q13" s="619">
        <v>233.17165890000001</v>
      </c>
      <c r="R13" s="619">
        <v>1312.1723764999999</v>
      </c>
      <c r="S13" s="619">
        <v>1065.8495334000002</v>
      </c>
      <c r="T13" s="619">
        <v>1361.3937341000001</v>
      </c>
      <c r="U13" s="619">
        <v>1226.5641059999998</v>
      </c>
      <c r="V13" s="619">
        <v>2156.3844116</v>
      </c>
      <c r="W13" s="619">
        <v>1927.7869058000001</v>
      </c>
      <c r="X13" s="619">
        <v>1577.3748507</v>
      </c>
      <c r="Y13" s="619">
        <v>1272.5781763</v>
      </c>
      <c r="Z13" s="619">
        <v>287.4010457</v>
      </c>
      <c r="AA13" s="619">
        <v>259.58271250000001</v>
      </c>
      <c r="AB13" s="619">
        <v>1396.9320613</v>
      </c>
      <c r="AC13" s="619">
        <v>1197.1270708000002</v>
      </c>
      <c r="AD13" s="619">
        <v>1177.4137957999999</v>
      </c>
      <c r="AE13" s="619">
        <v>1057.0597657000001</v>
      </c>
      <c r="AF13" s="619">
        <v>1031.6691698</v>
      </c>
      <c r="AG13" s="619">
        <v>734.09689150000008</v>
      </c>
      <c r="AH13" s="618">
        <v>0.80784783304140106</v>
      </c>
      <c r="AI13" s="618">
        <v>0.23740054931458709</v>
      </c>
      <c r="AJ13" s="618">
        <v>0.37429394199441829</v>
      </c>
      <c r="AK13" s="618">
        <v>1.2262195890049248</v>
      </c>
      <c r="AL13" s="618">
        <v>1.2311047060452354</v>
      </c>
      <c r="AM13" s="618">
        <v>1.1099246484264822</v>
      </c>
      <c r="AN13" s="618">
        <v>1.1185802772992044</v>
      </c>
      <c r="AO13" s="618">
        <v>1.2395111594428045</v>
      </c>
      <c r="AP13" s="618">
        <v>1.107165584668941</v>
      </c>
      <c r="AQ13" s="618">
        <v>1.1669037442278833</v>
      </c>
      <c r="AR13" s="618">
        <v>1.1138573561237575</v>
      </c>
      <c r="AS13" s="618">
        <v>1.4053583139750967</v>
      </c>
    </row>
    <row r="14" spans="2:45" x14ac:dyDescent="0.3">
      <c r="B14" s="616">
        <v>800000</v>
      </c>
      <c r="C14" t="s">
        <v>518</v>
      </c>
      <c r="D14" t="s">
        <v>178</v>
      </c>
      <c r="E14" t="s">
        <v>189</v>
      </c>
      <c r="F14" s="618">
        <v>5.2034725592954896</v>
      </c>
      <c r="G14" s="618">
        <v>0.92093910976064597</v>
      </c>
      <c r="H14" s="617">
        <v>7.5806326263168389</v>
      </c>
      <c r="I14" s="617">
        <v>21.078581857244831</v>
      </c>
      <c r="J14" s="619">
        <v>960</v>
      </c>
      <c r="K14" s="619">
        <v>1188.342607</v>
      </c>
      <c r="L14" s="619">
        <v>537.25122490000001</v>
      </c>
      <c r="M14" s="619">
        <v>2263.0580528</v>
      </c>
      <c r="N14" s="619">
        <v>246.48743999999999</v>
      </c>
      <c r="O14" s="619">
        <v>658.53975270000001</v>
      </c>
      <c r="P14" s="619">
        <v>314.5116213</v>
      </c>
      <c r="Q14" s="619">
        <v>256.48882479999997</v>
      </c>
      <c r="R14" s="619">
        <v>1443.3896140999998</v>
      </c>
      <c r="S14" s="619">
        <v>1172.4344867</v>
      </c>
      <c r="T14" s="619">
        <v>1497.5331074999999</v>
      </c>
      <c r="U14" s="619">
        <v>1349.2205165999999</v>
      </c>
      <c r="V14" s="619">
        <v>2372.0228527999998</v>
      </c>
      <c r="W14" s="619">
        <v>2120.5655962999999</v>
      </c>
      <c r="X14" s="619">
        <v>1735.1123358</v>
      </c>
      <c r="Y14" s="619">
        <v>1399.8359938999999</v>
      </c>
      <c r="Z14" s="619">
        <v>316.14115019999997</v>
      </c>
      <c r="AA14" s="619">
        <v>285.54098379999999</v>
      </c>
      <c r="AB14" s="619">
        <v>1536.6252674</v>
      </c>
      <c r="AC14" s="619">
        <v>1316.8397779000002</v>
      </c>
      <c r="AD14" s="619">
        <v>1295.1551754</v>
      </c>
      <c r="AE14" s="619">
        <v>1162.7657422</v>
      </c>
      <c r="AF14" s="619">
        <v>1134.8360867000001</v>
      </c>
      <c r="AG14" s="619">
        <v>807.50658070000009</v>
      </c>
      <c r="AH14" s="618">
        <v>0.80784783304140118</v>
      </c>
      <c r="AI14" s="618">
        <v>0.23740054931458715</v>
      </c>
      <c r="AJ14" s="618">
        <v>0.37429394199441829</v>
      </c>
      <c r="AK14" s="618">
        <v>1.226219589004925</v>
      </c>
      <c r="AL14" s="618">
        <v>1.2311047060452356</v>
      </c>
      <c r="AM14" s="618">
        <v>1.109924648426482</v>
      </c>
      <c r="AN14" s="618">
        <v>1.1185802772992042</v>
      </c>
      <c r="AO14" s="618">
        <v>1.2395111594428048</v>
      </c>
      <c r="AP14" s="618">
        <v>1.107165584668941</v>
      </c>
      <c r="AQ14" s="618">
        <v>1.1669037442278833</v>
      </c>
      <c r="AR14" s="618">
        <v>1.1138573561237575</v>
      </c>
      <c r="AS14" s="618">
        <v>1.4053583139750967</v>
      </c>
    </row>
    <row r="15" spans="2:45" x14ac:dyDescent="0.3">
      <c r="B15" s="616">
        <v>800000</v>
      </c>
      <c r="C15" t="s">
        <v>516</v>
      </c>
      <c r="D15" t="s">
        <v>178</v>
      </c>
      <c r="E15" t="s">
        <v>189</v>
      </c>
      <c r="F15" s="618">
        <v>5.8821863713775109</v>
      </c>
      <c r="G15" s="618">
        <v>1.0410616023381216</v>
      </c>
      <c r="H15" s="617">
        <v>8.5694107949668616</v>
      </c>
      <c r="I15" s="617">
        <v>23.827962099494158</v>
      </c>
      <c r="J15" s="619">
        <v>1040</v>
      </c>
      <c r="K15" s="619">
        <v>1287.3711576000001</v>
      </c>
      <c r="L15" s="619">
        <v>582.0221603</v>
      </c>
      <c r="M15" s="619">
        <v>2451.6462237999999</v>
      </c>
      <c r="N15" s="619">
        <v>267.02805999999998</v>
      </c>
      <c r="O15" s="619">
        <v>713.41806539999993</v>
      </c>
      <c r="P15" s="619">
        <v>343.10358689999998</v>
      </c>
      <c r="Q15" s="619">
        <v>279.80599070000005</v>
      </c>
      <c r="R15" s="619">
        <v>1574.6068518</v>
      </c>
      <c r="S15" s="619">
        <v>1279.01944</v>
      </c>
      <c r="T15" s="619">
        <v>1633.6724809</v>
      </c>
      <c r="U15" s="619">
        <v>1471.8769272</v>
      </c>
      <c r="V15" s="619">
        <v>2587.6612939000001</v>
      </c>
      <c r="W15" s="619">
        <v>2313.3442869</v>
      </c>
      <c r="X15" s="619">
        <v>1892.8498208999999</v>
      </c>
      <c r="Y15" s="619">
        <v>1527.0938115000001</v>
      </c>
      <c r="Z15" s="619">
        <v>344.88125480000002</v>
      </c>
      <c r="AA15" s="619">
        <v>311.49925500000001</v>
      </c>
      <c r="AB15" s="619">
        <v>1676.3184735</v>
      </c>
      <c r="AC15" s="619">
        <v>1436.5524850000002</v>
      </c>
      <c r="AD15" s="619">
        <v>1412.896555</v>
      </c>
      <c r="AE15" s="619">
        <v>1268.4717188</v>
      </c>
      <c r="AF15" s="619">
        <v>1238.0030036999999</v>
      </c>
      <c r="AG15" s="619">
        <v>880.91626980000001</v>
      </c>
      <c r="AH15" s="618">
        <v>0.80784783304140106</v>
      </c>
      <c r="AI15" s="618">
        <v>0.23740054931458709</v>
      </c>
      <c r="AJ15" s="618">
        <v>0.37429394199441834</v>
      </c>
      <c r="AK15" s="618">
        <v>1.226219589004925</v>
      </c>
      <c r="AL15" s="618">
        <v>1.2311047060452354</v>
      </c>
      <c r="AM15" s="618">
        <v>1.109924648426482</v>
      </c>
      <c r="AN15" s="618">
        <v>1.1185802772992042</v>
      </c>
      <c r="AO15" s="618">
        <v>1.2395111594428045</v>
      </c>
      <c r="AP15" s="618">
        <v>1.1071655846689408</v>
      </c>
      <c r="AQ15" s="618">
        <v>1.1669037442278831</v>
      </c>
      <c r="AR15" s="618">
        <v>1.1138573561237575</v>
      </c>
      <c r="AS15" s="618">
        <v>1.4053583139750967</v>
      </c>
    </row>
    <row r="16" spans="2:45" x14ac:dyDescent="0.3">
      <c r="B16" s="616">
        <v>957039</v>
      </c>
      <c r="C16" t="s">
        <v>517</v>
      </c>
      <c r="D16" t="s">
        <v>178</v>
      </c>
      <c r="E16" t="s">
        <v>189</v>
      </c>
      <c r="F16" s="618">
        <v>4.8505053693233151</v>
      </c>
      <c r="G16" s="618">
        <v>0.98074447486244287</v>
      </c>
      <c r="H16" s="617">
        <v>6.4165289353976451</v>
      </c>
      <c r="I16" s="617">
        <v>17.023710567456593</v>
      </c>
      <c r="J16" s="619">
        <v>957.03899999999999</v>
      </c>
      <c r="K16" s="619">
        <v>1030.1100523</v>
      </c>
      <c r="L16" s="619">
        <v>505.60338540000004</v>
      </c>
      <c r="M16" s="619">
        <v>2129.8452238</v>
      </c>
      <c r="N16" s="619">
        <v>205.40620000000001</v>
      </c>
      <c r="O16" s="619">
        <v>552.08433290000005</v>
      </c>
      <c r="P16" s="619">
        <v>329.56913780000002</v>
      </c>
      <c r="Q16" s="619">
        <v>264.4396198</v>
      </c>
      <c r="R16" s="619">
        <v>1503.9011556</v>
      </c>
      <c r="S16" s="619">
        <v>1128.1267368000001</v>
      </c>
      <c r="T16" s="619">
        <v>1643.2119395000002</v>
      </c>
      <c r="U16" s="619">
        <v>1454.7906525999999</v>
      </c>
      <c r="V16" s="619">
        <v>2415.1027640999996</v>
      </c>
      <c r="W16" s="619">
        <v>2145.1103218999997</v>
      </c>
      <c r="X16" s="619">
        <v>1994.7737927999999</v>
      </c>
      <c r="Y16" s="619">
        <v>1634.7838698</v>
      </c>
      <c r="Z16" s="619">
        <v>345.05189279999996</v>
      </c>
      <c r="AA16" s="619">
        <v>312.57262489999999</v>
      </c>
      <c r="AB16" s="619">
        <v>1680.557806</v>
      </c>
      <c r="AC16" s="619">
        <v>1459.5489287</v>
      </c>
      <c r="AD16" s="619">
        <v>1363.3676117</v>
      </c>
      <c r="AE16" s="619">
        <v>1215.0627594999999</v>
      </c>
      <c r="AF16" s="619">
        <v>1209.0747095000002</v>
      </c>
      <c r="AG16" s="619">
        <v>857.44899720000001</v>
      </c>
      <c r="AH16" s="618">
        <v>0.92906481001578445</v>
      </c>
      <c r="AI16" s="618">
        <v>0.2373897313014941</v>
      </c>
      <c r="AJ16" s="618">
        <v>0.37205583958758104</v>
      </c>
      <c r="AK16" s="618">
        <v>1.2462925867620145</v>
      </c>
      <c r="AL16" s="618">
        <v>1.3330959248754912</v>
      </c>
      <c r="AM16" s="618">
        <v>1.1295178014195777</v>
      </c>
      <c r="AN16" s="618">
        <v>1.1258641289954212</v>
      </c>
      <c r="AO16" s="618">
        <v>1.2202064319742678</v>
      </c>
      <c r="AP16" s="618">
        <v>1.1039095087565887</v>
      </c>
      <c r="AQ16" s="618">
        <v>1.1514227258270724</v>
      </c>
      <c r="AR16" s="618">
        <v>1.1220553021102528</v>
      </c>
      <c r="AS16" s="618">
        <v>1.4100835308129294</v>
      </c>
    </row>
    <row r="17" spans="2:45" x14ac:dyDescent="0.3">
      <c r="B17" s="616">
        <v>957039</v>
      </c>
      <c r="C17" t="s">
        <v>518</v>
      </c>
      <c r="D17" t="s">
        <v>178</v>
      </c>
      <c r="E17" t="s">
        <v>189</v>
      </c>
      <c r="F17" s="618">
        <v>5.5780811747218113</v>
      </c>
      <c r="G17" s="618">
        <v>1.1278561460918091</v>
      </c>
      <c r="H17" s="617">
        <v>7.3790082757072906</v>
      </c>
      <c r="I17" s="617">
        <v>19.577267152575082</v>
      </c>
      <c r="J17" s="619">
        <v>1148.4467999999999</v>
      </c>
      <c r="K17" s="619">
        <v>1236.1320627</v>
      </c>
      <c r="L17" s="619">
        <v>606.72406249999995</v>
      </c>
      <c r="M17" s="619">
        <v>2555.8142686000001</v>
      </c>
      <c r="N17" s="619">
        <v>246.48743999999999</v>
      </c>
      <c r="O17" s="619">
        <v>662.50119949999998</v>
      </c>
      <c r="P17" s="619">
        <v>362.52605160000002</v>
      </c>
      <c r="Q17" s="619">
        <v>290.8835818</v>
      </c>
      <c r="R17" s="619">
        <v>1654.2912710999999</v>
      </c>
      <c r="S17" s="619">
        <v>1240.9394104999999</v>
      </c>
      <c r="T17" s="619">
        <v>1807.5331335000001</v>
      </c>
      <c r="U17" s="619">
        <v>1600.2697179000002</v>
      </c>
      <c r="V17" s="619">
        <v>2656.6130405999997</v>
      </c>
      <c r="W17" s="619">
        <v>2359.6213541000002</v>
      </c>
      <c r="X17" s="619">
        <v>2194.2511721000001</v>
      </c>
      <c r="Y17" s="619">
        <v>1798.2622568000002</v>
      </c>
      <c r="Z17" s="619">
        <v>379.5570821</v>
      </c>
      <c r="AA17" s="619">
        <v>343.82988740000002</v>
      </c>
      <c r="AB17" s="619">
        <v>1848.6135866</v>
      </c>
      <c r="AC17" s="619">
        <v>1605.5038215999998</v>
      </c>
      <c r="AD17" s="619">
        <v>1499.7043729000002</v>
      </c>
      <c r="AE17" s="619">
        <v>1336.5690354999999</v>
      </c>
      <c r="AF17" s="619">
        <v>1329.9821804999999</v>
      </c>
      <c r="AG17" s="619">
        <v>943.19389699999999</v>
      </c>
      <c r="AH17" s="618">
        <v>0.92906481001578445</v>
      </c>
      <c r="AI17" s="618">
        <v>0.2373897313014941</v>
      </c>
      <c r="AJ17" s="618">
        <v>0.37205583958758104</v>
      </c>
      <c r="AK17" s="618">
        <v>1.2462925867620147</v>
      </c>
      <c r="AL17" s="618">
        <v>1.333095924875491</v>
      </c>
      <c r="AM17" s="618">
        <v>1.1295178014195777</v>
      </c>
      <c r="AN17" s="618">
        <v>1.1258641289954212</v>
      </c>
      <c r="AO17" s="618">
        <v>1.220206431974268</v>
      </c>
      <c r="AP17" s="618">
        <v>1.1039095087565889</v>
      </c>
      <c r="AQ17" s="618">
        <v>1.1514227258270724</v>
      </c>
      <c r="AR17" s="618">
        <v>1.1220553021102528</v>
      </c>
      <c r="AS17" s="618">
        <v>1.4100835308129294</v>
      </c>
    </row>
    <row r="18" spans="2:45" x14ac:dyDescent="0.3">
      <c r="B18" s="616">
        <v>957039</v>
      </c>
      <c r="C18" t="s">
        <v>516</v>
      </c>
      <c r="D18" t="s">
        <v>178</v>
      </c>
      <c r="E18" t="s">
        <v>189</v>
      </c>
      <c r="F18" s="618">
        <v>6.3056569801203093</v>
      </c>
      <c r="G18" s="618">
        <v>1.2749678173211756</v>
      </c>
      <c r="H18" s="617">
        <v>8.3414876160169378</v>
      </c>
      <c r="I18" s="617">
        <v>22.130823737693571</v>
      </c>
      <c r="J18" s="619">
        <v>1244.1506999999999</v>
      </c>
      <c r="K18" s="619">
        <v>1339.1430679</v>
      </c>
      <c r="L18" s="619">
        <v>657.284401</v>
      </c>
      <c r="M18" s="619">
        <v>2768.7987908999999</v>
      </c>
      <c r="N18" s="619">
        <v>267.02805999999998</v>
      </c>
      <c r="O18" s="619">
        <v>717.70963280000001</v>
      </c>
      <c r="P18" s="619">
        <v>395.48296529999999</v>
      </c>
      <c r="Q18" s="619">
        <v>317.32754369999998</v>
      </c>
      <c r="R18" s="619">
        <v>1804.6813866999998</v>
      </c>
      <c r="S18" s="619">
        <v>1353.7520841999999</v>
      </c>
      <c r="T18" s="619">
        <v>1971.8543274000001</v>
      </c>
      <c r="U18" s="619">
        <v>1745.7487831999999</v>
      </c>
      <c r="V18" s="619">
        <v>2898.1233169999996</v>
      </c>
      <c r="W18" s="619">
        <v>2574.1323861999999</v>
      </c>
      <c r="X18" s="619">
        <v>2393.7285514</v>
      </c>
      <c r="Y18" s="619">
        <v>1961.7406437</v>
      </c>
      <c r="Z18" s="619">
        <v>414.06227140000004</v>
      </c>
      <c r="AA18" s="619">
        <v>375.08714990000004</v>
      </c>
      <c r="AB18" s="619">
        <v>2016.6693671999999</v>
      </c>
      <c r="AC18" s="619">
        <v>1751.4587145</v>
      </c>
      <c r="AD18" s="619">
        <v>1636.0411340999999</v>
      </c>
      <c r="AE18" s="619">
        <v>1458.0753113999999</v>
      </c>
      <c r="AF18" s="619">
        <v>1450.8896514</v>
      </c>
      <c r="AG18" s="619">
        <v>1028.9387967</v>
      </c>
      <c r="AH18" s="618">
        <v>0.92906481001578434</v>
      </c>
      <c r="AI18" s="618">
        <v>0.2373897313014941</v>
      </c>
      <c r="AJ18" s="618">
        <v>0.37205583958758104</v>
      </c>
      <c r="AK18" s="618">
        <v>1.2462925867620147</v>
      </c>
      <c r="AL18" s="618">
        <v>1.3330959248754912</v>
      </c>
      <c r="AM18" s="618">
        <v>1.1295178014195777</v>
      </c>
      <c r="AN18" s="618">
        <v>1.125864128995421</v>
      </c>
      <c r="AO18" s="618">
        <v>1.2202064319742678</v>
      </c>
      <c r="AP18" s="618">
        <v>1.1039095087565889</v>
      </c>
      <c r="AQ18" s="618">
        <v>1.1514227258270724</v>
      </c>
      <c r="AR18" s="618">
        <v>1.1220553021102531</v>
      </c>
      <c r="AS18" s="618">
        <v>1.4100835308129294</v>
      </c>
    </row>
    <row r="19" spans="2:45" x14ac:dyDescent="0.3">
      <c r="B19" s="616">
        <v>1000000</v>
      </c>
      <c r="C19" t="s">
        <v>517</v>
      </c>
      <c r="D19" t="s">
        <v>178</v>
      </c>
      <c r="E19" t="s">
        <v>189</v>
      </c>
      <c r="F19" s="618">
        <v>4.9282082774678662</v>
      </c>
      <c r="G19" s="618">
        <v>1.0299671564495594</v>
      </c>
      <c r="H19" s="617">
        <v>6.3774808543111332</v>
      </c>
      <c r="I19" s="617">
        <v>16.72918646825044</v>
      </c>
      <c r="J19" s="619">
        <v>1000</v>
      </c>
      <c r="K19" s="619">
        <v>1041.004813</v>
      </c>
      <c r="L19" s="619">
        <v>521.44139680000001</v>
      </c>
      <c r="M19" s="619">
        <v>2196.5860747000002</v>
      </c>
      <c r="N19" s="619">
        <v>205.40620000000001</v>
      </c>
      <c r="O19" s="619">
        <v>552.98744039999997</v>
      </c>
      <c r="P19" s="619">
        <v>341.51028230000003</v>
      </c>
      <c r="Q19" s="619">
        <v>272.99356410000001</v>
      </c>
      <c r="R19" s="619">
        <v>1556.3522032999999</v>
      </c>
      <c r="S19" s="619">
        <v>1145.1638481999998</v>
      </c>
      <c r="T19" s="619">
        <v>1720.3086602000001</v>
      </c>
      <c r="U19" s="619">
        <v>1517.2263576</v>
      </c>
      <c r="V19" s="619">
        <v>2485.8800815</v>
      </c>
      <c r="W19" s="619">
        <v>2204.5632684999996</v>
      </c>
      <c r="X19" s="619">
        <v>2108.9611982000001</v>
      </c>
      <c r="Y19" s="619">
        <v>1733.8721140999999</v>
      </c>
      <c r="Z19" s="619">
        <v>360.82337660000002</v>
      </c>
      <c r="AA19" s="619">
        <v>327.06902149999996</v>
      </c>
      <c r="AB19" s="619">
        <v>1758.1490134000001</v>
      </c>
      <c r="AC19" s="619">
        <v>1531.3394103000001</v>
      </c>
      <c r="AD19" s="619">
        <v>1414.2388086000001</v>
      </c>
      <c r="AE19" s="619">
        <v>1258.2874783</v>
      </c>
      <c r="AF19" s="619">
        <v>1257.6073630999999</v>
      </c>
      <c r="AG19" s="619">
        <v>891.19430769999997</v>
      </c>
      <c r="AH19" s="618">
        <v>0.96061035210637591</v>
      </c>
      <c r="AI19" s="618">
        <v>0.23738719044237258</v>
      </c>
      <c r="AJ19" s="618">
        <v>0.37144821925559873</v>
      </c>
      <c r="AK19" s="618">
        <v>1.2509829065134432</v>
      </c>
      <c r="AL19" s="618">
        <v>1.3590650855055593</v>
      </c>
      <c r="AM19" s="618">
        <v>1.1338510246534201</v>
      </c>
      <c r="AN19" s="618">
        <v>1.1276065954037831</v>
      </c>
      <c r="AO19" s="618">
        <v>1.2163303054489247</v>
      </c>
      <c r="AP19" s="618">
        <v>1.1032025440442299</v>
      </c>
      <c r="AQ19" s="618">
        <v>1.1481119088025609</v>
      </c>
      <c r="AR19" s="618">
        <v>1.1239393484539013</v>
      </c>
      <c r="AS19" s="618">
        <v>1.4111483345944735</v>
      </c>
    </row>
    <row r="20" spans="2:45" x14ac:dyDescent="0.3">
      <c r="B20" s="616">
        <v>1000000</v>
      </c>
      <c r="C20" t="s">
        <v>518</v>
      </c>
      <c r="D20" t="s">
        <v>178</v>
      </c>
      <c r="E20" t="s">
        <v>189</v>
      </c>
      <c r="F20" s="618">
        <v>5.6674395190880453</v>
      </c>
      <c r="G20" s="618">
        <v>1.1844622299169933</v>
      </c>
      <c r="H20" s="617">
        <v>7.3341029824578028</v>
      </c>
      <c r="I20" s="617">
        <v>19.238564438488005</v>
      </c>
      <c r="J20" s="619">
        <v>1200</v>
      </c>
      <c r="K20" s="619">
        <v>1249.2057756000002</v>
      </c>
      <c r="L20" s="619">
        <v>625.72967619999997</v>
      </c>
      <c r="M20" s="619">
        <v>2635.9032897000002</v>
      </c>
      <c r="N20" s="619">
        <v>246.48743999999999</v>
      </c>
      <c r="O20" s="619">
        <v>663.58492850000005</v>
      </c>
      <c r="P20" s="619">
        <v>375.66131060000004</v>
      </c>
      <c r="Q20" s="619">
        <v>300.2929206</v>
      </c>
      <c r="R20" s="619">
        <v>1711.9874236000001</v>
      </c>
      <c r="S20" s="619">
        <v>1259.680233</v>
      </c>
      <c r="T20" s="619">
        <v>1892.3395261999999</v>
      </c>
      <c r="U20" s="619">
        <v>1668.9489934000001</v>
      </c>
      <c r="V20" s="619">
        <v>2734.4680896999998</v>
      </c>
      <c r="W20" s="619">
        <v>2425.0195953000002</v>
      </c>
      <c r="X20" s="619">
        <v>2319.8573179999999</v>
      </c>
      <c r="Y20" s="619">
        <v>1907.2593254999999</v>
      </c>
      <c r="Z20" s="619">
        <v>396.9057143</v>
      </c>
      <c r="AA20" s="619">
        <v>359.77592369999996</v>
      </c>
      <c r="AB20" s="619">
        <v>1933.9639147</v>
      </c>
      <c r="AC20" s="619">
        <v>1684.4733512999999</v>
      </c>
      <c r="AD20" s="619">
        <v>1555.6626894000001</v>
      </c>
      <c r="AE20" s="619">
        <v>1384.1162262</v>
      </c>
      <c r="AF20" s="619">
        <v>1383.3680995</v>
      </c>
      <c r="AG20" s="619">
        <v>980.3137385</v>
      </c>
      <c r="AH20" s="618">
        <v>0.96061035210637602</v>
      </c>
      <c r="AI20" s="618">
        <v>0.23738719044237255</v>
      </c>
      <c r="AJ20" s="618">
        <v>0.37144821925559868</v>
      </c>
      <c r="AK20" s="618">
        <v>1.2509829065134432</v>
      </c>
      <c r="AL20" s="618">
        <v>1.3590650855055595</v>
      </c>
      <c r="AM20" s="618">
        <v>1.1338510246534201</v>
      </c>
      <c r="AN20" s="618">
        <v>1.1276065954037831</v>
      </c>
      <c r="AO20" s="618">
        <v>1.216330305448925</v>
      </c>
      <c r="AP20" s="618">
        <v>1.1032025440442299</v>
      </c>
      <c r="AQ20" s="618">
        <v>1.1481119088025611</v>
      </c>
      <c r="AR20" s="618">
        <v>1.1239393484539013</v>
      </c>
      <c r="AS20" s="618">
        <v>1.4111483345944738</v>
      </c>
    </row>
    <row r="21" spans="2:45" x14ac:dyDescent="0.3">
      <c r="B21" s="616">
        <v>1000000</v>
      </c>
      <c r="C21" t="s">
        <v>516</v>
      </c>
      <c r="D21" t="s">
        <v>178</v>
      </c>
      <c r="E21" t="s">
        <v>189</v>
      </c>
      <c r="F21" s="618">
        <v>6.4066707607082254</v>
      </c>
      <c r="G21" s="618">
        <v>1.3389573033844273</v>
      </c>
      <c r="H21" s="617">
        <v>8.2907251106044733</v>
      </c>
      <c r="I21" s="617">
        <v>21.747942408725574</v>
      </c>
      <c r="J21" s="619">
        <v>1300</v>
      </c>
      <c r="K21" s="619">
        <v>1353.306257</v>
      </c>
      <c r="L21" s="619">
        <v>677.87381590000007</v>
      </c>
      <c r="M21" s="619">
        <v>2855.5618971000004</v>
      </c>
      <c r="N21" s="619">
        <v>267.02805999999998</v>
      </c>
      <c r="O21" s="619">
        <v>718.88367249999999</v>
      </c>
      <c r="P21" s="619">
        <v>409.81233880000002</v>
      </c>
      <c r="Q21" s="619">
        <v>327.59227700000002</v>
      </c>
      <c r="R21" s="619">
        <v>1867.6226439</v>
      </c>
      <c r="S21" s="619">
        <v>1374.1966177999998</v>
      </c>
      <c r="T21" s="619">
        <v>2064.3703922999998</v>
      </c>
      <c r="U21" s="619">
        <v>1820.6716291</v>
      </c>
      <c r="V21" s="619">
        <v>2983.0560978000003</v>
      </c>
      <c r="W21" s="619">
        <v>2645.4759221999998</v>
      </c>
      <c r="X21" s="619">
        <v>2530.7534378</v>
      </c>
      <c r="Y21" s="619">
        <v>2080.6465368999998</v>
      </c>
      <c r="Z21" s="619">
        <v>432.98805200000004</v>
      </c>
      <c r="AA21" s="619">
        <v>392.48282590000002</v>
      </c>
      <c r="AB21" s="619">
        <v>2109.778816</v>
      </c>
      <c r="AC21" s="619">
        <v>1837.6072923000002</v>
      </c>
      <c r="AD21" s="619">
        <v>1697.0865702999999</v>
      </c>
      <c r="AE21" s="619">
        <v>1509.944974</v>
      </c>
      <c r="AF21" s="619">
        <v>1509.1288357999999</v>
      </c>
      <c r="AG21" s="619">
        <v>1069.4331692999999</v>
      </c>
      <c r="AH21" s="618">
        <v>0.9606103521063758</v>
      </c>
      <c r="AI21" s="618">
        <v>0.23738719044237255</v>
      </c>
      <c r="AJ21" s="618">
        <v>0.37144821925559868</v>
      </c>
      <c r="AK21" s="618">
        <v>1.2509829065134432</v>
      </c>
      <c r="AL21" s="618">
        <v>1.3590650855055595</v>
      </c>
      <c r="AM21" s="618">
        <v>1.1338510246534201</v>
      </c>
      <c r="AN21" s="618">
        <v>1.1276065954037833</v>
      </c>
      <c r="AO21" s="618">
        <v>1.2163303054489247</v>
      </c>
      <c r="AP21" s="618">
        <v>1.1032025440442297</v>
      </c>
      <c r="AQ21" s="618">
        <v>1.1481119088025609</v>
      </c>
      <c r="AR21" s="618">
        <v>1.1239393484539013</v>
      </c>
      <c r="AS21" s="618">
        <v>1.4111483345944735</v>
      </c>
    </row>
    <row r="22" spans="2:45" x14ac:dyDescent="0.3">
      <c r="B22" s="616">
        <v>1101400</v>
      </c>
      <c r="C22" t="s">
        <v>517</v>
      </c>
      <c r="D22" t="s">
        <v>178</v>
      </c>
      <c r="E22" t="s">
        <v>189</v>
      </c>
      <c r="F22" s="618">
        <v>5.095690871302768</v>
      </c>
      <c r="G22" s="618">
        <v>1.1461464798576186</v>
      </c>
      <c r="H22" s="617">
        <v>6.2966171485807507</v>
      </c>
      <c r="I22" s="617">
        <v>16.114820494227224</v>
      </c>
      <c r="J22" s="619">
        <v>1101.4000000000001</v>
      </c>
      <c r="K22" s="619">
        <v>1066.7195018</v>
      </c>
      <c r="L22" s="619">
        <v>558.82354250000003</v>
      </c>
      <c r="M22" s="619">
        <v>2354.1131872999999</v>
      </c>
      <c r="N22" s="619">
        <v>205.40620000000001</v>
      </c>
      <c r="O22" s="619">
        <v>555.11902709999993</v>
      </c>
      <c r="P22" s="619">
        <v>369.69472999999999</v>
      </c>
      <c r="Q22" s="619">
        <v>293.18327010000002</v>
      </c>
      <c r="R22" s="619">
        <v>1680.1513754</v>
      </c>
      <c r="S22" s="619">
        <v>1185.3762058000002</v>
      </c>
      <c r="T22" s="619">
        <v>1902.2785278000001</v>
      </c>
      <c r="U22" s="619">
        <v>1664.5921192000001</v>
      </c>
      <c r="V22" s="619">
        <v>2652.9343860999998</v>
      </c>
      <c r="W22" s="619">
        <v>2344.8888843999998</v>
      </c>
      <c r="X22" s="619">
        <v>2378.4754763000001</v>
      </c>
      <c r="Y22" s="619">
        <v>1967.7481405999999</v>
      </c>
      <c r="Z22" s="619">
        <v>398.04849839999997</v>
      </c>
      <c r="AA22" s="619">
        <v>361.28458020000005</v>
      </c>
      <c r="AB22" s="619">
        <v>1941.2860080999999</v>
      </c>
      <c r="AC22" s="619">
        <v>1700.7850664</v>
      </c>
      <c r="AD22" s="619">
        <v>1534.3090900000002</v>
      </c>
      <c r="AE22" s="619">
        <v>1360.3099287</v>
      </c>
      <c r="AF22" s="619">
        <v>1372.1580271999999</v>
      </c>
      <c r="AG22" s="619">
        <v>970.84269770000003</v>
      </c>
      <c r="AH22" s="618">
        <v>1.0325113566959707</v>
      </c>
      <c r="AI22" s="618">
        <v>0.23738176462885158</v>
      </c>
      <c r="AJ22" s="618">
        <v>0.37002190513985461</v>
      </c>
      <c r="AK22" s="618">
        <v>1.2609680282338223</v>
      </c>
      <c r="AL22" s="618">
        <v>1.4173992756175535</v>
      </c>
      <c r="AM22" s="618">
        <v>1.1427895793906584</v>
      </c>
      <c r="AN22" s="618">
        <v>1.1313689121209567</v>
      </c>
      <c r="AO22" s="618">
        <v>1.2087296271489172</v>
      </c>
      <c r="AP22" s="618">
        <v>1.1017588910239302</v>
      </c>
      <c r="AQ22" s="618">
        <v>1.1414058404232947</v>
      </c>
      <c r="AR22" s="618">
        <v>1.1279114102540813</v>
      </c>
      <c r="AS22" s="618">
        <v>1.4133680259278505</v>
      </c>
    </row>
    <row r="23" spans="2:45" x14ac:dyDescent="0.3">
      <c r="B23" s="616">
        <v>1101400</v>
      </c>
      <c r="C23" t="s">
        <v>518</v>
      </c>
      <c r="D23" t="s">
        <v>178</v>
      </c>
      <c r="E23" t="s">
        <v>189</v>
      </c>
      <c r="F23" s="618">
        <v>5.8600445019981828</v>
      </c>
      <c r="G23" s="618">
        <v>1.3180684518362613</v>
      </c>
      <c r="H23" s="617">
        <v>7.2411097208678621</v>
      </c>
      <c r="I23" s="617">
        <v>18.532043568361306</v>
      </c>
      <c r="J23" s="619">
        <v>1321.68</v>
      </c>
      <c r="K23" s="619">
        <v>1280.0634021000001</v>
      </c>
      <c r="L23" s="619">
        <v>670.58825100000001</v>
      </c>
      <c r="M23" s="619">
        <v>2824.9358247999999</v>
      </c>
      <c r="N23" s="619">
        <v>246.48743999999999</v>
      </c>
      <c r="O23" s="619">
        <v>666.14283260000002</v>
      </c>
      <c r="P23" s="619">
        <v>406.66420299999999</v>
      </c>
      <c r="Q23" s="619">
        <v>322.50159710000003</v>
      </c>
      <c r="R23" s="619">
        <v>1848.1665130000001</v>
      </c>
      <c r="S23" s="619">
        <v>1303.9138263999998</v>
      </c>
      <c r="T23" s="619">
        <v>2092.5063805</v>
      </c>
      <c r="U23" s="619">
        <v>1831.0513311</v>
      </c>
      <c r="V23" s="619">
        <v>2918.2278248000002</v>
      </c>
      <c r="W23" s="619">
        <v>2579.3777728</v>
      </c>
      <c r="X23" s="619">
        <v>2616.3230239</v>
      </c>
      <c r="Y23" s="619">
        <v>2164.5229546999999</v>
      </c>
      <c r="Z23" s="619">
        <v>437.85334829999999</v>
      </c>
      <c r="AA23" s="619">
        <v>397.41303820000002</v>
      </c>
      <c r="AB23" s="619">
        <v>2135.4146089000001</v>
      </c>
      <c r="AC23" s="619">
        <v>1870.8635730000001</v>
      </c>
      <c r="AD23" s="619">
        <v>1687.7399990000001</v>
      </c>
      <c r="AE23" s="619">
        <v>1496.3409214999999</v>
      </c>
      <c r="AF23" s="619">
        <v>1509.3738298999999</v>
      </c>
      <c r="AG23" s="619">
        <v>1067.9269675</v>
      </c>
      <c r="AH23" s="618">
        <v>1.0325113566959707</v>
      </c>
      <c r="AI23" s="618">
        <v>0.23738176462885158</v>
      </c>
      <c r="AJ23" s="618">
        <v>0.37002190513985461</v>
      </c>
      <c r="AK23" s="618">
        <v>1.2609680282338223</v>
      </c>
      <c r="AL23" s="618">
        <v>1.4173992756175535</v>
      </c>
      <c r="AM23" s="618">
        <v>1.1427895793906584</v>
      </c>
      <c r="AN23" s="618">
        <v>1.1313689121209569</v>
      </c>
      <c r="AO23" s="618">
        <v>1.208729627148917</v>
      </c>
      <c r="AP23" s="618">
        <v>1.1017588910239302</v>
      </c>
      <c r="AQ23" s="618">
        <v>1.141405840423295</v>
      </c>
      <c r="AR23" s="618">
        <v>1.1279114102540813</v>
      </c>
      <c r="AS23" s="618">
        <v>1.4133680259278503</v>
      </c>
    </row>
    <row r="24" spans="2:45" x14ac:dyDescent="0.3">
      <c r="B24" s="616">
        <v>1101400</v>
      </c>
      <c r="C24" t="s">
        <v>516</v>
      </c>
      <c r="D24" t="s">
        <v>178</v>
      </c>
      <c r="E24" t="s">
        <v>189</v>
      </c>
      <c r="F24" s="618">
        <v>6.6243981326935986</v>
      </c>
      <c r="G24" s="618">
        <v>1.4899904238149042</v>
      </c>
      <c r="H24" s="617">
        <v>8.1856022931549752</v>
      </c>
      <c r="I24" s="617">
        <v>20.949266642495388</v>
      </c>
      <c r="J24" s="619">
        <v>1431.82</v>
      </c>
      <c r="K24" s="619">
        <v>1386.7353522999999</v>
      </c>
      <c r="L24" s="619">
        <v>726.4706053000001</v>
      </c>
      <c r="M24" s="619">
        <v>3060.3471434999997</v>
      </c>
      <c r="N24" s="619">
        <v>267.02805999999998</v>
      </c>
      <c r="O24" s="619">
        <v>721.65473529999997</v>
      </c>
      <c r="P24" s="619">
        <v>443.63367599999998</v>
      </c>
      <c r="Q24" s="619">
        <v>351.81992409999998</v>
      </c>
      <c r="R24" s="619">
        <v>2016.1816504999999</v>
      </c>
      <c r="S24" s="619">
        <v>1422.4514469999999</v>
      </c>
      <c r="T24" s="619">
        <v>2282.7342333000001</v>
      </c>
      <c r="U24" s="619">
        <v>1997.5105430000001</v>
      </c>
      <c r="V24" s="619">
        <v>3183.5212634</v>
      </c>
      <c r="W24" s="619">
        <v>2813.8666612000002</v>
      </c>
      <c r="X24" s="619">
        <v>2854.1705716000001</v>
      </c>
      <c r="Y24" s="619">
        <v>2361.2977686999998</v>
      </c>
      <c r="Z24" s="619">
        <v>477.65819809999999</v>
      </c>
      <c r="AA24" s="619">
        <v>433.54149630000001</v>
      </c>
      <c r="AB24" s="619">
        <v>2329.5432096999998</v>
      </c>
      <c r="AC24" s="619">
        <v>2040.9420796999998</v>
      </c>
      <c r="AD24" s="619">
        <v>1841.1709080000001</v>
      </c>
      <c r="AE24" s="619">
        <v>1632.3719143999999</v>
      </c>
      <c r="AF24" s="619">
        <v>1646.5896326</v>
      </c>
      <c r="AG24" s="619">
        <v>1165.0112372999999</v>
      </c>
      <c r="AH24" s="618">
        <v>1.0325113566959707</v>
      </c>
      <c r="AI24" s="618">
        <v>0.2373817646288516</v>
      </c>
      <c r="AJ24" s="618">
        <v>0.37002190513985456</v>
      </c>
      <c r="AK24" s="618">
        <v>1.2609680282338225</v>
      </c>
      <c r="AL24" s="618">
        <v>1.4173992756175537</v>
      </c>
      <c r="AM24" s="618">
        <v>1.1427895793906584</v>
      </c>
      <c r="AN24" s="618">
        <v>1.1313689121209567</v>
      </c>
      <c r="AO24" s="618">
        <v>1.208729627148917</v>
      </c>
      <c r="AP24" s="618">
        <v>1.1017588910239302</v>
      </c>
      <c r="AQ24" s="618">
        <v>1.1414058404232947</v>
      </c>
      <c r="AR24" s="618">
        <v>1.127911410254081</v>
      </c>
      <c r="AS24" s="618">
        <v>1.4133680259278503</v>
      </c>
    </row>
    <row r="25" spans="2:45" x14ac:dyDescent="0.3">
      <c r="B25" s="616">
        <v>1257800</v>
      </c>
      <c r="C25" t="s">
        <v>517</v>
      </c>
      <c r="D25" t="s">
        <v>178</v>
      </c>
      <c r="E25" t="s">
        <v>189</v>
      </c>
      <c r="F25" s="618">
        <v>5.317418826264336</v>
      </c>
      <c r="G25" s="618">
        <v>1.3253422015639349</v>
      </c>
      <c r="H25" s="617">
        <v>6.1960003518974309</v>
      </c>
      <c r="I25" s="617">
        <v>15.341899249459923</v>
      </c>
      <c r="J25" s="619">
        <v>1257.8</v>
      </c>
      <c r="K25" s="619">
        <v>1106.3820000000001</v>
      </c>
      <c r="L25" s="619">
        <v>616.48199999999997</v>
      </c>
      <c r="M25" s="619">
        <v>2597.0839999999998</v>
      </c>
      <c r="N25" s="619">
        <v>205.40620000000001</v>
      </c>
      <c r="O25" s="619">
        <v>558.40680000000009</v>
      </c>
      <c r="P25" s="619">
        <v>413.16659999999996</v>
      </c>
      <c r="Q25" s="619">
        <v>324.32400000000001</v>
      </c>
      <c r="R25" s="619">
        <v>1871.1</v>
      </c>
      <c r="S25" s="619">
        <v>1247.4000000000001</v>
      </c>
      <c r="T25" s="619">
        <v>2182.9499999999998</v>
      </c>
      <c r="U25" s="619">
        <v>1891.89</v>
      </c>
      <c r="V25" s="619">
        <v>2910.6</v>
      </c>
      <c r="W25" s="619">
        <v>2561.328</v>
      </c>
      <c r="X25" s="619">
        <v>2794.1759999999999</v>
      </c>
      <c r="Y25" s="619">
        <v>2328.48</v>
      </c>
      <c r="Z25" s="619">
        <v>455.46476130000002</v>
      </c>
      <c r="AA25" s="619">
        <v>414.05887389999998</v>
      </c>
      <c r="AB25" s="619">
        <v>2223.7576645999998</v>
      </c>
      <c r="AC25" s="619">
        <v>1962.1391158000001</v>
      </c>
      <c r="AD25" s="619">
        <v>1719.5062499999999</v>
      </c>
      <c r="AE25" s="619">
        <v>1517.67</v>
      </c>
      <c r="AF25" s="619">
        <v>1548.8416943999998</v>
      </c>
      <c r="AG25" s="619">
        <v>1093.6928771999999</v>
      </c>
      <c r="AH25" s="618">
        <v>1.1368586979903867</v>
      </c>
      <c r="AI25" s="618">
        <v>0.23737468637903125</v>
      </c>
      <c r="AJ25" s="618">
        <v>0.36784329990250847</v>
      </c>
      <c r="AK25" s="618">
        <v>1.2739316239316241</v>
      </c>
      <c r="AL25" s="618">
        <v>1.5</v>
      </c>
      <c r="AM25" s="618">
        <v>1.1538461538461537</v>
      </c>
      <c r="AN25" s="618">
        <v>1.1363636363636365</v>
      </c>
      <c r="AO25" s="618">
        <v>1.1999999999999997</v>
      </c>
      <c r="AP25" s="618">
        <v>1.0999999999999999</v>
      </c>
      <c r="AQ25" s="618">
        <v>1.1333333333333337</v>
      </c>
      <c r="AR25" s="618">
        <v>1.1329908675799087</v>
      </c>
      <c r="AS25" s="618">
        <v>1.4161577959311642</v>
      </c>
    </row>
    <row r="26" spans="2:45" x14ac:dyDescent="0.3">
      <c r="B26" s="616">
        <v>1257800</v>
      </c>
      <c r="C26" t="s">
        <v>518</v>
      </c>
      <c r="D26" t="s">
        <v>178</v>
      </c>
      <c r="E26" t="s">
        <v>189</v>
      </c>
      <c r="F26" s="618">
        <v>6.1150316502039859</v>
      </c>
      <c r="G26" s="618">
        <v>1.524143531798525</v>
      </c>
      <c r="H26" s="617">
        <v>7.1254004046820452</v>
      </c>
      <c r="I26" s="617">
        <v>17.643184136878908</v>
      </c>
      <c r="J26" s="619">
        <v>1509.36</v>
      </c>
      <c r="K26" s="619">
        <v>1327.6583999999998</v>
      </c>
      <c r="L26" s="619">
        <v>739.77840000000003</v>
      </c>
      <c r="M26" s="619">
        <v>3116.5007999999998</v>
      </c>
      <c r="N26" s="619">
        <v>246.48743999999999</v>
      </c>
      <c r="O26" s="619">
        <v>670.08816000000002</v>
      </c>
      <c r="P26" s="619">
        <v>454.48326000000003</v>
      </c>
      <c r="Q26" s="619">
        <v>356.75640000000004</v>
      </c>
      <c r="R26" s="619">
        <v>2058.21</v>
      </c>
      <c r="S26" s="619">
        <v>1372.14</v>
      </c>
      <c r="T26" s="619">
        <v>2401.2449999999999</v>
      </c>
      <c r="U26" s="619">
        <v>2081.0790000000002</v>
      </c>
      <c r="V26" s="619">
        <v>3201.66</v>
      </c>
      <c r="W26" s="619">
        <v>2817.4607999999998</v>
      </c>
      <c r="X26" s="619">
        <v>3073.5936000000002</v>
      </c>
      <c r="Y26" s="619">
        <v>2561.328</v>
      </c>
      <c r="Z26" s="619">
        <v>501.01123739999997</v>
      </c>
      <c r="AA26" s="619">
        <v>455.46476130000002</v>
      </c>
      <c r="AB26" s="619">
        <v>2446.1334311000001</v>
      </c>
      <c r="AC26" s="619">
        <v>2158.3530274</v>
      </c>
      <c r="AD26" s="619">
        <v>1891.4568750000001</v>
      </c>
      <c r="AE26" s="619">
        <v>1669.4369999999999</v>
      </c>
      <c r="AF26" s="619">
        <v>1703.7258637999998</v>
      </c>
      <c r="AG26" s="619">
        <v>1203.0621649</v>
      </c>
      <c r="AH26" s="618">
        <v>1.1368586979903867</v>
      </c>
      <c r="AI26" s="618">
        <v>0.23737468637903128</v>
      </c>
      <c r="AJ26" s="618">
        <v>0.36784329990250847</v>
      </c>
      <c r="AK26" s="618">
        <v>1.2739316239316238</v>
      </c>
      <c r="AL26" s="618">
        <v>1.5</v>
      </c>
      <c r="AM26" s="618">
        <v>1.153846153846154</v>
      </c>
      <c r="AN26" s="618">
        <v>1.1363636363636362</v>
      </c>
      <c r="AO26" s="618">
        <v>1.1999999999999997</v>
      </c>
      <c r="AP26" s="618">
        <v>1.0999999999999999</v>
      </c>
      <c r="AQ26" s="618">
        <v>1.1333333333333337</v>
      </c>
      <c r="AR26" s="618">
        <v>1.1329908675799087</v>
      </c>
      <c r="AS26" s="618">
        <v>1.416157795931164</v>
      </c>
    </row>
    <row r="27" spans="2:45" x14ac:dyDescent="0.3">
      <c r="B27" s="616">
        <v>1257800</v>
      </c>
      <c r="C27" t="s">
        <v>516</v>
      </c>
      <c r="D27" t="s">
        <v>178</v>
      </c>
      <c r="E27" t="s">
        <v>189</v>
      </c>
      <c r="F27" s="618">
        <v>6.9126444741436366</v>
      </c>
      <c r="G27" s="618">
        <v>1.7229448620331154</v>
      </c>
      <c r="H27" s="617">
        <v>8.0548004574666603</v>
      </c>
      <c r="I27" s="617">
        <v>19.944469024297899</v>
      </c>
      <c r="J27" s="619">
        <v>1635.14</v>
      </c>
      <c r="K27" s="619">
        <v>1438.2966000000001</v>
      </c>
      <c r="L27" s="619">
        <v>801.42660000000001</v>
      </c>
      <c r="M27" s="619">
        <v>3376.2092000000002</v>
      </c>
      <c r="N27" s="619">
        <v>267.02805999999998</v>
      </c>
      <c r="O27" s="619">
        <v>725.92883999999992</v>
      </c>
      <c r="P27" s="619">
        <v>495.79991999999999</v>
      </c>
      <c r="Q27" s="619">
        <v>389.18880000000001</v>
      </c>
      <c r="R27" s="619">
        <v>2245.3200000000002</v>
      </c>
      <c r="S27" s="619">
        <v>1496.88</v>
      </c>
      <c r="T27" s="619">
        <v>2619.54</v>
      </c>
      <c r="U27" s="619">
        <v>2270.268</v>
      </c>
      <c r="V27" s="619">
        <v>3492.72</v>
      </c>
      <c r="W27" s="619">
        <v>3073.5936000000002</v>
      </c>
      <c r="X27" s="619">
        <v>3353.0112000000004</v>
      </c>
      <c r="Y27" s="619">
        <v>2794.1759999999999</v>
      </c>
      <c r="Z27" s="619">
        <v>546.55771349999998</v>
      </c>
      <c r="AA27" s="619">
        <v>496.8706487</v>
      </c>
      <c r="AB27" s="619">
        <v>2668.5091974999996</v>
      </c>
      <c r="AC27" s="619">
        <v>2354.5669389999998</v>
      </c>
      <c r="AD27" s="619">
        <v>2063.4074999999998</v>
      </c>
      <c r="AE27" s="619">
        <v>1821.204</v>
      </c>
      <c r="AF27" s="619">
        <v>1858.6100332999999</v>
      </c>
      <c r="AG27" s="619">
        <v>1312.4314526000001</v>
      </c>
      <c r="AH27" s="618">
        <v>1.1368586979903865</v>
      </c>
      <c r="AI27" s="618">
        <v>0.23737468637903122</v>
      </c>
      <c r="AJ27" s="618">
        <v>0.36784329990250847</v>
      </c>
      <c r="AK27" s="618">
        <v>1.2739316239316238</v>
      </c>
      <c r="AL27" s="618">
        <v>1.4999999999999998</v>
      </c>
      <c r="AM27" s="618">
        <v>1.1538461538461537</v>
      </c>
      <c r="AN27" s="618">
        <v>1.1363636363636362</v>
      </c>
      <c r="AO27" s="618">
        <v>1.1999999999999997</v>
      </c>
      <c r="AP27" s="618">
        <v>1.0999999999999999</v>
      </c>
      <c r="AQ27" s="618">
        <v>1.1333333333333337</v>
      </c>
      <c r="AR27" s="618">
        <v>1.1329908675799087</v>
      </c>
      <c r="AS27" s="618">
        <v>1.4161577959311642</v>
      </c>
    </row>
    <row r="28" spans="2:45" x14ac:dyDescent="0.3">
      <c r="B28" s="616">
        <v>1300000</v>
      </c>
      <c r="C28" t="s">
        <v>517</v>
      </c>
      <c r="D28" t="s">
        <v>178</v>
      </c>
      <c r="E28" t="s">
        <v>189</v>
      </c>
      <c r="F28" s="618">
        <v>5.4318197657947467</v>
      </c>
      <c r="G28" s="618">
        <v>1.368669468064305</v>
      </c>
      <c r="H28" s="617">
        <v>6.1154490777138486</v>
      </c>
      <c r="I28" s="617">
        <v>15.019031192914563</v>
      </c>
      <c r="J28" s="619">
        <v>1300</v>
      </c>
      <c r="K28" s="619">
        <v>1123.8741510999998</v>
      </c>
      <c r="L28" s="619">
        <v>631.61180110000009</v>
      </c>
      <c r="M28" s="619">
        <v>2666.6856833000002</v>
      </c>
      <c r="N28" s="619">
        <v>205.40620000000001</v>
      </c>
      <c r="O28" s="619">
        <v>565.45888070000001</v>
      </c>
      <c r="P28" s="619">
        <v>431.20059420000001</v>
      </c>
      <c r="Q28" s="619">
        <v>338.8476177</v>
      </c>
      <c r="R28" s="619">
        <v>1919.0286917999999</v>
      </c>
      <c r="S28" s="619">
        <v>1316.4022502999999</v>
      </c>
      <c r="T28" s="619">
        <v>2282.7622069999998</v>
      </c>
      <c r="U28" s="619">
        <v>1980.2143869000001</v>
      </c>
      <c r="V28" s="619">
        <v>2926.4192932000001</v>
      </c>
      <c r="W28" s="619">
        <v>2584.52963</v>
      </c>
      <c r="X28" s="619">
        <v>2986.3804122000001</v>
      </c>
      <c r="Y28" s="619">
        <v>2498.5374016999999</v>
      </c>
      <c r="Z28" s="619">
        <v>475.71079840000004</v>
      </c>
      <c r="AA28" s="619">
        <v>431.1552471</v>
      </c>
      <c r="AB28" s="619">
        <v>2297.3447104000002</v>
      </c>
      <c r="AC28" s="619">
        <v>2025.6390851000001</v>
      </c>
      <c r="AD28" s="619">
        <v>1753.1693292</v>
      </c>
      <c r="AE28" s="619">
        <v>1542.8113767</v>
      </c>
      <c r="AF28" s="619">
        <v>1710.0836096999999</v>
      </c>
      <c r="AG28" s="619">
        <v>1210.6817481</v>
      </c>
      <c r="AH28" s="618">
        <v>1.1567131415272258</v>
      </c>
      <c r="AI28" s="618">
        <v>0.23685273637364315</v>
      </c>
      <c r="AJ28" s="618">
        <v>0.36325576804890486</v>
      </c>
      <c r="AK28" s="618">
        <v>1.272550171970622</v>
      </c>
      <c r="AL28" s="618">
        <v>1.4577829014313086</v>
      </c>
      <c r="AM28" s="618">
        <v>1.1527853862920181</v>
      </c>
      <c r="AN28" s="618">
        <v>1.1322831277350043</v>
      </c>
      <c r="AO28" s="618">
        <v>1.1952514339469207</v>
      </c>
      <c r="AP28" s="618">
        <v>1.1033399260096626</v>
      </c>
      <c r="AQ28" s="618">
        <v>1.1341332852603931</v>
      </c>
      <c r="AR28" s="618">
        <v>1.1363471619147387</v>
      </c>
      <c r="AS28" s="618">
        <v>1.4124963991783763</v>
      </c>
    </row>
    <row r="29" spans="2:45" x14ac:dyDescent="0.3">
      <c r="B29" s="616">
        <v>1300000</v>
      </c>
      <c r="C29" t="s">
        <v>518</v>
      </c>
      <c r="D29" t="s">
        <v>178</v>
      </c>
      <c r="E29" t="s">
        <v>189</v>
      </c>
      <c r="F29" s="618">
        <v>6.2465927306639575</v>
      </c>
      <c r="G29" s="618">
        <v>1.5739698882739506</v>
      </c>
      <c r="H29" s="617">
        <v>7.0327664393709259</v>
      </c>
      <c r="I29" s="617">
        <v>17.271885871851747</v>
      </c>
      <c r="J29" s="619">
        <v>1560</v>
      </c>
      <c r="K29" s="619">
        <v>1348.6489813000001</v>
      </c>
      <c r="L29" s="619">
        <v>757.93416139999999</v>
      </c>
      <c r="M29" s="619">
        <v>3200.0228199999997</v>
      </c>
      <c r="N29" s="619">
        <v>246.48743999999999</v>
      </c>
      <c r="O29" s="619">
        <v>678.55065679999996</v>
      </c>
      <c r="P29" s="619">
        <v>474.32065370000004</v>
      </c>
      <c r="Q29" s="619">
        <v>372.73237949999998</v>
      </c>
      <c r="R29" s="619">
        <v>2110.9315610000003</v>
      </c>
      <c r="S29" s="619">
        <v>1448.0424753</v>
      </c>
      <c r="T29" s="619">
        <v>2511.0384276999998</v>
      </c>
      <c r="U29" s="619">
        <v>2178.2358256000002</v>
      </c>
      <c r="V29" s="619">
        <v>3219.0612225</v>
      </c>
      <c r="W29" s="619">
        <v>2842.9825929999997</v>
      </c>
      <c r="X29" s="619">
        <v>3285.0184534</v>
      </c>
      <c r="Y29" s="619">
        <v>2748.3911419000001</v>
      </c>
      <c r="Z29" s="619">
        <v>523.28187819999994</v>
      </c>
      <c r="AA29" s="619">
        <v>474.27077179999998</v>
      </c>
      <c r="AB29" s="619">
        <v>2527.0791813999999</v>
      </c>
      <c r="AC29" s="619">
        <v>2228.2029936000004</v>
      </c>
      <c r="AD29" s="619">
        <v>1928.4862622000001</v>
      </c>
      <c r="AE29" s="619">
        <v>1697.0925142999999</v>
      </c>
      <c r="AF29" s="619">
        <v>1881.0919707</v>
      </c>
      <c r="AG29" s="619">
        <v>1331.7499229</v>
      </c>
      <c r="AH29" s="618">
        <v>1.156713141527226</v>
      </c>
      <c r="AI29" s="618">
        <v>0.23685273637364315</v>
      </c>
      <c r="AJ29" s="618">
        <v>0.3632557680489048</v>
      </c>
      <c r="AK29" s="618">
        <v>1.272550171970622</v>
      </c>
      <c r="AL29" s="618">
        <v>1.4577829014313084</v>
      </c>
      <c r="AM29" s="618">
        <v>1.1527853862920179</v>
      </c>
      <c r="AN29" s="618">
        <v>1.1322831277350043</v>
      </c>
      <c r="AO29" s="618">
        <v>1.1952514339469209</v>
      </c>
      <c r="AP29" s="618">
        <v>1.1033399260096626</v>
      </c>
      <c r="AQ29" s="618">
        <v>1.1341332852603931</v>
      </c>
      <c r="AR29" s="618">
        <v>1.1363471619147387</v>
      </c>
      <c r="AS29" s="618">
        <v>1.4124963991783763</v>
      </c>
    </row>
    <row r="30" spans="2:45" x14ac:dyDescent="0.3">
      <c r="B30" s="616">
        <v>1300000</v>
      </c>
      <c r="C30" t="s">
        <v>516</v>
      </c>
      <c r="D30" t="s">
        <v>178</v>
      </c>
      <c r="E30" t="s">
        <v>189</v>
      </c>
      <c r="F30" s="618">
        <v>7.0613656955331701</v>
      </c>
      <c r="G30" s="618">
        <v>1.7792703084835964</v>
      </c>
      <c r="H30" s="617">
        <v>7.9500838010280033</v>
      </c>
      <c r="I30" s="617">
        <v>19.52474055078893</v>
      </c>
      <c r="J30" s="619">
        <v>1690</v>
      </c>
      <c r="K30" s="619">
        <v>1461.0363964000001</v>
      </c>
      <c r="L30" s="619">
        <v>821.09534150000002</v>
      </c>
      <c r="M30" s="619">
        <v>3466.6913883000002</v>
      </c>
      <c r="N30" s="619">
        <v>267.02805999999998</v>
      </c>
      <c r="O30" s="619">
        <v>735.09654490000003</v>
      </c>
      <c r="P30" s="619">
        <v>517.44071310000004</v>
      </c>
      <c r="Q30" s="619">
        <v>406.61714130000001</v>
      </c>
      <c r="R30" s="619">
        <v>2302.8344302</v>
      </c>
      <c r="S30" s="619">
        <v>1579.6827002999999</v>
      </c>
      <c r="T30" s="619">
        <v>2739.3146483999999</v>
      </c>
      <c r="U30" s="619">
        <v>2376.2572642999999</v>
      </c>
      <c r="V30" s="619">
        <v>3511.7031517999999</v>
      </c>
      <c r="W30" s="619">
        <v>3101.4355559999999</v>
      </c>
      <c r="X30" s="619">
        <v>3583.6564945999999</v>
      </c>
      <c r="Y30" s="619">
        <v>2998.2448821000003</v>
      </c>
      <c r="Z30" s="619">
        <v>570.85295810000002</v>
      </c>
      <c r="AA30" s="619">
        <v>517.38629649999996</v>
      </c>
      <c r="AB30" s="619">
        <v>2756.8136524000001</v>
      </c>
      <c r="AC30" s="619">
        <v>2430.7669021000002</v>
      </c>
      <c r="AD30" s="619">
        <v>2103.8031951000003</v>
      </c>
      <c r="AE30" s="619">
        <v>1851.373652</v>
      </c>
      <c r="AF30" s="619">
        <v>2052.1003316000001</v>
      </c>
      <c r="AG30" s="619">
        <v>1452.8180977</v>
      </c>
      <c r="AH30" s="618">
        <v>1.1567131415272258</v>
      </c>
      <c r="AI30" s="618">
        <v>0.23685273637364312</v>
      </c>
      <c r="AJ30" s="618">
        <v>0.36325576804890486</v>
      </c>
      <c r="AK30" s="618">
        <v>1.2725501719706218</v>
      </c>
      <c r="AL30" s="618">
        <v>1.4577829014313084</v>
      </c>
      <c r="AM30" s="618">
        <v>1.1527853862920181</v>
      </c>
      <c r="AN30" s="618">
        <v>1.1322831277350045</v>
      </c>
      <c r="AO30" s="618">
        <v>1.1952514339469209</v>
      </c>
      <c r="AP30" s="618">
        <v>1.1033399260096626</v>
      </c>
      <c r="AQ30" s="618">
        <v>1.1341332852603931</v>
      </c>
      <c r="AR30" s="618">
        <v>1.1363471619147385</v>
      </c>
      <c r="AS30" s="618">
        <v>1.4124963991783765</v>
      </c>
    </row>
    <row r="31" spans="2:45" x14ac:dyDescent="0.3">
      <c r="B31" s="616">
        <v>1428221</v>
      </c>
      <c r="C31" t="s">
        <v>517</v>
      </c>
      <c r="D31" t="s">
        <v>178</v>
      </c>
      <c r="E31" t="s">
        <v>189</v>
      </c>
      <c r="F31" s="618">
        <v>5.7498521342443807</v>
      </c>
      <c r="G31" s="618">
        <v>1.5003155684895173</v>
      </c>
      <c r="H31" s="617">
        <v>5.9055423411361563</v>
      </c>
      <c r="I31" s="617">
        <v>14.186217584950429</v>
      </c>
      <c r="J31" s="619">
        <v>1428.221</v>
      </c>
      <c r="K31" s="619">
        <v>1177.0225184999999</v>
      </c>
      <c r="L31" s="619">
        <v>677.58237540000005</v>
      </c>
      <c r="M31" s="619">
        <v>2878.1642956000001</v>
      </c>
      <c r="N31" s="619">
        <v>205.40620000000001</v>
      </c>
      <c r="O31" s="619">
        <v>586.8860095</v>
      </c>
      <c r="P31" s="619">
        <v>485.99530450000003</v>
      </c>
      <c r="Q31" s="619">
        <v>382.97635690000004</v>
      </c>
      <c r="R31" s="619">
        <v>2064.6558197999998</v>
      </c>
      <c r="S31" s="619">
        <v>1526.0595378</v>
      </c>
      <c r="T31" s="619">
        <v>2586.0328465999996</v>
      </c>
      <c r="U31" s="619">
        <v>2248.5802925999997</v>
      </c>
      <c r="V31" s="619">
        <v>2974.4848284999998</v>
      </c>
      <c r="W31" s="619">
        <v>2655.0257485000002</v>
      </c>
      <c r="X31" s="619">
        <v>3570.3766666000001</v>
      </c>
      <c r="Y31" s="619">
        <v>3015.2419065999998</v>
      </c>
      <c r="Z31" s="619">
        <v>537.22660710000002</v>
      </c>
      <c r="AA31" s="619">
        <v>483.10107799999997</v>
      </c>
      <c r="AB31" s="619">
        <v>2520.9324969999998</v>
      </c>
      <c r="AC31" s="619">
        <v>2218.5781743000002</v>
      </c>
      <c r="AD31" s="619">
        <v>1855.451644</v>
      </c>
      <c r="AE31" s="619">
        <v>1619.2012453</v>
      </c>
      <c r="AF31" s="619">
        <v>2200.0030320000001</v>
      </c>
      <c r="AG31" s="619">
        <v>1566.1421748999999</v>
      </c>
      <c r="AH31" s="618">
        <v>1.2134185858785853</v>
      </c>
      <c r="AI31" s="618">
        <v>0.23542171529655226</v>
      </c>
      <c r="AJ31" s="618">
        <v>0.34999334909219965</v>
      </c>
      <c r="AK31" s="618">
        <v>1.2689955811086264</v>
      </c>
      <c r="AL31" s="618">
        <v>1.3529326796726353</v>
      </c>
      <c r="AM31" s="618">
        <v>1.1500736065146382</v>
      </c>
      <c r="AN31" s="618">
        <v>1.1203224037287429</v>
      </c>
      <c r="AO31" s="618">
        <v>1.1841095265729047</v>
      </c>
      <c r="AP31" s="618">
        <v>1.1120376905098832</v>
      </c>
      <c r="AQ31" s="618">
        <v>1.1362829248757911</v>
      </c>
      <c r="AR31" s="618">
        <v>1.1459055193912668</v>
      </c>
      <c r="AS31" s="618">
        <v>1.4047275319460559</v>
      </c>
    </row>
    <row r="32" spans="2:45" x14ac:dyDescent="0.3">
      <c r="B32" s="616">
        <v>1428221</v>
      </c>
      <c r="C32" t="s">
        <v>518</v>
      </c>
      <c r="D32" t="s">
        <v>178</v>
      </c>
      <c r="E32" t="s">
        <v>189</v>
      </c>
      <c r="F32" s="618">
        <v>6.6123299543810372</v>
      </c>
      <c r="G32" s="618">
        <v>1.7253629037629445</v>
      </c>
      <c r="H32" s="617">
        <v>6.7913736923065793</v>
      </c>
      <c r="I32" s="617">
        <v>16.314150222692991</v>
      </c>
      <c r="J32" s="619">
        <v>1713.8652</v>
      </c>
      <c r="K32" s="619">
        <v>1412.4270223000001</v>
      </c>
      <c r="L32" s="619">
        <v>813.09885039999995</v>
      </c>
      <c r="M32" s="619">
        <v>3453.7971546999997</v>
      </c>
      <c r="N32" s="619">
        <v>246.48743999999999</v>
      </c>
      <c r="O32" s="619">
        <v>704.26321140000005</v>
      </c>
      <c r="P32" s="619">
        <v>534.59483499999999</v>
      </c>
      <c r="Q32" s="619">
        <v>421.27399250000002</v>
      </c>
      <c r="R32" s="619">
        <v>2271.1214016999998</v>
      </c>
      <c r="S32" s="619">
        <v>1678.6654914999999</v>
      </c>
      <c r="T32" s="619">
        <v>2844.6361313000002</v>
      </c>
      <c r="U32" s="619">
        <v>2473.4383218999997</v>
      </c>
      <c r="V32" s="619">
        <v>3271.9333114000001</v>
      </c>
      <c r="W32" s="619">
        <v>2920.5283234000003</v>
      </c>
      <c r="X32" s="619">
        <v>3927.4143332000003</v>
      </c>
      <c r="Y32" s="619">
        <v>3316.7660973000002</v>
      </c>
      <c r="Z32" s="619">
        <v>590.94926780000003</v>
      </c>
      <c r="AA32" s="619">
        <v>531.4111858</v>
      </c>
      <c r="AB32" s="619">
        <v>2773.0257467000001</v>
      </c>
      <c r="AC32" s="619">
        <v>2440.4359917000002</v>
      </c>
      <c r="AD32" s="619">
        <v>2040.9968084</v>
      </c>
      <c r="AE32" s="619">
        <v>1781.1213699</v>
      </c>
      <c r="AF32" s="619">
        <v>2420.0033352</v>
      </c>
      <c r="AG32" s="619">
        <v>1722.7563924000001</v>
      </c>
      <c r="AH32" s="618">
        <v>1.2134185858785853</v>
      </c>
      <c r="AI32" s="618">
        <v>0.23542171529655223</v>
      </c>
      <c r="AJ32" s="618">
        <v>0.34999334909219959</v>
      </c>
      <c r="AK32" s="618">
        <v>1.2689955811086264</v>
      </c>
      <c r="AL32" s="618">
        <v>1.3529326796726353</v>
      </c>
      <c r="AM32" s="618">
        <v>1.150073606514638</v>
      </c>
      <c r="AN32" s="618">
        <v>1.1203224037287429</v>
      </c>
      <c r="AO32" s="618">
        <v>1.1841095265729045</v>
      </c>
      <c r="AP32" s="618">
        <v>1.1120376905098832</v>
      </c>
      <c r="AQ32" s="618">
        <v>1.1362829248757911</v>
      </c>
      <c r="AR32" s="618">
        <v>1.1459055193912671</v>
      </c>
      <c r="AS32" s="618">
        <v>1.4047275319460559</v>
      </c>
    </row>
    <row r="33" spans="2:45" x14ac:dyDescent="0.3">
      <c r="B33" s="616">
        <v>1428221</v>
      </c>
      <c r="C33" t="s">
        <v>516</v>
      </c>
      <c r="D33" t="s">
        <v>178</v>
      </c>
      <c r="E33" t="s">
        <v>189</v>
      </c>
      <c r="F33" s="618">
        <v>7.4748077745176946</v>
      </c>
      <c r="G33" s="618">
        <v>1.9504102390363722</v>
      </c>
      <c r="H33" s="617">
        <v>7.6772050434770032</v>
      </c>
      <c r="I33" s="617">
        <v>18.442082860435555</v>
      </c>
      <c r="J33" s="619">
        <v>1856.6873000000001</v>
      </c>
      <c r="K33" s="619">
        <v>1530.1292741</v>
      </c>
      <c r="L33" s="619">
        <v>880.85708799999998</v>
      </c>
      <c r="M33" s="619">
        <v>3741.6135843000002</v>
      </c>
      <c r="N33" s="619">
        <v>267.02805999999998</v>
      </c>
      <c r="O33" s="619">
        <v>762.95181230000003</v>
      </c>
      <c r="P33" s="619">
        <v>583.19436540000004</v>
      </c>
      <c r="Q33" s="619">
        <v>459.57162819999996</v>
      </c>
      <c r="R33" s="619">
        <v>2477.5869837</v>
      </c>
      <c r="S33" s="619">
        <v>1831.2714453000001</v>
      </c>
      <c r="T33" s="619">
        <v>3103.2394160000003</v>
      </c>
      <c r="U33" s="619">
        <v>2698.2963511000003</v>
      </c>
      <c r="V33" s="619">
        <v>3569.3817942000001</v>
      </c>
      <c r="W33" s="619">
        <v>3186.0308982000001</v>
      </c>
      <c r="X33" s="619">
        <v>4284.4519999000004</v>
      </c>
      <c r="Y33" s="619">
        <v>3618.2902880000001</v>
      </c>
      <c r="Z33" s="619">
        <v>644.67192850000004</v>
      </c>
      <c r="AA33" s="619">
        <v>579.72129359999997</v>
      </c>
      <c r="AB33" s="619">
        <v>3025.1189964</v>
      </c>
      <c r="AC33" s="619">
        <v>2662.2938091999999</v>
      </c>
      <c r="AD33" s="619">
        <v>2226.5419728000002</v>
      </c>
      <c r="AE33" s="619">
        <v>1943.0414943999999</v>
      </c>
      <c r="AF33" s="619">
        <v>2640.0036384</v>
      </c>
      <c r="AG33" s="619">
        <v>1879.3706098</v>
      </c>
      <c r="AH33" s="618">
        <v>1.2134185858785853</v>
      </c>
      <c r="AI33" s="618">
        <v>0.23542171529655226</v>
      </c>
      <c r="AJ33" s="618">
        <v>0.34999334909219965</v>
      </c>
      <c r="AK33" s="618">
        <v>1.2689955811086264</v>
      </c>
      <c r="AL33" s="618">
        <v>1.3529326796726353</v>
      </c>
      <c r="AM33" s="618">
        <v>1.1500736065146382</v>
      </c>
      <c r="AN33" s="618">
        <v>1.1203224037287429</v>
      </c>
      <c r="AO33" s="618">
        <v>1.1841095265729047</v>
      </c>
      <c r="AP33" s="618">
        <v>1.1120376905098832</v>
      </c>
      <c r="AQ33" s="618">
        <v>1.1362829248757913</v>
      </c>
      <c r="AR33" s="618">
        <v>1.1459055193912671</v>
      </c>
      <c r="AS33" s="618">
        <v>1.4047275319460559</v>
      </c>
    </row>
    <row r="34" spans="2:45" x14ac:dyDescent="0.3">
      <c r="B34" s="616">
        <v>1500000</v>
      </c>
      <c r="C34" t="s">
        <v>517</v>
      </c>
      <c r="D34" t="s">
        <v>178</v>
      </c>
      <c r="E34" t="s">
        <v>189</v>
      </c>
      <c r="F34" s="618">
        <v>5.9107322971541816</v>
      </c>
      <c r="G34" s="618">
        <v>1.5740119633267227</v>
      </c>
      <c r="H34" s="617">
        <v>5.8065557994382342</v>
      </c>
      <c r="I34" s="617">
        <v>13.797709627164897</v>
      </c>
      <c r="J34" s="619">
        <v>1500</v>
      </c>
      <c r="K34" s="619">
        <v>1206.7753411000001</v>
      </c>
      <c r="L34" s="619">
        <v>703.31701980000003</v>
      </c>
      <c r="M34" s="619">
        <v>2996.5514810999998</v>
      </c>
      <c r="N34" s="619">
        <v>205.40620000000001</v>
      </c>
      <c r="O34" s="619">
        <v>598.88106400000004</v>
      </c>
      <c r="P34" s="619">
        <v>516.66976120000004</v>
      </c>
      <c r="Q34" s="619">
        <v>407.67992930000003</v>
      </c>
      <c r="R34" s="619">
        <v>2146.1788901999998</v>
      </c>
      <c r="S34" s="619">
        <v>1643.4271331</v>
      </c>
      <c r="T34" s="619">
        <v>2755.8058420000002</v>
      </c>
      <c r="U34" s="619">
        <v>2398.8133772000001</v>
      </c>
      <c r="V34" s="619">
        <v>3001.3922467000002</v>
      </c>
      <c r="W34" s="619">
        <v>2694.4899617999999</v>
      </c>
      <c r="X34" s="619">
        <v>3897.3017969999996</v>
      </c>
      <c r="Y34" s="619">
        <v>3304.4966516</v>
      </c>
      <c r="Z34" s="619">
        <v>571.66358100000002</v>
      </c>
      <c r="AA34" s="619">
        <v>512.18071240000006</v>
      </c>
      <c r="AB34" s="619">
        <v>2646.0984818000002</v>
      </c>
      <c r="AC34" s="619">
        <v>2326.5868069000003</v>
      </c>
      <c r="AD34" s="619">
        <v>1912.7099891999999</v>
      </c>
      <c r="AE34" s="619">
        <v>1661.9648205999999</v>
      </c>
      <c r="AF34" s="619">
        <v>2474.2633029999997</v>
      </c>
      <c r="AG34" s="619">
        <v>1765.1313729999999</v>
      </c>
      <c r="AH34" s="618">
        <v>1.2429819775523276</v>
      </c>
      <c r="AI34" s="618">
        <v>0.23470880586492648</v>
      </c>
      <c r="AJ34" s="618">
        <v>0.34298329393982224</v>
      </c>
      <c r="AK34" s="618">
        <v>1.2673416669323021</v>
      </c>
      <c r="AL34" s="618">
        <v>1.3059166707217675</v>
      </c>
      <c r="AM34" s="618">
        <v>1.1488204410694556</v>
      </c>
      <c r="AN34" s="618">
        <v>1.1138999548129411</v>
      </c>
      <c r="AO34" s="618">
        <v>1.1793934773804702</v>
      </c>
      <c r="AP34" s="618">
        <v>1.1161364868939359</v>
      </c>
      <c r="AQ34" s="618">
        <v>1.1373306484315164</v>
      </c>
      <c r="AR34" s="618">
        <v>1.1508727293642391</v>
      </c>
      <c r="AS34" s="618">
        <v>1.4017445618159139</v>
      </c>
    </row>
    <row r="35" spans="2:45" x14ac:dyDescent="0.3">
      <c r="B35" s="616">
        <v>1500000</v>
      </c>
      <c r="C35" t="s">
        <v>518</v>
      </c>
      <c r="D35" t="s">
        <v>178</v>
      </c>
      <c r="E35" t="s">
        <v>189</v>
      </c>
      <c r="F35" s="618">
        <v>6.7973421417273086</v>
      </c>
      <c r="G35" s="618">
        <v>1.8101137578257307</v>
      </c>
      <c r="H35" s="617">
        <v>6.6775391693539685</v>
      </c>
      <c r="I35" s="617">
        <v>15.86736607123963</v>
      </c>
      <c r="J35" s="619">
        <v>1800</v>
      </c>
      <c r="K35" s="619">
        <v>1448.1304094</v>
      </c>
      <c r="L35" s="619">
        <v>843.98042380000004</v>
      </c>
      <c r="M35" s="619">
        <v>3595.8617773000001</v>
      </c>
      <c r="N35" s="619">
        <v>246.48743999999999</v>
      </c>
      <c r="O35" s="619">
        <v>718.65727679999998</v>
      </c>
      <c r="P35" s="619">
        <v>568.33673729999998</v>
      </c>
      <c r="Q35" s="619">
        <v>448.44792229999996</v>
      </c>
      <c r="R35" s="619">
        <v>2360.7967792000004</v>
      </c>
      <c r="S35" s="619">
        <v>1807.7698464</v>
      </c>
      <c r="T35" s="619">
        <v>3031.3864263</v>
      </c>
      <c r="U35" s="619">
        <v>2638.6947149000002</v>
      </c>
      <c r="V35" s="619">
        <v>3301.5314712999998</v>
      </c>
      <c r="W35" s="619">
        <v>2963.9389580000002</v>
      </c>
      <c r="X35" s="619">
        <v>4287.0319767000001</v>
      </c>
      <c r="Y35" s="619">
        <v>3634.9463168000002</v>
      </c>
      <c r="Z35" s="619">
        <v>628.82993909999993</v>
      </c>
      <c r="AA35" s="619">
        <v>563.39878370000008</v>
      </c>
      <c r="AB35" s="619">
        <v>2910.7083298999996</v>
      </c>
      <c r="AC35" s="619">
        <v>2559.2454876000002</v>
      </c>
      <c r="AD35" s="619">
        <v>2103.9809881000001</v>
      </c>
      <c r="AE35" s="619">
        <v>1828.1613026999999</v>
      </c>
      <c r="AF35" s="619">
        <v>2721.6896333</v>
      </c>
      <c r="AG35" s="619">
        <v>1941.6445102999999</v>
      </c>
      <c r="AH35" s="618">
        <v>1.2429819775523276</v>
      </c>
      <c r="AI35" s="618">
        <v>0.23470880586492646</v>
      </c>
      <c r="AJ35" s="618">
        <v>0.34298329393982224</v>
      </c>
      <c r="AK35" s="618">
        <v>1.2673416669323021</v>
      </c>
      <c r="AL35" s="618">
        <v>1.3059166707217673</v>
      </c>
      <c r="AM35" s="618">
        <v>1.1488204410694556</v>
      </c>
      <c r="AN35" s="618">
        <v>1.1138999548129411</v>
      </c>
      <c r="AO35" s="618">
        <v>1.1793934773804702</v>
      </c>
      <c r="AP35" s="618">
        <v>1.1161364868939359</v>
      </c>
      <c r="AQ35" s="618">
        <v>1.1373306484315164</v>
      </c>
      <c r="AR35" s="618">
        <v>1.1508727293642389</v>
      </c>
      <c r="AS35" s="618">
        <v>1.4017445618159139</v>
      </c>
    </row>
    <row r="36" spans="2:45" x14ac:dyDescent="0.3">
      <c r="B36" s="616">
        <v>1500000</v>
      </c>
      <c r="C36" t="s">
        <v>516</v>
      </c>
      <c r="D36" t="s">
        <v>178</v>
      </c>
      <c r="E36" t="s">
        <v>189</v>
      </c>
      <c r="F36" s="618">
        <v>7.6839519863004364</v>
      </c>
      <c r="G36" s="618">
        <v>2.0462155523247394</v>
      </c>
      <c r="H36" s="617">
        <v>7.5485225392697037</v>
      </c>
      <c r="I36" s="617">
        <v>17.937022515314364</v>
      </c>
      <c r="J36" s="619">
        <v>1950</v>
      </c>
      <c r="K36" s="619">
        <v>1568.8079435</v>
      </c>
      <c r="L36" s="619">
        <v>914.31212579999999</v>
      </c>
      <c r="M36" s="619">
        <v>3895.5169254000002</v>
      </c>
      <c r="N36" s="619">
        <v>267.02805999999998</v>
      </c>
      <c r="O36" s="619">
        <v>778.54538320000006</v>
      </c>
      <c r="P36" s="619">
        <v>620.00371340000004</v>
      </c>
      <c r="Q36" s="619">
        <v>489.21591519999998</v>
      </c>
      <c r="R36" s="619">
        <v>2575.4146682000001</v>
      </c>
      <c r="S36" s="619">
        <v>1972.1125597</v>
      </c>
      <c r="T36" s="619">
        <v>3306.9670105</v>
      </c>
      <c r="U36" s="619">
        <v>2878.5760526999998</v>
      </c>
      <c r="V36" s="619">
        <v>3601.6706960000001</v>
      </c>
      <c r="W36" s="619">
        <v>3233.3879541000001</v>
      </c>
      <c r="X36" s="619">
        <v>4676.7621564000001</v>
      </c>
      <c r="Y36" s="619">
        <v>3965.395982</v>
      </c>
      <c r="Z36" s="619">
        <v>685.99629720000007</v>
      </c>
      <c r="AA36" s="619">
        <v>614.61685490000002</v>
      </c>
      <c r="AB36" s="619">
        <v>3175.3181781000003</v>
      </c>
      <c r="AC36" s="619">
        <v>2791.9041683</v>
      </c>
      <c r="AD36" s="619">
        <v>2295.2519870000001</v>
      </c>
      <c r="AE36" s="619">
        <v>1994.3577846999999</v>
      </c>
      <c r="AF36" s="619">
        <v>2969.1159635999998</v>
      </c>
      <c r="AG36" s="619">
        <v>2118.1576476</v>
      </c>
      <c r="AH36" s="618">
        <v>1.2429819775523274</v>
      </c>
      <c r="AI36" s="618">
        <v>0.23470880586492648</v>
      </c>
      <c r="AJ36" s="618">
        <v>0.34298329393982219</v>
      </c>
      <c r="AK36" s="618">
        <v>1.2673416669323021</v>
      </c>
      <c r="AL36" s="618">
        <v>1.3059166707217675</v>
      </c>
      <c r="AM36" s="618">
        <v>1.1488204410694556</v>
      </c>
      <c r="AN36" s="618">
        <v>1.1138999548129411</v>
      </c>
      <c r="AO36" s="618">
        <v>1.1793934773804702</v>
      </c>
      <c r="AP36" s="618">
        <v>1.1161364868939356</v>
      </c>
      <c r="AQ36" s="618">
        <v>1.1373306484315164</v>
      </c>
      <c r="AR36" s="618">
        <v>1.1508727293642389</v>
      </c>
      <c r="AS36" s="618">
        <v>1.4017445618159139</v>
      </c>
    </row>
    <row r="37" spans="2:45" x14ac:dyDescent="0.3">
      <c r="B37" s="616">
        <v>1800000</v>
      </c>
      <c r="C37" t="s">
        <v>517</v>
      </c>
      <c r="D37" t="s">
        <v>178</v>
      </c>
      <c r="E37" t="s">
        <v>189</v>
      </c>
      <c r="F37" s="618">
        <v>6.4778933942514936</v>
      </c>
      <c r="G37" s="618">
        <v>1.8820257062203487</v>
      </c>
      <c r="H37" s="617">
        <v>5.4908771033926884</v>
      </c>
      <c r="I37" s="617">
        <v>12.576415574811008</v>
      </c>
      <c r="J37" s="619">
        <v>1800</v>
      </c>
      <c r="K37" s="619">
        <v>1331.1271262</v>
      </c>
      <c r="L37" s="619">
        <v>810.87484790000008</v>
      </c>
      <c r="M37" s="619">
        <v>3491.3501776999997</v>
      </c>
      <c r="N37" s="619">
        <v>205.40620000000001</v>
      </c>
      <c r="O37" s="619">
        <v>649.01433889999998</v>
      </c>
      <c r="P37" s="619">
        <v>644.87351159999992</v>
      </c>
      <c r="Q37" s="619">
        <v>510.92839670000001</v>
      </c>
      <c r="R37" s="619">
        <v>2486.9041877</v>
      </c>
      <c r="S37" s="619">
        <v>2133.9644573</v>
      </c>
      <c r="T37" s="619">
        <v>3465.3712946000001</v>
      </c>
      <c r="U37" s="619">
        <v>3026.7118626000001</v>
      </c>
      <c r="V37" s="619">
        <v>3113.8516768999998</v>
      </c>
      <c r="W37" s="619">
        <v>2859.4304594</v>
      </c>
      <c r="X37" s="619">
        <v>5263.6838740999992</v>
      </c>
      <c r="Y37" s="619">
        <v>4513.4355264999995</v>
      </c>
      <c r="Z37" s="619">
        <v>715.59275490000005</v>
      </c>
      <c r="AA37" s="619">
        <v>633.71891040000003</v>
      </c>
      <c r="AB37" s="619">
        <v>3169.2291387999999</v>
      </c>
      <c r="AC37" s="619">
        <v>2778.0083896000001</v>
      </c>
      <c r="AD37" s="619">
        <v>2152.0209791000002</v>
      </c>
      <c r="AE37" s="619">
        <v>1840.6949865000001</v>
      </c>
      <c r="AF37" s="619">
        <v>3620.532843</v>
      </c>
      <c r="AG37" s="619">
        <v>2596.8058105</v>
      </c>
      <c r="AH37" s="618">
        <v>1.352237486974958</v>
      </c>
      <c r="AI37" s="618">
        <v>0.23225251166525782</v>
      </c>
      <c r="AJ37" s="618">
        <v>0.31648946360941621</v>
      </c>
      <c r="AK37" s="618">
        <v>1.2621602475718943</v>
      </c>
      <c r="AL37" s="618">
        <v>1.165391569308726</v>
      </c>
      <c r="AM37" s="618">
        <v>1.1449293662349909</v>
      </c>
      <c r="AN37" s="618">
        <v>1.0889761863643004</v>
      </c>
      <c r="AO37" s="618">
        <v>1.1662255599381071</v>
      </c>
      <c r="AP37" s="618">
        <v>1.1291958361073899</v>
      </c>
      <c r="AQ37" s="618">
        <v>1.1408277781555873</v>
      </c>
      <c r="AR37" s="618">
        <v>1.1691350250283405</v>
      </c>
      <c r="AS37" s="618">
        <v>1.3942254859571224</v>
      </c>
    </row>
    <row r="38" spans="2:45" x14ac:dyDescent="0.3">
      <c r="B38" s="616">
        <v>1800000</v>
      </c>
      <c r="C38" t="s">
        <v>518</v>
      </c>
      <c r="D38" t="s">
        <v>178</v>
      </c>
      <c r="E38" t="s">
        <v>189</v>
      </c>
      <c r="F38" s="618">
        <v>7.4495774033892168</v>
      </c>
      <c r="G38" s="618">
        <v>2.1643295621534007</v>
      </c>
      <c r="H38" s="617">
        <v>6.314508668901591</v>
      </c>
      <c r="I38" s="617">
        <v>14.462877911032658</v>
      </c>
      <c r="J38" s="619">
        <v>2160</v>
      </c>
      <c r="K38" s="619">
        <v>1597.3525515000001</v>
      </c>
      <c r="L38" s="619">
        <v>973.04981740000005</v>
      </c>
      <c r="M38" s="619">
        <v>4189.6202131999999</v>
      </c>
      <c r="N38" s="619">
        <v>246.48743999999999</v>
      </c>
      <c r="O38" s="619">
        <v>778.81720669999993</v>
      </c>
      <c r="P38" s="619">
        <v>709.36086279999995</v>
      </c>
      <c r="Q38" s="619">
        <v>562.02123640000002</v>
      </c>
      <c r="R38" s="619">
        <v>2735.5946065000003</v>
      </c>
      <c r="S38" s="619">
        <v>2347.3609029999998</v>
      </c>
      <c r="T38" s="619">
        <v>3811.9084241</v>
      </c>
      <c r="U38" s="619">
        <v>3329.3830488999997</v>
      </c>
      <c r="V38" s="619">
        <v>3425.2368446</v>
      </c>
      <c r="W38" s="619">
        <v>3145.3735054000003</v>
      </c>
      <c r="X38" s="619">
        <v>5790.0522615999998</v>
      </c>
      <c r="Y38" s="619">
        <v>4964.7790791999996</v>
      </c>
      <c r="Z38" s="619">
        <v>787.15203040000006</v>
      </c>
      <c r="AA38" s="619">
        <v>697.0908015</v>
      </c>
      <c r="AB38" s="619">
        <v>3486.1520526999998</v>
      </c>
      <c r="AC38" s="619">
        <v>3055.8092286000001</v>
      </c>
      <c r="AD38" s="619">
        <v>2367.2230770000001</v>
      </c>
      <c r="AE38" s="619">
        <v>2024.7644851</v>
      </c>
      <c r="AF38" s="619">
        <v>3982.5861273</v>
      </c>
      <c r="AG38" s="619">
        <v>2856.4863915000001</v>
      </c>
      <c r="AH38" s="618">
        <v>1.352237486974958</v>
      </c>
      <c r="AI38" s="618">
        <v>0.23225251166525782</v>
      </c>
      <c r="AJ38" s="618">
        <v>0.31648946360941621</v>
      </c>
      <c r="AK38" s="618">
        <v>1.2621602475718945</v>
      </c>
      <c r="AL38" s="618">
        <v>1.165391569308726</v>
      </c>
      <c r="AM38" s="618">
        <v>1.1449293662349906</v>
      </c>
      <c r="AN38" s="618">
        <v>1.0889761863643006</v>
      </c>
      <c r="AO38" s="618">
        <v>1.1662255599381071</v>
      </c>
      <c r="AP38" s="618">
        <v>1.1291958361073899</v>
      </c>
      <c r="AQ38" s="618">
        <v>1.1408277781555873</v>
      </c>
      <c r="AR38" s="618">
        <v>1.1691350250283405</v>
      </c>
      <c r="AS38" s="618">
        <v>1.3942254859571224</v>
      </c>
    </row>
    <row r="39" spans="2:45" x14ac:dyDescent="0.3">
      <c r="B39" s="616">
        <v>1800000</v>
      </c>
      <c r="C39" t="s">
        <v>516</v>
      </c>
      <c r="D39" t="s">
        <v>178</v>
      </c>
      <c r="E39" t="s">
        <v>189</v>
      </c>
      <c r="F39" s="618">
        <v>8.4212614125269418</v>
      </c>
      <c r="G39" s="618">
        <v>2.4466334180864533</v>
      </c>
      <c r="H39" s="617">
        <v>7.1381402344104954</v>
      </c>
      <c r="I39" s="617">
        <v>16.349340247254311</v>
      </c>
      <c r="J39" s="619">
        <v>2340</v>
      </c>
      <c r="K39" s="619">
        <v>1730.4652641</v>
      </c>
      <c r="L39" s="619">
        <v>1054.1373022</v>
      </c>
      <c r="M39" s="619">
        <v>4538.7552310000001</v>
      </c>
      <c r="N39" s="619">
        <v>267.02805999999998</v>
      </c>
      <c r="O39" s="619">
        <v>843.71864060000007</v>
      </c>
      <c r="P39" s="619">
        <v>773.84821399999998</v>
      </c>
      <c r="Q39" s="619">
        <v>613.11407599999995</v>
      </c>
      <c r="R39" s="619">
        <v>2984.2850251999998</v>
      </c>
      <c r="S39" s="619">
        <v>2560.7573487</v>
      </c>
      <c r="T39" s="619">
        <v>4158.4455536000005</v>
      </c>
      <c r="U39" s="619">
        <v>3632.0542351000004</v>
      </c>
      <c r="V39" s="619">
        <v>3736.6220123000003</v>
      </c>
      <c r="W39" s="619">
        <v>3431.3165512999999</v>
      </c>
      <c r="X39" s="619">
        <v>6316.4206490000006</v>
      </c>
      <c r="Y39" s="619">
        <v>5416.1226317999999</v>
      </c>
      <c r="Z39" s="619">
        <v>858.71130590000007</v>
      </c>
      <c r="AA39" s="619">
        <v>760.4626925</v>
      </c>
      <c r="AB39" s="619">
        <v>3803.0749666000002</v>
      </c>
      <c r="AC39" s="619">
        <v>3333.6100676000001</v>
      </c>
      <c r="AD39" s="619">
        <v>2582.4251749</v>
      </c>
      <c r="AE39" s="619">
        <v>2208.8339838000002</v>
      </c>
      <c r="AF39" s="619">
        <v>4344.6394116000001</v>
      </c>
      <c r="AG39" s="619">
        <v>3116.1669725000002</v>
      </c>
      <c r="AH39" s="618">
        <v>1.352237486974958</v>
      </c>
      <c r="AI39" s="618">
        <v>0.23225251166525779</v>
      </c>
      <c r="AJ39" s="618">
        <v>0.31648946360941621</v>
      </c>
      <c r="AK39" s="618">
        <v>1.2621602475718943</v>
      </c>
      <c r="AL39" s="618">
        <v>1.165391569308726</v>
      </c>
      <c r="AM39" s="618">
        <v>1.1449293662349906</v>
      </c>
      <c r="AN39" s="618">
        <v>1.0889761863643004</v>
      </c>
      <c r="AO39" s="618">
        <v>1.1662255599381071</v>
      </c>
      <c r="AP39" s="618">
        <v>1.1291958361073899</v>
      </c>
      <c r="AQ39" s="618">
        <v>1.1408277781555871</v>
      </c>
      <c r="AR39" s="618">
        <v>1.1691350250283405</v>
      </c>
      <c r="AS39" s="618">
        <v>1.3942254859571224</v>
      </c>
    </row>
    <row r="40" spans="2:45" x14ac:dyDescent="0.3">
      <c r="B40" s="616">
        <v>2034240</v>
      </c>
      <c r="C40" t="s">
        <v>517</v>
      </c>
      <c r="D40" t="s">
        <v>178</v>
      </c>
      <c r="E40" t="s">
        <v>189</v>
      </c>
      <c r="F40" s="618">
        <v>6.830076926506548</v>
      </c>
      <c r="G40" s="618">
        <v>2.1225228366716924</v>
      </c>
      <c r="H40" s="617">
        <v>5.3174224483086174</v>
      </c>
      <c r="I40" s="617">
        <v>11.91659696690618</v>
      </c>
      <c r="J40" s="619">
        <v>2034.24</v>
      </c>
      <c r="K40" s="619">
        <v>1428.221</v>
      </c>
      <c r="L40" s="619">
        <v>894.85599999999999</v>
      </c>
      <c r="M40" s="619">
        <v>3877.6889999999999</v>
      </c>
      <c r="N40" s="619">
        <v>205.40620000000001</v>
      </c>
      <c r="O40" s="619">
        <v>688.15840000000003</v>
      </c>
      <c r="P40" s="619">
        <v>744.97500000000002</v>
      </c>
      <c r="Q40" s="619">
        <v>591.54480000000001</v>
      </c>
      <c r="R40" s="619">
        <v>2752.9425000000001</v>
      </c>
      <c r="S40" s="619">
        <v>2516.9760000000001</v>
      </c>
      <c r="T40" s="619">
        <v>4019.4</v>
      </c>
      <c r="U40" s="619">
        <v>3516.9749999999999</v>
      </c>
      <c r="V40" s="619">
        <v>3201.66</v>
      </c>
      <c r="W40" s="619">
        <v>2988.2159999999999</v>
      </c>
      <c r="X40" s="619">
        <v>6330.5550000000003</v>
      </c>
      <c r="Y40" s="619">
        <v>5457.375</v>
      </c>
      <c r="Z40" s="619">
        <v>827.97265390000007</v>
      </c>
      <c r="AA40" s="619">
        <v>728.61593549999998</v>
      </c>
      <c r="AB40" s="619">
        <v>3577.6895559</v>
      </c>
      <c r="AC40" s="619">
        <v>3130.4783613999998</v>
      </c>
      <c r="AD40" s="619">
        <v>2338.875</v>
      </c>
      <c r="AE40" s="619">
        <v>1980.2474999999999</v>
      </c>
      <c r="AF40" s="619">
        <v>4515.5400997999996</v>
      </c>
      <c r="AG40" s="619">
        <v>3246.1772111999999</v>
      </c>
      <c r="AH40" s="618">
        <v>1.4243173850545539</v>
      </c>
      <c r="AI40" s="618">
        <v>0.23077044084762857</v>
      </c>
      <c r="AJ40" s="618">
        <v>0.29848680187584725</v>
      </c>
      <c r="AK40" s="618">
        <v>1.2593720712277412</v>
      </c>
      <c r="AL40" s="618">
        <v>1.09375</v>
      </c>
      <c r="AM40" s="618">
        <v>1.1428571428571428</v>
      </c>
      <c r="AN40" s="618">
        <v>1.0714285714285712</v>
      </c>
      <c r="AO40" s="618">
        <v>1.1600000000000001</v>
      </c>
      <c r="AP40" s="618">
        <v>1.1363636363636362</v>
      </c>
      <c r="AQ40" s="618">
        <v>1.1428571428571432</v>
      </c>
      <c r="AR40" s="618">
        <v>1.1811023622047243</v>
      </c>
      <c r="AS40" s="618">
        <v>1.3910331463918986</v>
      </c>
    </row>
    <row r="41" spans="2:45" x14ac:dyDescent="0.3">
      <c r="B41" s="616">
        <v>2034240</v>
      </c>
      <c r="C41" t="s">
        <v>518</v>
      </c>
      <c r="D41" t="s">
        <v>178</v>
      </c>
      <c r="E41" t="s">
        <v>189</v>
      </c>
      <c r="F41" s="618">
        <v>7.8545884654825286</v>
      </c>
      <c r="G41" s="618">
        <v>2.4409012621724457</v>
      </c>
      <c r="H41" s="617">
        <v>6.1150358155549096</v>
      </c>
      <c r="I41" s="617">
        <v>13.704086511942107</v>
      </c>
      <c r="J41" s="619">
        <v>2441.0880000000002</v>
      </c>
      <c r="K41" s="619">
        <v>1713.8652</v>
      </c>
      <c r="L41" s="619">
        <v>1073.8271999999999</v>
      </c>
      <c r="M41" s="619">
        <v>4653.2267999999995</v>
      </c>
      <c r="N41" s="619">
        <v>246.48743999999999</v>
      </c>
      <c r="O41" s="619">
        <v>825.79007999999999</v>
      </c>
      <c r="P41" s="619">
        <v>819.47249999999997</v>
      </c>
      <c r="Q41" s="619">
        <v>650.69928000000004</v>
      </c>
      <c r="R41" s="619">
        <v>3028.23675</v>
      </c>
      <c r="S41" s="619">
        <v>2768.6736000000001</v>
      </c>
      <c r="T41" s="619">
        <v>4421.34</v>
      </c>
      <c r="U41" s="619">
        <v>3868.6725000000001</v>
      </c>
      <c r="V41" s="619">
        <v>3521.826</v>
      </c>
      <c r="W41" s="619">
        <v>3287.0376000000001</v>
      </c>
      <c r="X41" s="619">
        <v>6963.6104999999998</v>
      </c>
      <c r="Y41" s="619">
        <v>6003.1125000000002</v>
      </c>
      <c r="Z41" s="619">
        <v>910.76991929999997</v>
      </c>
      <c r="AA41" s="619">
        <v>801.477529</v>
      </c>
      <c r="AB41" s="619">
        <v>3935.4585115</v>
      </c>
      <c r="AC41" s="619">
        <v>3443.5261976000002</v>
      </c>
      <c r="AD41" s="619">
        <v>2572.7624999999998</v>
      </c>
      <c r="AE41" s="619">
        <v>2178.27225</v>
      </c>
      <c r="AF41" s="619">
        <v>4967.0941097999994</v>
      </c>
      <c r="AG41" s="619">
        <v>3570.7949322999998</v>
      </c>
      <c r="AH41" s="618">
        <v>1.4243173850545539</v>
      </c>
      <c r="AI41" s="618">
        <v>0.23077044084762857</v>
      </c>
      <c r="AJ41" s="618">
        <v>0.29848680187584725</v>
      </c>
      <c r="AK41" s="618">
        <v>1.2593720712277412</v>
      </c>
      <c r="AL41" s="618">
        <v>1.09375</v>
      </c>
      <c r="AM41" s="618">
        <v>1.142857142857143</v>
      </c>
      <c r="AN41" s="618">
        <v>1.0714285714285712</v>
      </c>
      <c r="AO41" s="618">
        <v>1.1600000000000001</v>
      </c>
      <c r="AP41" s="618">
        <v>1.1363636363636365</v>
      </c>
      <c r="AQ41" s="618">
        <v>1.1428571428571432</v>
      </c>
      <c r="AR41" s="618">
        <v>1.1811023622047245</v>
      </c>
      <c r="AS41" s="618">
        <v>1.3910331463918981</v>
      </c>
    </row>
    <row r="42" spans="2:45" x14ac:dyDescent="0.3">
      <c r="B42" s="616">
        <v>2034240</v>
      </c>
      <c r="C42" t="s">
        <v>516</v>
      </c>
      <c r="D42" t="s">
        <v>178</v>
      </c>
      <c r="E42" t="s">
        <v>189</v>
      </c>
      <c r="F42" s="618">
        <v>8.8791000044585111</v>
      </c>
      <c r="G42" s="618">
        <v>2.7592796876732</v>
      </c>
      <c r="H42" s="617">
        <v>6.9126491828012027</v>
      </c>
      <c r="I42" s="617">
        <v>15.491576056978035</v>
      </c>
      <c r="J42" s="619">
        <v>2644.5120000000002</v>
      </c>
      <c r="K42" s="619">
        <v>1856.6873000000001</v>
      </c>
      <c r="L42" s="619">
        <v>1163.3128000000002</v>
      </c>
      <c r="M42" s="619">
        <v>5040.9957000000004</v>
      </c>
      <c r="N42" s="619">
        <v>267.02805999999998</v>
      </c>
      <c r="O42" s="619">
        <v>894.60592000000008</v>
      </c>
      <c r="P42" s="619">
        <v>893.97</v>
      </c>
      <c r="Q42" s="619">
        <v>709.85375999999997</v>
      </c>
      <c r="R42" s="619">
        <v>3303.5309999999999</v>
      </c>
      <c r="S42" s="619">
        <v>3020.3712</v>
      </c>
      <c r="T42" s="619">
        <v>4823.28</v>
      </c>
      <c r="U42" s="619">
        <v>4220.37</v>
      </c>
      <c r="V42" s="619">
        <v>3841.9920000000002</v>
      </c>
      <c r="W42" s="619">
        <v>3585.8592000000003</v>
      </c>
      <c r="X42" s="619">
        <v>7596.6660000000002</v>
      </c>
      <c r="Y42" s="619">
        <v>6548.85</v>
      </c>
      <c r="Z42" s="619">
        <v>993.56718469999998</v>
      </c>
      <c r="AA42" s="619">
        <v>874.33912250000003</v>
      </c>
      <c r="AB42" s="619">
        <v>4293.2274670999996</v>
      </c>
      <c r="AC42" s="619">
        <v>3756.5740337000002</v>
      </c>
      <c r="AD42" s="619">
        <v>2806.65</v>
      </c>
      <c r="AE42" s="619">
        <v>2376.297</v>
      </c>
      <c r="AF42" s="619">
        <v>5418.6481198000001</v>
      </c>
      <c r="AG42" s="619">
        <v>3895.4126534000002</v>
      </c>
      <c r="AH42" s="618">
        <v>1.4243173850545539</v>
      </c>
      <c r="AI42" s="618">
        <v>0.23077044084762857</v>
      </c>
      <c r="AJ42" s="618">
        <v>0.29848680187584725</v>
      </c>
      <c r="AK42" s="618">
        <v>1.2593720712277414</v>
      </c>
      <c r="AL42" s="618">
        <v>1.09375</v>
      </c>
      <c r="AM42" s="618">
        <v>1.1428571428571428</v>
      </c>
      <c r="AN42" s="618">
        <v>1.0714285714285712</v>
      </c>
      <c r="AO42" s="618">
        <v>1.1599999999999999</v>
      </c>
      <c r="AP42" s="618">
        <v>1.1363636363636365</v>
      </c>
      <c r="AQ42" s="618">
        <v>1.1428571428571432</v>
      </c>
      <c r="AR42" s="618">
        <v>1.1811023622047243</v>
      </c>
      <c r="AS42" s="618">
        <v>1.3910331463918986</v>
      </c>
    </row>
    <row r="43" spans="2:45" x14ac:dyDescent="0.3">
      <c r="B43" s="616">
        <v>2200000</v>
      </c>
      <c r="C43" t="s">
        <v>517</v>
      </c>
      <c r="D43" t="s">
        <v>178</v>
      </c>
      <c r="E43" t="s">
        <v>189</v>
      </c>
      <c r="F43" s="618">
        <v>7.3866255890722856</v>
      </c>
      <c r="G43" s="618">
        <v>2.2954765616041977</v>
      </c>
      <c r="H43" s="617">
        <v>5.3174224483086165</v>
      </c>
      <c r="I43" s="617">
        <v>11.91659696690618</v>
      </c>
      <c r="J43" s="619">
        <v>2200</v>
      </c>
      <c r="K43" s="619">
        <v>1544.5995556</v>
      </c>
      <c r="L43" s="619">
        <v>967.7733207</v>
      </c>
      <c r="M43" s="619">
        <v>4193.6623996999997</v>
      </c>
      <c r="N43" s="619">
        <v>222.1437195</v>
      </c>
      <c r="O43" s="619">
        <v>744.23297149999996</v>
      </c>
      <c r="P43" s="619">
        <v>805.67927090000001</v>
      </c>
      <c r="Q43" s="619">
        <v>639.74681450000003</v>
      </c>
      <c r="R43" s="619">
        <v>2977.2659567999999</v>
      </c>
      <c r="S43" s="619">
        <v>2722.0717319</v>
      </c>
      <c r="T43" s="619">
        <v>4346.9207172999995</v>
      </c>
      <c r="U43" s="619">
        <v>3803.5556277000001</v>
      </c>
      <c r="V43" s="619">
        <v>3462.5471921000003</v>
      </c>
      <c r="W43" s="619">
        <v>3231.7107126000001</v>
      </c>
      <c r="X43" s="619">
        <v>6846.4001298000003</v>
      </c>
      <c r="Y43" s="619">
        <v>5902.0690773999995</v>
      </c>
      <c r="Z43" s="619">
        <v>895.43998669999996</v>
      </c>
      <c r="AA43" s="619">
        <v>787.98718830000007</v>
      </c>
      <c r="AB43" s="619">
        <v>3869.2175077999996</v>
      </c>
      <c r="AC43" s="619">
        <v>3385.5653193000003</v>
      </c>
      <c r="AD43" s="619">
        <v>2529.4581760000001</v>
      </c>
      <c r="AE43" s="619">
        <v>2141.6079224</v>
      </c>
      <c r="AF43" s="619">
        <v>4883.4887818999996</v>
      </c>
      <c r="AG43" s="619">
        <v>3510.6918872000001</v>
      </c>
      <c r="AH43" s="618">
        <v>1.4243173850545541</v>
      </c>
      <c r="AI43" s="618">
        <v>0.23077044084762857</v>
      </c>
      <c r="AJ43" s="618">
        <v>0.29848680187584725</v>
      </c>
      <c r="AK43" s="618">
        <v>1.2593720712277414</v>
      </c>
      <c r="AL43" s="618">
        <v>1.09375</v>
      </c>
      <c r="AM43" s="618">
        <v>1.1428571428571428</v>
      </c>
      <c r="AN43" s="618">
        <v>1.0714285714285712</v>
      </c>
      <c r="AO43" s="618">
        <v>1.1599999999999999</v>
      </c>
      <c r="AP43" s="618">
        <v>1.1363636363636362</v>
      </c>
      <c r="AQ43" s="618">
        <v>1.1428571428571432</v>
      </c>
      <c r="AR43" s="618">
        <v>1.1811023622047245</v>
      </c>
      <c r="AS43" s="618">
        <v>1.3910331463918983</v>
      </c>
    </row>
    <row r="44" spans="2:45" x14ac:dyDescent="0.3">
      <c r="B44" s="616">
        <v>2200000</v>
      </c>
      <c r="C44" t="s">
        <v>518</v>
      </c>
      <c r="D44" t="s">
        <v>178</v>
      </c>
      <c r="E44" t="s">
        <v>189</v>
      </c>
      <c r="F44" s="618">
        <v>8.4946194274331273</v>
      </c>
      <c r="G44" s="618">
        <v>2.6397980458448269</v>
      </c>
      <c r="H44" s="617">
        <v>6.1150358155549078</v>
      </c>
      <c r="I44" s="617">
        <v>13.704086511942107</v>
      </c>
      <c r="J44" s="619">
        <v>2640</v>
      </c>
      <c r="K44" s="619">
        <v>1853.5194667000001</v>
      </c>
      <c r="L44" s="619">
        <v>1161.3279849</v>
      </c>
      <c r="M44" s="619">
        <v>5032.3948797000003</v>
      </c>
      <c r="N44" s="619">
        <v>266.5724634</v>
      </c>
      <c r="O44" s="619">
        <v>893.07956579999995</v>
      </c>
      <c r="P44" s="619">
        <v>886.24719800000003</v>
      </c>
      <c r="Q44" s="619">
        <v>703.721496</v>
      </c>
      <c r="R44" s="619">
        <v>3274.9925525000003</v>
      </c>
      <c r="S44" s="619">
        <v>2994.2789051</v>
      </c>
      <c r="T44" s="619">
        <v>4781.6127890999996</v>
      </c>
      <c r="U44" s="619">
        <v>4183.9111904000001</v>
      </c>
      <c r="V44" s="619">
        <v>3808.8019113</v>
      </c>
      <c r="W44" s="619">
        <v>3554.8817839000003</v>
      </c>
      <c r="X44" s="619">
        <v>7531.0401427999996</v>
      </c>
      <c r="Y44" s="619">
        <v>6492.2759851000001</v>
      </c>
      <c r="Z44" s="619">
        <v>984.98398540000005</v>
      </c>
      <c r="AA44" s="619">
        <v>866.7859072</v>
      </c>
      <c r="AB44" s="619">
        <v>4256.1392585000003</v>
      </c>
      <c r="AC44" s="619">
        <v>3724.1218512</v>
      </c>
      <c r="AD44" s="619">
        <v>2782.4039936000004</v>
      </c>
      <c r="AE44" s="619">
        <v>2355.7687145999998</v>
      </c>
      <c r="AF44" s="619">
        <v>5371.8376601</v>
      </c>
      <c r="AG44" s="619">
        <v>3861.7610758999999</v>
      </c>
      <c r="AH44" s="618">
        <v>1.4243173850545541</v>
      </c>
      <c r="AI44" s="618">
        <v>0.23077044084762854</v>
      </c>
      <c r="AJ44" s="618">
        <v>0.29848680187584725</v>
      </c>
      <c r="AK44" s="618">
        <v>1.2593720712277414</v>
      </c>
      <c r="AL44" s="618">
        <v>1.09375</v>
      </c>
      <c r="AM44" s="618">
        <v>1.1428571428571428</v>
      </c>
      <c r="AN44" s="618">
        <v>1.0714285714285712</v>
      </c>
      <c r="AO44" s="618">
        <v>1.1599999999999999</v>
      </c>
      <c r="AP44" s="618">
        <v>1.1363636363636362</v>
      </c>
      <c r="AQ44" s="618">
        <v>1.1428571428571432</v>
      </c>
      <c r="AR44" s="618">
        <v>1.1811023622047245</v>
      </c>
      <c r="AS44" s="618">
        <v>1.3910331463918983</v>
      </c>
    </row>
    <row r="45" spans="2:45" x14ac:dyDescent="0.3">
      <c r="B45" s="616">
        <v>2200000</v>
      </c>
      <c r="C45" t="s">
        <v>516</v>
      </c>
      <c r="D45" t="s">
        <v>178</v>
      </c>
      <c r="E45" t="s">
        <v>189</v>
      </c>
      <c r="F45" s="618">
        <v>9.6026132657939698</v>
      </c>
      <c r="G45" s="618">
        <v>2.9841195300854566</v>
      </c>
      <c r="H45" s="617">
        <v>6.9126491828012009</v>
      </c>
      <c r="I45" s="617">
        <v>15.491576056978035</v>
      </c>
      <c r="J45" s="619">
        <v>2860</v>
      </c>
      <c r="K45" s="619">
        <v>2007.9794222999999</v>
      </c>
      <c r="L45" s="619">
        <v>1258.105317</v>
      </c>
      <c r="M45" s="619">
        <v>5451.7611195999998</v>
      </c>
      <c r="N45" s="619">
        <v>288.78683539999997</v>
      </c>
      <c r="O45" s="619">
        <v>967.50286300000005</v>
      </c>
      <c r="P45" s="619">
        <v>966.81512509999993</v>
      </c>
      <c r="Q45" s="619">
        <v>767.69617740000001</v>
      </c>
      <c r="R45" s="619">
        <v>3572.7191482000003</v>
      </c>
      <c r="S45" s="619">
        <v>3266.4860783000004</v>
      </c>
      <c r="T45" s="619">
        <v>5216.3048607999999</v>
      </c>
      <c r="U45" s="619">
        <v>4564.2667532000005</v>
      </c>
      <c r="V45" s="619">
        <v>4155.0566305000002</v>
      </c>
      <c r="W45" s="619">
        <v>3878.0528550999998</v>
      </c>
      <c r="X45" s="619">
        <v>8215.6801556999999</v>
      </c>
      <c r="Y45" s="619">
        <v>7082.4828929000005</v>
      </c>
      <c r="Z45" s="619">
        <v>1074.5279840999999</v>
      </c>
      <c r="AA45" s="619">
        <v>945.58462600000007</v>
      </c>
      <c r="AB45" s="619">
        <v>4643.0610093000005</v>
      </c>
      <c r="AC45" s="619">
        <v>4062.6783831000002</v>
      </c>
      <c r="AD45" s="619">
        <v>3035.3498111999997</v>
      </c>
      <c r="AE45" s="619">
        <v>2569.9295068000001</v>
      </c>
      <c r="AF45" s="619">
        <v>5860.1865383000004</v>
      </c>
      <c r="AG45" s="619">
        <v>4212.8302647</v>
      </c>
      <c r="AH45" s="618">
        <v>1.4243173850545539</v>
      </c>
      <c r="AI45" s="618">
        <v>0.23077044084762857</v>
      </c>
      <c r="AJ45" s="618">
        <v>0.29848680187584725</v>
      </c>
      <c r="AK45" s="618">
        <v>1.2593720712277414</v>
      </c>
      <c r="AL45" s="618">
        <v>1.09375</v>
      </c>
      <c r="AM45" s="618">
        <v>1.1428571428571428</v>
      </c>
      <c r="AN45" s="618">
        <v>1.0714285714285712</v>
      </c>
      <c r="AO45" s="618">
        <v>1.1599999999999999</v>
      </c>
      <c r="AP45" s="618">
        <v>1.1363636363636362</v>
      </c>
      <c r="AQ45" s="618">
        <v>1.1428571428571432</v>
      </c>
      <c r="AR45" s="618">
        <v>1.1811023622047245</v>
      </c>
      <c r="AS45" s="618">
        <v>1.3910331463918983</v>
      </c>
    </row>
    <row r="46" spans="2:45" x14ac:dyDescent="0.3">
      <c r="B46" s="616">
        <v>600001</v>
      </c>
      <c r="C46" t="s">
        <v>517</v>
      </c>
      <c r="D46" t="s">
        <v>182</v>
      </c>
      <c r="E46" t="s">
        <v>569</v>
      </c>
      <c r="F46" s="618">
        <v>3.2533810693711778</v>
      </c>
      <c r="G46" s="618">
        <v>0.50527578563095465</v>
      </c>
      <c r="H46" s="617">
        <v>5.8829788630382414</v>
      </c>
      <c r="I46" s="617">
        <v>18.608995839333467</v>
      </c>
      <c r="J46" s="619">
        <v>600.00099999999998</v>
      </c>
      <c r="K46" s="619">
        <v>858.46069220000004</v>
      </c>
      <c r="L46" s="619">
        <v>358.24069270000001</v>
      </c>
      <c r="M46" s="619">
        <v>1175.7521359999998</v>
      </c>
      <c r="N46" s="619">
        <v>184.24865510000001</v>
      </c>
      <c r="O46" s="619">
        <v>381.63531219999999</v>
      </c>
      <c r="P46" s="619">
        <v>193.75125729999999</v>
      </c>
      <c r="Q46" s="619">
        <v>125.3043416</v>
      </c>
      <c r="R46" s="619">
        <v>894.75407010000004</v>
      </c>
      <c r="S46" s="619">
        <v>613.52159210000002</v>
      </c>
      <c r="T46" s="619">
        <v>874.57164749999993</v>
      </c>
      <c r="U46" s="619">
        <v>626.94106639999995</v>
      </c>
      <c r="V46" s="619">
        <v>1506.9542234</v>
      </c>
      <c r="W46" s="619">
        <v>1056.7836036000001</v>
      </c>
      <c r="X46" s="619">
        <v>954.40434149999999</v>
      </c>
      <c r="Y46" s="619">
        <v>587.10200199999997</v>
      </c>
      <c r="Z46" s="619">
        <v>185.82406589999999</v>
      </c>
      <c r="AA46" s="619">
        <v>130.31306649999999</v>
      </c>
      <c r="AB46" s="619">
        <v>900.99953430000005</v>
      </c>
      <c r="AC46" s="619">
        <v>591.85284589999992</v>
      </c>
      <c r="AD46" s="619">
        <v>793.84195690000001</v>
      </c>
      <c r="AE46" s="619">
        <v>559.84369470000001</v>
      </c>
      <c r="AF46" s="619">
        <v>686.19591119999995</v>
      </c>
      <c r="AG46" s="619">
        <v>381.91253619999998</v>
      </c>
      <c r="AH46" s="618">
        <v>0.69892658501900129</v>
      </c>
      <c r="AI46" s="618">
        <v>0.30469065866147471</v>
      </c>
      <c r="AJ46" s="618">
        <v>0.48278722964362553</v>
      </c>
      <c r="AK46" s="618">
        <v>1.5462453644339016</v>
      </c>
      <c r="AL46" s="618">
        <v>1.4583905141819755</v>
      </c>
      <c r="AM46" s="618">
        <v>1.394982230956672</v>
      </c>
      <c r="AN46" s="618">
        <v>1.4259818360890426</v>
      </c>
      <c r="AO46" s="618">
        <v>1.625619293141509</v>
      </c>
      <c r="AP46" s="618">
        <v>1.4259818360890426</v>
      </c>
      <c r="AQ46" s="618">
        <v>1.5223370818363746</v>
      </c>
      <c r="AR46" s="618">
        <v>1.4179707021784296</v>
      </c>
      <c r="AS46" s="618">
        <v>1.796735760623547</v>
      </c>
    </row>
    <row r="47" spans="2:45" x14ac:dyDescent="0.3">
      <c r="B47" s="616">
        <v>600001</v>
      </c>
      <c r="C47" t="s">
        <v>518</v>
      </c>
      <c r="D47" t="s">
        <v>182</v>
      </c>
      <c r="E47" t="s">
        <v>569</v>
      </c>
      <c r="F47" s="618">
        <v>3.7413882297768541</v>
      </c>
      <c r="G47" s="618">
        <v>0.58106715347559779</v>
      </c>
      <c r="H47" s="617">
        <v>6.7654256924939773</v>
      </c>
      <c r="I47" s="617">
        <v>21.400345215233486</v>
      </c>
      <c r="J47" s="619">
        <v>720.00119999999993</v>
      </c>
      <c r="K47" s="619">
        <v>1030.1528307000001</v>
      </c>
      <c r="L47" s="619">
        <v>429.88883129999999</v>
      </c>
      <c r="M47" s="619">
        <v>1410.9025632</v>
      </c>
      <c r="N47" s="619">
        <v>221.0983861</v>
      </c>
      <c r="O47" s="619">
        <v>457.96237459999998</v>
      </c>
      <c r="P47" s="619">
        <v>213.126383</v>
      </c>
      <c r="Q47" s="619">
        <v>137.83477569999999</v>
      </c>
      <c r="R47" s="619">
        <v>984.22947710000005</v>
      </c>
      <c r="S47" s="619">
        <v>674.87375129999998</v>
      </c>
      <c r="T47" s="619">
        <v>962.02881220000006</v>
      </c>
      <c r="U47" s="619">
        <v>689.6351729999999</v>
      </c>
      <c r="V47" s="619">
        <v>1657.6496457000001</v>
      </c>
      <c r="W47" s="619">
        <v>1162.4619639</v>
      </c>
      <c r="X47" s="619">
        <v>1049.8447756</v>
      </c>
      <c r="Y47" s="619">
        <v>645.8122022</v>
      </c>
      <c r="Z47" s="619">
        <v>204.40647250000001</v>
      </c>
      <c r="AA47" s="619">
        <v>143.34437320000001</v>
      </c>
      <c r="AB47" s="619">
        <v>991.09948770000005</v>
      </c>
      <c r="AC47" s="619">
        <v>651.03813049999997</v>
      </c>
      <c r="AD47" s="619">
        <v>873.22615259999998</v>
      </c>
      <c r="AE47" s="619">
        <v>615.82806419999997</v>
      </c>
      <c r="AF47" s="619">
        <v>754.81550230000005</v>
      </c>
      <c r="AG47" s="619">
        <v>420.10378980000002</v>
      </c>
      <c r="AH47" s="618">
        <v>0.69892658501900129</v>
      </c>
      <c r="AI47" s="618">
        <v>0.30469065866147471</v>
      </c>
      <c r="AJ47" s="618">
        <v>0.48278722964362558</v>
      </c>
      <c r="AK47" s="618">
        <v>1.5462453644339016</v>
      </c>
      <c r="AL47" s="618">
        <v>1.4583905141819755</v>
      </c>
      <c r="AM47" s="618">
        <v>1.394982230956672</v>
      </c>
      <c r="AN47" s="618">
        <v>1.4259818360890426</v>
      </c>
      <c r="AO47" s="618">
        <v>1.6256192931415092</v>
      </c>
      <c r="AP47" s="618">
        <v>1.4259818360890426</v>
      </c>
      <c r="AQ47" s="618">
        <v>1.5223370818363748</v>
      </c>
      <c r="AR47" s="618">
        <v>1.4179707021784296</v>
      </c>
      <c r="AS47" s="618">
        <v>1.7967357606235468</v>
      </c>
    </row>
    <row r="48" spans="2:45" x14ac:dyDescent="0.3">
      <c r="B48" s="616">
        <v>600001</v>
      </c>
      <c r="C48" t="s">
        <v>516</v>
      </c>
      <c r="D48" t="s">
        <v>182</v>
      </c>
      <c r="E48" t="s">
        <v>569</v>
      </c>
      <c r="F48" s="618">
        <v>4.229395390182531</v>
      </c>
      <c r="G48" s="618">
        <v>0.65685852132024103</v>
      </c>
      <c r="H48" s="617">
        <v>7.6478725219497141</v>
      </c>
      <c r="I48" s="617">
        <v>24.191694591133508</v>
      </c>
      <c r="J48" s="619">
        <v>780.00130000000001</v>
      </c>
      <c r="K48" s="619">
        <v>1115.9988999</v>
      </c>
      <c r="L48" s="619">
        <v>465.71290060000001</v>
      </c>
      <c r="M48" s="619">
        <v>1528.4777768000001</v>
      </c>
      <c r="N48" s="619">
        <v>239.52325159999998</v>
      </c>
      <c r="O48" s="619">
        <v>496.12590590000002</v>
      </c>
      <c r="P48" s="619">
        <v>232.50150870000002</v>
      </c>
      <c r="Q48" s="619">
        <v>150.3652099</v>
      </c>
      <c r="R48" s="619">
        <v>1073.7048840999998</v>
      </c>
      <c r="S48" s="619">
        <v>736.22591050000005</v>
      </c>
      <c r="T48" s="619">
        <v>1049.485977</v>
      </c>
      <c r="U48" s="619">
        <v>752.32927969999992</v>
      </c>
      <c r="V48" s="619">
        <v>1808.3450680000001</v>
      </c>
      <c r="W48" s="619">
        <v>1268.1403243</v>
      </c>
      <c r="X48" s="619">
        <v>1145.2852097</v>
      </c>
      <c r="Y48" s="619">
        <v>704.52240240000003</v>
      </c>
      <c r="Z48" s="619">
        <v>222.988879</v>
      </c>
      <c r="AA48" s="619">
        <v>156.3756798</v>
      </c>
      <c r="AB48" s="619">
        <v>1081.1994410999998</v>
      </c>
      <c r="AC48" s="619">
        <v>710.22341500000005</v>
      </c>
      <c r="AD48" s="619">
        <v>952.61034829999994</v>
      </c>
      <c r="AE48" s="619">
        <v>671.81243370000004</v>
      </c>
      <c r="AF48" s="619">
        <v>823.43509340000003</v>
      </c>
      <c r="AG48" s="619">
        <v>458.2950434</v>
      </c>
      <c r="AH48" s="618">
        <v>0.69892658501900129</v>
      </c>
      <c r="AI48" s="618">
        <v>0.30469065866147466</v>
      </c>
      <c r="AJ48" s="618">
        <v>0.48278722964362553</v>
      </c>
      <c r="AK48" s="618">
        <v>1.5462453644339016</v>
      </c>
      <c r="AL48" s="618">
        <v>1.4583905141819755</v>
      </c>
      <c r="AM48" s="618">
        <v>1.3949822309566717</v>
      </c>
      <c r="AN48" s="618">
        <v>1.4259818360890426</v>
      </c>
      <c r="AO48" s="618">
        <v>1.625619293141509</v>
      </c>
      <c r="AP48" s="618">
        <v>1.4259818360890426</v>
      </c>
      <c r="AQ48" s="618">
        <v>1.5223370818363746</v>
      </c>
      <c r="AR48" s="618">
        <v>1.4179707021784296</v>
      </c>
      <c r="AS48" s="618">
        <v>1.7967357606235468</v>
      </c>
    </row>
    <row r="49" spans="2:45" x14ac:dyDescent="0.3">
      <c r="B49" s="616">
        <v>668900</v>
      </c>
      <c r="C49" t="s">
        <v>517</v>
      </c>
      <c r="D49" t="s">
        <v>182</v>
      </c>
      <c r="E49" t="s">
        <v>569</v>
      </c>
      <c r="F49" s="618">
        <v>3.6269716172179414</v>
      </c>
      <c r="G49" s="618">
        <v>0.56329734951866006</v>
      </c>
      <c r="H49" s="617">
        <v>5.8829788630382396</v>
      </c>
      <c r="I49" s="617">
        <v>17.148864197987255</v>
      </c>
      <c r="J49" s="619">
        <v>668.9</v>
      </c>
      <c r="K49" s="619">
        <v>957.03899999999999</v>
      </c>
      <c r="L49" s="619">
        <v>399.37799999999999</v>
      </c>
      <c r="M49" s="619">
        <v>1682.2149999999999</v>
      </c>
      <c r="N49" s="619">
        <v>205.40620000000001</v>
      </c>
      <c r="O49" s="619">
        <v>546.02719999999999</v>
      </c>
      <c r="P49" s="619">
        <v>216</v>
      </c>
      <c r="Q49" s="619">
        <v>179.28</v>
      </c>
      <c r="R49" s="619">
        <v>997.5</v>
      </c>
      <c r="S49" s="619">
        <v>877.8</v>
      </c>
      <c r="T49" s="619">
        <v>975</v>
      </c>
      <c r="U49" s="619">
        <v>897</v>
      </c>
      <c r="V49" s="619">
        <v>1680</v>
      </c>
      <c r="W49" s="619">
        <v>1512</v>
      </c>
      <c r="X49" s="619">
        <v>1064</v>
      </c>
      <c r="Y49" s="619">
        <v>840</v>
      </c>
      <c r="Z49" s="619">
        <v>207.16251749999998</v>
      </c>
      <c r="AA49" s="619">
        <v>186.4462657</v>
      </c>
      <c r="AB49" s="619">
        <v>1004.46264</v>
      </c>
      <c r="AC49" s="619">
        <v>846.79730070000005</v>
      </c>
      <c r="AD49" s="619">
        <v>885</v>
      </c>
      <c r="AE49" s="619">
        <v>801</v>
      </c>
      <c r="AF49" s="619">
        <v>764.9928000000001</v>
      </c>
      <c r="AG49" s="619">
        <v>546.42383999999993</v>
      </c>
      <c r="AH49" s="618">
        <v>0.69892658501900129</v>
      </c>
      <c r="AI49" s="618">
        <v>0.23741198360494942</v>
      </c>
      <c r="AJ49" s="618">
        <v>0.37618309124527138</v>
      </c>
      <c r="AK49" s="618">
        <v>1.2048192771084338</v>
      </c>
      <c r="AL49" s="618">
        <v>1.1363636363636365</v>
      </c>
      <c r="AM49" s="618">
        <v>1.0869565217391304</v>
      </c>
      <c r="AN49" s="618">
        <v>1.1111111111111112</v>
      </c>
      <c r="AO49" s="618">
        <v>1.2666666666666671</v>
      </c>
      <c r="AP49" s="618">
        <v>1.1111111111111112</v>
      </c>
      <c r="AQ49" s="618">
        <v>1.1861901769548482</v>
      </c>
      <c r="AR49" s="618">
        <v>1.1048689138576779</v>
      </c>
      <c r="AS49" s="618">
        <v>1.3999989458735556</v>
      </c>
    </row>
    <row r="50" spans="2:45" x14ac:dyDescent="0.3">
      <c r="B50" s="616">
        <v>668900</v>
      </c>
      <c r="C50" t="s">
        <v>518</v>
      </c>
      <c r="D50" t="s">
        <v>182</v>
      </c>
      <c r="E50" t="s">
        <v>569</v>
      </c>
      <c r="F50" s="618">
        <v>4.1710173598006319</v>
      </c>
      <c r="G50" s="618">
        <v>0.647791951946459</v>
      </c>
      <c r="H50" s="617">
        <v>6.7654256924939746</v>
      </c>
      <c r="I50" s="617">
        <v>19.72119382768534</v>
      </c>
      <c r="J50" s="619">
        <v>802.68</v>
      </c>
      <c r="K50" s="619">
        <v>1148.4467999999999</v>
      </c>
      <c r="L50" s="619">
        <v>479.25359999999995</v>
      </c>
      <c r="M50" s="619">
        <v>2018.6579999999999</v>
      </c>
      <c r="N50" s="619">
        <v>246.48743999999999</v>
      </c>
      <c r="O50" s="619">
        <v>655.23264000000006</v>
      </c>
      <c r="P50" s="619">
        <v>237.6</v>
      </c>
      <c r="Q50" s="619">
        <v>197.208</v>
      </c>
      <c r="R50" s="619">
        <v>1097.25</v>
      </c>
      <c r="S50" s="619">
        <v>965.58</v>
      </c>
      <c r="T50" s="619">
        <v>1072.5</v>
      </c>
      <c r="U50" s="619">
        <v>986.7</v>
      </c>
      <c r="V50" s="619">
        <v>1848</v>
      </c>
      <c r="W50" s="619">
        <v>1663.2</v>
      </c>
      <c r="X50" s="619">
        <v>1170.4000000000001</v>
      </c>
      <c r="Y50" s="619">
        <v>924</v>
      </c>
      <c r="Z50" s="619">
        <v>227.87876930000002</v>
      </c>
      <c r="AA50" s="619">
        <v>205.09089230000001</v>
      </c>
      <c r="AB50" s="619">
        <v>1104.9089040000001</v>
      </c>
      <c r="AC50" s="619">
        <v>931.47703079999997</v>
      </c>
      <c r="AD50" s="619">
        <v>973.5</v>
      </c>
      <c r="AE50" s="619">
        <v>881.1</v>
      </c>
      <c r="AF50" s="619">
        <v>841.49207999999999</v>
      </c>
      <c r="AG50" s="619">
        <v>601.06622400000003</v>
      </c>
      <c r="AH50" s="618">
        <v>0.69892658501900129</v>
      </c>
      <c r="AI50" s="618">
        <v>0.23741198360494942</v>
      </c>
      <c r="AJ50" s="618">
        <v>0.37618309124527138</v>
      </c>
      <c r="AK50" s="618">
        <v>1.2048192771084336</v>
      </c>
      <c r="AL50" s="618">
        <v>1.1363636363636362</v>
      </c>
      <c r="AM50" s="618">
        <v>1.0869565217391304</v>
      </c>
      <c r="AN50" s="618">
        <v>1.1111111111111112</v>
      </c>
      <c r="AO50" s="618">
        <v>1.2666666666666671</v>
      </c>
      <c r="AP50" s="618">
        <v>1.1111111111111114</v>
      </c>
      <c r="AQ50" s="618">
        <v>1.186190176954848</v>
      </c>
      <c r="AR50" s="618">
        <v>1.1048689138576779</v>
      </c>
      <c r="AS50" s="618">
        <v>1.3999989458735556</v>
      </c>
    </row>
    <row r="51" spans="2:45" x14ac:dyDescent="0.3">
      <c r="B51" s="616">
        <v>668900</v>
      </c>
      <c r="C51" t="s">
        <v>516</v>
      </c>
      <c r="D51" t="s">
        <v>182</v>
      </c>
      <c r="E51" t="s">
        <v>569</v>
      </c>
      <c r="F51" s="618">
        <v>4.7150631023833238</v>
      </c>
      <c r="G51" s="618">
        <v>0.73228655437425816</v>
      </c>
      <c r="H51" s="617">
        <v>7.6478725219497115</v>
      </c>
      <c r="I51" s="617">
        <v>22.293523457383433</v>
      </c>
      <c r="J51" s="619">
        <v>869.57</v>
      </c>
      <c r="K51" s="619">
        <v>1244.1506999999999</v>
      </c>
      <c r="L51" s="619">
        <v>519.19140000000004</v>
      </c>
      <c r="M51" s="619">
        <v>2186.8795</v>
      </c>
      <c r="N51" s="619">
        <v>267.02805999999998</v>
      </c>
      <c r="O51" s="619">
        <v>709.83536000000004</v>
      </c>
      <c r="P51" s="619">
        <v>259.2</v>
      </c>
      <c r="Q51" s="619">
        <v>215.136</v>
      </c>
      <c r="R51" s="619">
        <v>1197</v>
      </c>
      <c r="S51" s="619">
        <v>1053.3599999999999</v>
      </c>
      <c r="T51" s="619">
        <v>1170</v>
      </c>
      <c r="U51" s="619">
        <v>1076.4000000000001</v>
      </c>
      <c r="V51" s="619">
        <v>2016</v>
      </c>
      <c r="W51" s="619">
        <v>1814.4</v>
      </c>
      <c r="X51" s="619">
        <v>1276.8</v>
      </c>
      <c r="Y51" s="619">
        <v>1008</v>
      </c>
      <c r="Z51" s="619">
        <v>248.595021</v>
      </c>
      <c r="AA51" s="619">
        <v>223.73551889999999</v>
      </c>
      <c r="AB51" s="619">
        <v>1205.355168</v>
      </c>
      <c r="AC51" s="619">
        <v>1016.1567609</v>
      </c>
      <c r="AD51" s="619">
        <v>1062</v>
      </c>
      <c r="AE51" s="619">
        <v>961.2</v>
      </c>
      <c r="AF51" s="619">
        <v>917.99135999999999</v>
      </c>
      <c r="AG51" s="619">
        <v>655.70860800000003</v>
      </c>
      <c r="AH51" s="618">
        <v>0.69892658501900129</v>
      </c>
      <c r="AI51" s="618">
        <v>0.23741198360494944</v>
      </c>
      <c r="AJ51" s="618">
        <v>0.37618309124527138</v>
      </c>
      <c r="AK51" s="618">
        <v>1.2048192771084338</v>
      </c>
      <c r="AL51" s="618">
        <v>1.1363636363636365</v>
      </c>
      <c r="AM51" s="618">
        <v>1.0869565217391304</v>
      </c>
      <c r="AN51" s="618">
        <v>1.1111111111111112</v>
      </c>
      <c r="AO51" s="618">
        <v>1.2666666666666668</v>
      </c>
      <c r="AP51" s="618">
        <v>1.1111111111111112</v>
      </c>
      <c r="AQ51" s="618">
        <v>1.1861901769548482</v>
      </c>
      <c r="AR51" s="618">
        <v>1.1048689138576779</v>
      </c>
      <c r="AS51" s="618">
        <v>1.3999989458735553</v>
      </c>
    </row>
    <row r="52" spans="2:45" x14ac:dyDescent="0.3">
      <c r="B52" s="616">
        <v>700000</v>
      </c>
      <c r="C52" t="s">
        <v>517</v>
      </c>
      <c r="D52" t="s">
        <v>182</v>
      </c>
      <c r="E52" t="s">
        <v>569</v>
      </c>
      <c r="F52" s="618">
        <v>3.7013638039179888</v>
      </c>
      <c r="G52" s="618">
        <v>0.59414835285712198</v>
      </c>
      <c r="H52" s="617">
        <v>5.8359150261303565</v>
      </c>
      <c r="I52" s="617">
        <v>16.809252559107549</v>
      </c>
      <c r="J52" s="619">
        <v>700</v>
      </c>
      <c r="K52" s="619">
        <v>964.92585229999997</v>
      </c>
      <c r="L52" s="619">
        <v>410.84333270000002</v>
      </c>
      <c r="M52" s="619">
        <v>1730.5295286</v>
      </c>
      <c r="N52" s="619">
        <v>205.40620000000001</v>
      </c>
      <c r="O52" s="619">
        <v>546.68097069999999</v>
      </c>
      <c r="P52" s="619">
        <v>223.4842792</v>
      </c>
      <c r="Q52" s="619">
        <v>184.64130410000001</v>
      </c>
      <c r="R52" s="619">
        <v>1030.3744268999999</v>
      </c>
      <c r="S52" s="619">
        <v>888.47824760000003</v>
      </c>
      <c r="T52" s="619">
        <v>1023.3214468</v>
      </c>
      <c r="U52" s="619">
        <v>936.13245030000007</v>
      </c>
      <c r="V52" s="619">
        <v>1724.3606724000001</v>
      </c>
      <c r="W52" s="619">
        <v>1549.2629648</v>
      </c>
      <c r="X52" s="619">
        <v>1135.5685515</v>
      </c>
      <c r="Y52" s="619">
        <v>902.10494140000003</v>
      </c>
      <c r="Z52" s="619">
        <v>217.04751529999999</v>
      </c>
      <c r="AA52" s="619">
        <v>195.53208480000001</v>
      </c>
      <c r="AB52" s="619">
        <v>1053.0940131999998</v>
      </c>
      <c r="AC52" s="619">
        <v>891.79298800000004</v>
      </c>
      <c r="AD52" s="619">
        <v>916.88423330000001</v>
      </c>
      <c r="AE52" s="619">
        <v>828.09169640000005</v>
      </c>
      <c r="AF52" s="619">
        <v>795.41131869999992</v>
      </c>
      <c r="AG52" s="619">
        <v>567.57418480000001</v>
      </c>
      <c r="AH52" s="618">
        <v>0.7254443420242731</v>
      </c>
      <c r="AI52" s="618">
        <v>0.23740902761911614</v>
      </c>
      <c r="AJ52" s="618">
        <v>0.37573321738330068</v>
      </c>
      <c r="AK52" s="618">
        <v>1.2103699127451424</v>
      </c>
      <c r="AL52" s="618">
        <v>1.159706981801552</v>
      </c>
      <c r="AM52" s="618">
        <v>1.0931374576356041</v>
      </c>
      <c r="AN52" s="618">
        <v>1.1130200047139238</v>
      </c>
      <c r="AO52" s="618">
        <v>1.2587987266249239</v>
      </c>
      <c r="AP52" s="618">
        <v>1.1100352941010683</v>
      </c>
      <c r="AQ52" s="618">
        <v>1.1808727220160202</v>
      </c>
      <c r="AR52" s="618">
        <v>1.1072254888209732</v>
      </c>
      <c r="AS52" s="618">
        <v>1.4014226510077712</v>
      </c>
    </row>
    <row r="53" spans="2:45" x14ac:dyDescent="0.3">
      <c r="B53" s="616">
        <v>700000</v>
      </c>
      <c r="C53" t="s">
        <v>518</v>
      </c>
      <c r="D53" t="s">
        <v>182</v>
      </c>
      <c r="E53" t="s">
        <v>569</v>
      </c>
      <c r="F53" s="618">
        <v>4.2565683745056866</v>
      </c>
      <c r="G53" s="618">
        <v>0.68327060578569021</v>
      </c>
      <c r="H53" s="617">
        <v>6.7113022800499094</v>
      </c>
      <c r="I53" s="617">
        <v>19.330640442973678</v>
      </c>
      <c r="J53" s="619">
        <v>840</v>
      </c>
      <c r="K53" s="619">
        <v>1157.9110227000001</v>
      </c>
      <c r="L53" s="619">
        <v>493.01199920000005</v>
      </c>
      <c r="M53" s="619">
        <v>2076.6354343000003</v>
      </c>
      <c r="N53" s="619">
        <v>246.48743999999999</v>
      </c>
      <c r="O53" s="619">
        <v>656.01716480000005</v>
      </c>
      <c r="P53" s="619">
        <v>245.83270709999999</v>
      </c>
      <c r="Q53" s="619">
        <v>203.1054345</v>
      </c>
      <c r="R53" s="619">
        <v>1133.4118696</v>
      </c>
      <c r="S53" s="619">
        <v>977.32607229999996</v>
      </c>
      <c r="T53" s="619">
        <v>1125.6535914000001</v>
      </c>
      <c r="U53" s="619">
        <v>1029.7456953999999</v>
      </c>
      <c r="V53" s="619">
        <v>1896.7967397</v>
      </c>
      <c r="W53" s="619">
        <v>1704.1892613</v>
      </c>
      <c r="X53" s="619">
        <v>1249.1254067</v>
      </c>
      <c r="Y53" s="619">
        <v>992.3154356</v>
      </c>
      <c r="Z53" s="619">
        <v>238.7522668</v>
      </c>
      <c r="AA53" s="619">
        <v>215.08529329999999</v>
      </c>
      <c r="AB53" s="619">
        <v>1158.4034145000001</v>
      </c>
      <c r="AC53" s="619">
        <v>980.97228680000001</v>
      </c>
      <c r="AD53" s="619">
        <v>1008.5726566</v>
      </c>
      <c r="AE53" s="619">
        <v>910.90086600000006</v>
      </c>
      <c r="AF53" s="619">
        <v>874.95245050000005</v>
      </c>
      <c r="AG53" s="619">
        <v>624.33160329999998</v>
      </c>
      <c r="AH53" s="618">
        <v>0.7254443420242731</v>
      </c>
      <c r="AI53" s="618">
        <v>0.23740902761911614</v>
      </c>
      <c r="AJ53" s="618">
        <v>0.37573321738330068</v>
      </c>
      <c r="AK53" s="618">
        <v>1.2103699127451422</v>
      </c>
      <c r="AL53" s="618">
        <v>1.159706981801552</v>
      </c>
      <c r="AM53" s="618">
        <v>1.0931374576356041</v>
      </c>
      <c r="AN53" s="618">
        <v>1.1130200047139238</v>
      </c>
      <c r="AO53" s="618">
        <v>1.2587987266249241</v>
      </c>
      <c r="AP53" s="618">
        <v>1.1100352941010683</v>
      </c>
      <c r="AQ53" s="618">
        <v>1.1808727220160204</v>
      </c>
      <c r="AR53" s="618">
        <v>1.1072254888209732</v>
      </c>
      <c r="AS53" s="618">
        <v>1.401422651007771</v>
      </c>
    </row>
    <row r="54" spans="2:45" x14ac:dyDescent="0.3">
      <c r="B54" s="616">
        <v>700000</v>
      </c>
      <c r="C54" t="s">
        <v>516</v>
      </c>
      <c r="D54" t="s">
        <v>182</v>
      </c>
      <c r="E54" t="s">
        <v>569</v>
      </c>
      <c r="F54" s="618">
        <v>4.8117729450933853</v>
      </c>
      <c r="G54" s="618">
        <v>0.77239285871425856</v>
      </c>
      <c r="H54" s="617">
        <v>7.586689533969464</v>
      </c>
      <c r="I54" s="617">
        <v>21.852028326839815</v>
      </c>
      <c r="J54" s="619">
        <v>910</v>
      </c>
      <c r="K54" s="619">
        <v>1254.4036079</v>
      </c>
      <c r="L54" s="619">
        <v>534.09633250000002</v>
      </c>
      <c r="M54" s="619">
        <v>2249.6883872000003</v>
      </c>
      <c r="N54" s="619">
        <v>267.02805999999998</v>
      </c>
      <c r="O54" s="619">
        <v>710.6852619</v>
      </c>
      <c r="P54" s="619">
        <v>268.18113499999998</v>
      </c>
      <c r="Q54" s="619">
        <v>221.56956500000001</v>
      </c>
      <c r="R54" s="619">
        <v>1236.4493123000002</v>
      </c>
      <c r="S54" s="619">
        <v>1066.1738971</v>
      </c>
      <c r="T54" s="619">
        <v>1227.9857361000002</v>
      </c>
      <c r="U54" s="619">
        <v>1123.3589403999999</v>
      </c>
      <c r="V54" s="619">
        <v>2069.2328069</v>
      </c>
      <c r="W54" s="619">
        <v>1859.1155578</v>
      </c>
      <c r="X54" s="619">
        <v>1362.6822617999999</v>
      </c>
      <c r="Y54" s="619">
        <v>1082.5259297</v>
      </c>
      <c r="Z54" s="619">
        <v>260.45701839999998</v>
      </c>
      <c r="AA54" s="619">
        <v>234.6385018</v>
      </c>
      <c r="AB54" s="619">
        <v>1263.7128158</v>
      </c>
      <c r="AC54" s="619">
        <v>1070.1515856000001</v>
      </c>
      <c r="AD54" s="619">
        <v>1100.26108</v>
      </c>
      <c r="AE54" s="619">
        <v>993.71003570000005</v>
      </c>
      <c r="AF54" s="619">
        <v>954.49358239999992</v>
      </c>
      <c r="AG54" s="619">
        <v>681.08902169999999</v>
      </c>
      <c r="AH54" s="618">
        <v>0.7254443420242731</v>
      </c>
      <c r="AI54" s="618">
        <v>0.23740902761911611</v>
      </c>
      <c r="AJ54" s="618">
        <v>0.37573321738330068</v>
      </c>
      <c r="AK54" s="618">
        <v>1.2103699127451424</v>
      </c>
      <c r="AL54" s="618">
        <v>1.1597069818015522</v>
      </c>
      <c r="AM54" s="618">
        <v>1.0931374576356041</v>
      </c>
      <c r="AN54" s="618">
        <v>1.1130200047139238</v>
      </c>
      <c r="AO54" s="618">
        <v>1.2587987266249236</v>
      </c>
      <c r="AP54" s="618">
        <v>1.1100352941010683</v>
      </c>
      <c r="AQ54" s="618">
        <v>1.1808727220160202</v>
      </c>
      <c r="AR54" s="618">
        <v>1.1072254888209732</v>
      </c>
      <c r="AS54" s="618">
        <v>1.401422651007771</v>
      </c>
    </row>
    <row r="55" spans="2:45" x14ac:dyDescent="0.3">
      <c r="B55" s="616">
        <v>800000</v>
      </c>
      <c r="C55" t="s">
        <v>517</v>
      </c>
      <c r="D55" t="s">
        <v>182</v>
      </c>
      <c r="E55" t="s">
        <v>569</v>
      </c>
      <c r="F55" s="618">
        <v>3.9175400408774621</v>
      </c>
      <c r="G55" s="618">
        <v>0.69334772050490934</v>
      </c>
      <c r="H55" s="617">
        <v>5.7072332966812258</v>
      </c>
      <c r="I55" s="617">
        <v>15.869438627701735</v>
      </c>
      <c r="J55" s="619">
        <v>800</v>
      </c>
      <c r="K55" s="619">
        <v>990.28550589999998</v>
      </c>
      <c r="L55" s="619">
        <v>447.70935400000002</v>
      </c>
      <c r="M55" s="619">
        <v>1885.8817106000001</v>
      </c>
      <c r="N55" s="619">
        <v>205.40620000000001</v>
      </c>
      <c r="O55" s="619">
        <v>548.78312730000005</v>
      </c>
      <c r="P55" s="619">
        <v>247.5494855</v>
      </c>
      <c r="Q55" s="619">
        <v>201.88022409999999</v>
      </c>
      <c r="R55" s="619">
        <v>1136.0799795999999</v>
      </c>
      <c r="S55" s="619">
        <v>922.81344880000006</v>
      </c>
      <c r="T55" s="619">
        <v>1178.6958737000002</v>
      </c>
      <c r="U55" s="619">
        <v>1061.9602649000001</v>
      </c>
      <c r="V55" s="619">
        <v>1866.9994905999999</v>
      </c>
      <c r="W55" s="619">
        <v>1669.0795721</v>
      </c>
      <c r="X55" s="619">
        <v>1365.6925114999999</v>
      </c>
      <c r="Y55" s="619">
        <v>1101.7992867999999</v>
      </c>
      <c r="Z55" s="619">
        <v>248.83207419999999</v>
      </c>
      <c r="AA55" s="619">
        <v>224.74693719999999</v>
      </c>
      <c r="AB55" s="619">
        <v>1209.4649881</v>
      </c>
      <c r="AC55" s="619">
        <v>1036.4736544</v>
      </c>
      <c r="AD55" s="619">
        <v>1019.4058839</v>
      </c>
      <c r="AE55" s="619">
        <v>915.20326030000001</v>
      </c>
      <c r="AF55" s="619">
        <v>893.22006039999997</v>
      </c>
      <c r="AG55" s="619">
        <v>635.58172430000002</v>
      </c>
      <c r="AH55" s="618">
        <v>0.80784783304140106</v>
      </c>
      <c r="AI55" s="618">
        <v>0.23740054931458709</v>
      </c>
      <c r="AJ55" s="618">
        <v>0.37429394199441829</v>
      </c>
      <c r="AK55" s="618">
        <v>1.226219589004925</v>
      </c>
      <c r="AL55" s="618">
        <v>1.2311047060452354</v>
      </c>
      <c r="AM55" s="618">
        <v>1.109924648426482</v>
      </c>
      <c r="AN55" s="618">
        <v>1.1185802772992044</v>
      </c>
      <c r="AO55" s="618">
        <v>1.2395111594428045</v>
      </c>
      <c r="AP55" s="618">
        <v>1.1071655846689408</v>
      </c>
      <c r="AQ55" s="618">
        <v>1.1669037442278833</v>
      </c>
      <c r="AR55" s="618">
        <v>1.1138573561237575</v>
      </c>
      <c r="AS55" s="618">
        <v>1.4053583139750967</v>
      </c>
    </row>
    <row r="56" spans="2:45" x14ac:dyDescent="0.3">
      <c r="B56" s="616">
        <v>800000</v>
      </c>
      <c r="C56" t="s">
        <v>518</v>
      </c>
      <c r="D56" t="s">
        <v>182</v>
      </c>
      <c r="E56" t="s">
        <v>569</v>
      </c>
      <c r="F56" s="618">
        <v>4.5051710470090809</v>
      </c>
      <c r="G56" s="618">
        <v>0.79734987858064565</v>
      </c>
      <c r="H56" s="617">
        <v>6.5633182911834096</v>
      </c>
      <c r="I56" s="617">
        <v>18.249854421856995</v>
      </c>
      <c r="J56" s="619">
        <v>960</v>
      </c>
      <c r="K56" s="619">
        <v>1188.342607</v>
      </c>
      <c r="L56" s="619">
        <v>537.25122490000001</v>
      </c>
      <c r="M56" s="619">
        <v>2263.0580528</v>
      </c>
      <c r="N56" s="619">
        <v>246.48743999999999</v>
      </c>
      <c r="O56" s="619">
        <v>658.53975270000001</v>
      </c>
      <c r="P56" s="619">
        <v>272.30443400000001</v>
      </c>
      <c r="Q56" s="619">
        <v>222.06824660000001</v>
      </c>
      <c r="R56" s="619">
        <v>1249.6879776000001</v>
      </c>
      <c r="S56" s="619">
        <v>1015.0947937000001</v>
      </c>
      <c r="T56" s="619">
        <v>1296.5654609999999</v>
      </c>
      <c r="U56" s="619">
        <v>1168.1562914000001</v>
      </c>
      <c r="V56" s="619">
        <v>2053.6994396</v>
      </c>
      <c r="W56" s="619">
        <v>1835.9875293</v>
      </c>
      <c r="X56" s="619">
        <v>1502.2617626000001</v>
      </c>
      <c r="Y56" s="619">
        <v>1211.9792155</v>
      </c>
      <c r="Z56" s="619">
        <v>273.71528159999997</v>
      </c>
      <c r="AA56" s="619">
        <v>247.221631</v>
      </c>
      <c r="AB56" s="619">
        <v>1330.4114869</v>
      </c>
      <c r="AC56" s="619">
        <v>1140.1210199</v>
      </c>
      <c r="AD56" s="619">
        <v>1121.3464721999999</v>
      </c>
      <c r="AE56" s="619">
        <v>1006.7235863</v>
      </c>
      <c r="AF56" s="619">
        <v>982.54206640000007</v>
      </c>
      <c r="AG56" s="619">
        <v>699.13989670000001</v>
      </c>
      <c r="AH56" s="618">
        <v>0.80784783304140118</v>
      </c>
      <c r="AI56" s="618">
        <v>0.23740054931458715</v>
      </c>
      <c r="AJ56" s="618">
        <v>0.37429394199441829</v>
      </c>
      <c r="AK56" s="618">
        <v>1.226219589004925</v>
      </c>
      <c r="AL56" s="618">
        <v>1.2311047060452356</v>
      </c>
      <c r="AM56" s="618">
        <v>1.1099246484264818</v>
      </c>
      <c r="AN56" s="618">
        <v>1.1185802772992042</v>
      </c>
      <c r="AO56" s="618">
        <v>1.2395111594428045</v>
      </c>
      <c r="AP56" s="618">
        <v>1.107165584668941</v>
      </c>
      <c r="AQ56" s="618">
        <v>1.1669037442278833</v>
      </c>
      <c r="AR56" s="618">
        <v>1.1138573561237575</v>
      </c>
      <c r="AS56" s="618">
        <v>1.4053583139750967</v>
      </c>
    </row>
    <row r="57" spans="2:45" x14ac:dyDescent="0.3">
      <c r="B57" s="616">
        <v>800000</v>
      </c>
      <c r="C57" t="s">
        <v>516</v>
      </c>
      <c r="D57" t="s">
        <v>182</v>
      </c>
      <c r="E57" t="s">
        <v>569</v>
      </c>
      <c r="F57" s="618">
        <v>5.0928020531407006</v>
      </c>
      <c r="G57" s="618">
        <v>0.90135203665638219</v>
      </c>
      <c r="H57" s="617">
        <v>7.4194032856855934</v>
      </c>
      <c r="I57" s="617">
        <v>20.630270216012256</v>
      </c>
      <c r="J57" s="619">
        <v>1040</v>
      </c>
      <c r="K57" s="619">
        <v>1287.3711576000001</v>
      </c>
      <c r="L57" s="619">
        <v>582.0221603</v>
      </c>
      <c r="M57" s="619">
        <v>2451.6462237999999</v>
      </c>
      <c r="N57" s="619">
        <v>267.02805999999998</v>
      </c>
      <c r="O57" s="619">
        <v>713.41806539999993</v>
      </c>
      <c r="P57" s="619">
        <v>297.05938259999999</v>
      </c>
      <c r="Q57" s="619">
        <v>242.256269</v>
      </c>
      <c r="R57" s="619">
        <v>1363.2959754999999</v>
      </c>
      <c r="S57" s="619">
        <v>1107.3761385999999</v>
      </c>
      <c r="T57" s="619">
        <v>1414.4350483999999</v>
      </c>
      <c r="U57" s="619">
        <v>1274.3523178999999</v>
      </c>
      <c r="V57" s="619">
        <v>2240.3993887000001</v>
      </c>
      <c r="W57" s="619">
        <v>2002.8954865000001</v>
      </c>
      <c r="X57" s="619">
        <v>1638.8310138000002</v>
      </c>
      <c r="Y57" s="619">
        <v>1322.1591441999999</v>
      </c>
      <c r="Z57" s="619">
        <v>298.59848900000003</v>
      </c>
      <c r="AA57" s="619">
        <v>269.69632469999999</v>
      </c>
      <c r="AB57" s="619">
        <v>1451.3579857999998</v>
      </c>
      <c r="AC57" s="619">
        <v>1243.7683852999999</v>
      </c>
      <c r="AD57" s="619">
        <v>1223.2870605999999</v>
      </c>
      <c r="AE57" s="619">
        <v>1098.2439124</v>
      </c>
      <c r="AF57" s="619">
        <v>1071.8640725</v>
      </c>
      <c r="AG57" s="619">
        <v>762.6980691</v>
      </c>
      <c r="AH57" s="618">
        <v>0.80784783304140106</v>
      </c>
      <c r="AI57" s="618">
        <v>0.23740054931458709</v>
      </c>
      <c r="AJ57" s="618">
        <v>0.37429394199441834</v>
      </c>
      <c r="AK57" s="618">
        <v>1.226219589004925</v>
      </c>
      <c r="AL57" s="618">
        <v>1.2311047060452354</v>
      </c>
      <c r="AM57" s="618">
        <v>1.109924648426482</v>
      </c>
      <c r="AN57" s="618">
        <v>1.1185802772992044</v>
      </c>
      <c r="AO57" s="618">
        <v>1.2395111594428045</v>
      </c>
      <c r="AP57" s="618">
        <v>1.1071655846689408</v>
      </c>
      <c r="AQ57" s="618">
        <v>1.1669037442278833</v>
      </c>
      <c r="AR57" s="618">
        <v>1.1138573561237575</v>
      </c>
      <c r="AS57" s="618">
        <v>1.4053583139750967</v>
      </c>
    </row>
    <row r="58" spans="2:45" x14ac:dyDescent="0.3">
      <c r="B58" s="616">
        <v>957039</v>
      </c>
      <c r="C58" t="s">
        <v>517</v>
      </c>
      <c r="D58" t="s">
        <v>182</v>
      </c>
      <c r="E58" t="s">
        <v>569</v>
      </c>
      <c r="F58" s="618">
        <v>4.1995717483318735</v>
      </c>
      <c r="G58" s="618">
        <v>0.84912941546531828</v>
      </c>
      <c r="H58" s="617">
        <v>5.5554363077035873</v>
      </c>
      <c r="I58" s="617">
        <v>14.739143348447264</v>
      </c>
      <c r="J58" s="619">
        <v>957.03899999999999</v>
      </c>
      <c r="K58" s="619">
        <v>1030.1100523</v>
      </c>
      <c r="L58" s="619">
        <v>505.60338540000004</v>
      </c>
      <c r="M58" s="619">
        <v>2129.8452238</v>
      </c>
      <c r="N58" s="619">
        <v>205.40620000000001</v>
      </c>
      <c r="O58" s="619">
        <v>552.08433290000005</v>
      </c>
      <c r="P58" s="619">
        <v>285.34124479999997</v>
      </c>
      <c r="Q58" s="619">
        <v>228.95205179999999</v>
      </c>
      <c r="R58" s="619">
        <v>1302.0789225999999</v>
      </c>
      <c r="S58" s="619">
        <v>976.73310549999997</v>
      </c>
      <c r="T58" s="619">
        <v>1422.6943199</v>
      </c>
      <c r="U58" s="619">
        <v>1259.5590066</v>
      </c>
      <c r="V58" s="619">
        <v>2090.9980642</v>
      </c>
      <c r="W58" s="619">
        <v>1857.2383738999999</v>
      </c>
      <c r="X58" s="619">
        <v>1727.0768769000001</v>
      </c>
      <c r="Y58" s="619">
        <v>1415.3972899</v>
      </c>
      <c r="Z58" s="619">
        <v>298.7462276</v>
      </c>
      <c r="AA58" s="619">
        <v>270.62564929999996</v>
      </c>
      <c r="AB58" s="619">
        <v>1455.0284033999999</v>
      </c>
      <c r="AC58" s="619">
        <v>1263.6787262</v>
      </c>
      <c r="AD58" s="619">
        <v>1180.4048585999999</v>
      </c>
      <c r="AE58" s="619">
        <v>1052.0023892000002</v>
      </c>
      <c r="AF58" s="619">
        <v>1046.8179302999999</v>
      </c>
      <c r="AG58" s="619">
        <v>742.38008420000006</v>
      </c>
      <c r="AH58" s="618">
        <v>0.92906481001578445</v>
      </c>
      <c r="AI58" s="618">
        <v>0.2373897313014941</v>
      </c>
      <c r="AJ58" s="618">
        <v>0.37205583958758104</v>
      </c>
      <c r="AK58" s="618">
        <v>1.2462925867620147</v>
      </c>
      <c r="AL58" s="618">
        <v>1.333095924875491</v>
      </c>
      <c r="AM58" s="618">
        <v>1.1295178014195777</v>
      </c>
      <c r="AN58" s="618">
        <v>1.1258641289954212</v>
      </c>
      <c r="AO58" s="618">
        <v>1.2202064319742678</v>
      </c>
      <c r="AP58" s="618">
        <v>1.1039095087565889</v>
      </c>
      <c r="AQ58" s="618">
        <v>1.1514227258270724</v>
      </c>
      <c r="AR58" s="618">
        <v>1.1220553021102531</v>
      </c>
      <c r="AS58" s="618">
        <v>1.4100835308129294</v>
      </c>
    </row>
    <row r="59" spans="2:45" x14ac:dyDescent="0.3">
      <c r="B59" s="616">
        <v>957039</v>
      </c>
      <c r="C59" t="s">
        <v>518</v>
      </c>
      <c r="D59" t="s">
        <v>182</v>
      </c>
      <c r="E59" t="s">
        <v>569</v>
      </c>
      <c r="F59" s="618">
        <v>4.8295075105816538</v>
      </c>
      <c r="G59" s="618">
        <v>0.97649882778511599</v>
      </c>
      <c r="H59" s="617">
        <v>6.3887517538591245</v>
      </c>
      <c r="I59" s="617">
        <v>16.950014850714354</v>
      </c>
      <c r="J59" s="619">
        <v>1148.4467999999999</v>
      </c>
      <c r="K59" s="619">
        <v>1236.1320627</v>
      </c>
      <c r="L59" s="619">
        <v>606.72406249999995</v>
      </c>
      <c r="M59" s="619">
        <v>2555.8142686000001</v>
      </c>
      <c r="N59" s="619">
        <v>246.48743999999999</v>
      </c>
      <c r="O59" s="619">
        <v>662.50119949999998</v>
      </c>
      <c r="P59" s="619">
        <v>313.87536930000005</v>
      </c>
      <c r="Q59" s="619">
        <v>251.84725690000002</v>
      </c>
      <c r="R59" s="619">
        <v>1432.2868148</v>
      </c>
      <c r="S59" s="619">
        <v>1074.406416</v>
      </c>
      <c r="T59" s="619">
        <v>1564.9637519</v>
      </c>
      <c r="U59" s="619">
        <v>1385.5149073</v>
      </c>
      <c r="V59" s="619">
        <v>2300.0978706000001</v>
      </c>
      <c r="W59" s="619">
        <v>2042.9622113</v>
      </c>
      <c r="X59" s="619">
        <v>1899.7845645999998</v>
      </c>
      <c r="Y59" s="619">
        <v>1556.9370188</v>
      </c>
      <c r="Z59" s="619">
        <v>328.62085029999997</v>
      </c>
      <c r="AA59" s="619">
        <v>297.6882142</v>
      </c>
      <c r="AB59" s="619">
        <v>1600.5312438000001</v>
      </c>
      <c r="AC59" s="619">
        <v>1390.0465988000001</v>
      </c>
      <c r="AD59" s="619">
        <v>1298.4453444999999</v>
      </c>
      <c r="AE59" s="619">
        <v>1157.2026281000001</v>
      </c>
      <c r="AF59" s="619">
        <v>1151.4997232999999</v>
      </c>
      <c r="AG59" s="619">
        <v>816.61809259999995</v>
      </c>
      <c r="AH59" s="618">
        <v>0.92906481001578445</v>
      </c>
      <c r="AI59" s="618">
        <v>0.2373897313014941</v>
      </c>
      <c r="AJ59" s="618">
        <v>0.37205583958758104</v>
      </c>
      <c r="AK59" s="618">
        <v>1.2462925867620147</v>
      </c>
      <c r="AL59" s="618">
        <v>1.333095924875491</v>
      </c>
      <c r="AM59" s="618">
        <v>1.1295178014195777</v>
      </c>
      <c r="AN59" s="618">
        <v>1.1258641289954212</v>
      </c>
      <c r="AO59" s="618">
        <v>1.2202064319742678</v>
      </c>
      <c r="AP59" s="618">
        <v>1.1039095087565887</v>
      </c>
      <c r="AQ59" s="618">
        <v>1.1514227258270724</v>
      </c>
      <c r="AR59" s="618">
        <v>1.1220553021102531</v>
      </c>
      <c r="AS59" s="618">
        <v>1.4100835308129291</v>
      </c>
    </row>
    <row r="60" spans="2:45" x14ac:dyDescent="0.3">
      <c r="B60" s="616">
        <v>957039</v>
      </c>
      <c r="C60" t="s">
        <v>516</v>
      </c>
      <c r="D60" t="s">
        <v>182</v>
      </c>
      <c r="E60" t="s">
        <v>569</v>
      </c>
      <c r="F60" s="618">
        <v>5.4594432728314359</v>
      </c>
      <c r="G60" s="618">
        <v>1.1038682401049138</v>
      </c>
      <c r="H60" s="617">
        <v>7.2220672000146635</v>
      </c>
      <c r="I60" s="617">
        <v>19.160886352981443</v>
      </c>
      <c r="J60" s="619">
        <v>1244.1506999999999</v>
      </c>
      <c r="K60" s="619">
        <v>1339.1430679</v>
      </c>
      <c r="L60" s="619">
        <v>657.284401</v>
      </c>
      <c r="M60" s="619">
        <v>2768.7987908999999</v>
      </c>
      <c r="N60" s="619">
        <v>267.02805999999998</v>
      </c>
      <c r="O60" s="619">
        <v>717.70963280000001</v>
      </c>
      <c r="P60" s="619">
        <v>342.40949380000001</v>
      </c>
      <c r="Q60" s="619">
        <v>274.74246210000001</v>
      </c>
      <c r="R60" s="619">
        <v>1562.4947070999999</v>
      </c>
      <c r="S60" s="619">
        <v>1172.0797265000001</v>
      </c>
      <c r="T60" s="619">
        <v>1707.2331839000001</v>
      </c>
      <c r="U60" s="619">
        <v>1511.4708079</v>
      </c>
      <c r="V60" s="619">
        <v>2509.1976770000001</v>
      </c>
      <c r="W60" s="619">
        <v>2228.6860487000004</v>
      </c>
      <c r="X60" s="619">
        <v>2072.4922523</v>
      </c>
      <c r="Y60" s="619">
        <v>1698.4767478000001</v>
      </c>
      <c r="Z60" s="619">
        <v>358.49547310000003</v>
      </c>
      <c r="AA60" s="619">
        <v>324.75077909999999</v>
      </c>
      <c r="AB60" s="619">
        <v>1746.0340841000002</v>
      </c>
      <c r="AC60" s="619">
        <v>1516.4144713999999</v>
      </c>
      <c r="AD60" s="619">
        <v>1416.4858304000002</v>
      </c>
      <c r="AE60" s="619">
        <v>1262.402867</v>
      </c>
      <c r="AF60" s="619">
        <v>1256.1815164000002</v>
      </c>
      <c r="AG60" s="619">
        <v>890.85610100000008</v>
      </c>
      <c r="AH60" s="618">
        <v>0.92906481001578434</v>
      </c>
      <c r="AI60" s="618">
        <v>0.2373897313014941</v>
      </c>
      <c r="AJ60" s="618">
        <v>0.37205583958758104</v>
      </c>
      <c r="AK60" s="618">
        <v>1.2462925867620149</v>
      </c>
      <c r="AL60" s="618">
        <v>1.3330959248754912</v>
      </c>
      <c r="AM60" s="618">
        <v>1.1295178014195777</v>
      </c>
      <c r="AN60" s="618">
        <v>1.125864128995421</v>
      </c>
      <c r="AO60" s="618">
        <v>1.2202064319742678</v>
      </c>
      <c r="AP60" s="618">
        <v>1.1039095087565889</v>
      </c>
      <c r="AQ60" s="618">
        <v>1.1514227258270724</v>
      </c>
      <c r="AR60" s="618">
        <v>1.1220553021102528</v>
      </c>
      <c r="AS60" s="618">
        <v>1.4100835308129291</v>
      </c>
    </row>
    <row r="61" spans="2:45" x14ac:dyDescent="0.3">
      <c r="B61" s="616">
        <v>1000000</v>
      </c>
      <c r="C61" t="s">
        <v>517</v>
      </c>
      <c r="D61" t="s">
        <v>182</v>
      </c>
      <c r="E61" t="s">
        <v>569</v>
      </c>
      <c r="F61" s="618">
        <v>4.266846993478671</v>
      </c>
      <c r="G61" s="618">
        <v>0.89174645580048417</v>
      </c>
      <c r="H61" s="617">
        <v>5.5216284452910234</v>
      </c>
      <c r="I61" s="617">
        <v>14.484144128355357</v>
      </c>
      <c r="J61" s="619">
        <v>1000</v>
      </c>
      <c r="K61" s="619">
        <v>1041.004813</v>
      </c>
      <c r="L61" s="619">
        <v>521.44139680000001</v>
      </c>
      <c r="M61" s="619">
        <v>2196.5860747000002</v>
      </c>
      <c r="N61" s="619">
        <v>205.40620000000001</v>
      </c>
      <c r="O61" s="619">
        <v>552.98744039999997</v>
      </c>
      <c r="P61" s="619">
        <v>295.6798981</v>
      </c>
      <c r="Q61" s="619">
        <v>236.3580642</v>
      </c>
      <c r="R61" s="619">
        <v>1347.4910851</v>
      </c>
      <c r="S61" s="619">
        <v>991.4838512</v>
      </c>
      <c r="T61" s="619">
        <v>1489.4447275</v>
      </c>
      <c r="U61" s="619">
        <v>1313.615894</v>
      </c>
      <c r="V61" s="619">
        <v>2152.2771268000001</v>
      </c>
      <c r="W61" s="619">
        <v>1908.7127866000001</v>
      </c>
      <c r="X61" s="619">
        <v>1825.9404313</v>
      </c>
      <c r="Y61" s="619">
        <v>1501.1879776000001</v>
      </c>
      <c r="Z61" s="619">
        <v>312.40119189999996</v>
      </c>
      <c r="AA61" s="619">
        <v>283.17664200000002</v>
      </c>
      <c r="AB61" s="619">
        <v>1522.206938</v>
      </c>
      <c r="AC61" s="619">
        <v>1325.8349873</v>
      </c>
      <c r="AD61" s="619">
        <v>1224.4491849000001</v>
      </c>
      <c r="AE61" s="619">
        <v>1089.4263882</v>
      </c>
      <c r="AF61" s="619">
        <v>1088.8375438</v>
      </c>
      <c r="AG61" s="619">
        <v>771.59680319999995</v>
      </c>
      <c r="AH61" s="618">
        <v>0.96061035210637591</v>
      </c>
      <c r="AI61" s="618">
        <v>0.23738719044237258</v>
      </c>
      <c r="AJ61" s="618">
        <v>0.37144821925559873</v>
      </c>
      <c r="AK61" s="618">
        <v>1.2509829065134435</v>
      </c>
      <c r="AL61" s="618">
        <v>1.3590650855055595</v>
      </c>
      <c r="AM61" s="618">
        <v>1.1338510246534204</v>
      </c>
      <c r="AN61" s="618">
        <v>1.1276065954037831</v>
      </c>
      <c r="AO61" s="618">
        <v>1.2163303054489247</v>
      </c>
      <c r="AP61" s="618">
        <v>1.1032025440442299</v>
      </c>
      <c r="AQ61" s="618">
        <v>1.1481119088025609</v>
      </c>
      <c r="AR61" s="618">
        <v>1.1239393484539013</v>
      </c>
      <c r="AS61" s="618">
        <v>1.4111483345944735</v>
      </c>
    </row>
    <row r="62" spans="2:45" x14ac:dyDescent="0.3">
      <c r="B62" s="616">
        <v>1000000</v>
      </c>
      <c r="C62" t="s">
        <v>518</v>
      </c>
      <c r="D62" t="s">
        <v>182</v>
      </c>
      <c r="E62" t="s">
        <v>569</v>
      </c>
      <c r="F62" s="618">
        <v>4.9068740425004709</v>
      </c>
      <c r="G62" s="618">
        <v>1.0255084241705568</v>
      </c>
      <c r="H62" s="617">
        <v>6.3498727120846761</v>
      </c>
      <c r="I62" s="617">
        <v>16.656765747608659</v>
      </c>
      <c r="J62" s="619">
        <v>1200</v>
      </c>
      <c r="K62" s="619">
        <v>1249.2057756000002</v>
      </c>
      <c r="L62" s="619">
        <v>625.72967619999997</v>
      </c>
      <c r="M62" s="619">
        <v>2635.9032897000002</v>
      </c>
      <c r="N62" s="619">
        <v>246.48743999999999</v>
      </c>
      <c r="O62" s="619">
        <v>663.58492850000005</v>
      </c>
      <c r="P62" s="619">
        <v>325.24788789999997</v>
      </c>
      <c r="Q62" s="619">
        <v>259.99387059999998</v>
      </c>
      <c r="R62" s="619">
        <v>1482.2401936000001</v>
      </c>
      <c r="S62" s="619">
        <v>1090.6322364</v>
      </c>
      <c r="T62" s="619">
        <v>1638.3892002</v>
      </c>
      <c r="U62" s="619">
        <v>1444.9774834</v>
      </c>
      <c r="V62" s="619">
        <v>2367.5048394999999</v>
      </c>
      <c r="W62" s="619">
        <v>2099.5840652000002</v>
      </c>
      <c r="X62" s="619">
        <v>2008.5344743999999</v>
      </c>
      <c r="Y62" s="619">
        <v>1651.3067753</v>
      </c>
      <c r="Z62" s="619">
        <v>343.6413111</v>
      </c>
      <c r="AA62" s="619">
        <v>311.49430619999998</v>
      </c>
      <c r="AB62" s="619">
        <v>1674.4276318000002</v>
      </c>
      <c r="AC62" s="619">
        <v>1458.418486</v>
      </c>
      <c r="AD62" s="619">
        <v>1346.8941033999999</v>
      </c>
      <c r="AE62" s="619">
        <v>1198.369027</v>
      </c>
      <c r="AF62" s="619">
        <v>1197.7212982000001</v>
      </c>
      <c r="AG62" s="619">
        <v>848.75648349999994</v>
      </c>
      <c r="AH62" s="618">
        <v>0.96061035210637602</v>
      </c>
      <c r="AI62" s="618">
        <v>0.23738719044237255</v>
      </c>
      <c r="AJ62" s="618">
        <v>0.37144821925559868</v>
      </c>
      <c r="AK62" s="618">
        <v>1.2509829065134432</v>
      </c>
      <c r="AL62" s="618">
        <v>1.3590650855055595</v>
      </c>
      <c r="AM62" s="618">
        <v>1.1338510246534201</v>
      </c>
      <c r="AN62" s="618">
        <v>1.1276065954037833</v>
      </c>
      <c r="AO62" s="618">
        <v>1.216330305448925</v>
      </c>
      <c r="AP62" s="618">
        <v>1.1032025440442299</v>
      </c>
      <c r="AQ62" s="618">
        <v>1.1481119088025609</v>
      </c>
      <c r="AR62" s="618">
        <v>1.1239393484539011</v>
      </c>
      <c r="AS62" s="618">
        <v>1.4111483345944735</v>
      </c>
    </row>
    <row r="63" spans="2:45" x14ac:dyDescent="0.3">
      <c r="B63" s="616">
        <v>1000000</v>
      </c>
      <c r="C63" t="s">
        <v>516</v>
      </c>
      <c r="D63" t="s">
        <v>182</v>
      </c>
      <c r="E63" t="s">
        <v>569</v>
      </c>
      <c r="F63" s="618">
        <v>5.5469010915222725</v>
      </c>
      <c r="G63" s="618">
        <v>1.1592703925406294</v>
      </c>
      <c r="H63" s="617">
        <v>7.1781169788783306</v>
      </c>
      <c r="I63" s="617">
        <v>18.829387366861965</v>
      </c>
      <c r="J63" s="619">
        <v>1300</v>
      </c>
      <c r="K63" s="619">
        <v>1353.306257</v>
      </c>
      <c r="L63" s="619">
        <v>677.87381590000007</v>
      </c>
      <c r="M63" s="619">
        <v>2855.5618971000004</v>
      </c>
      <c r="N63" s="619">
        <v>267.02805999999998</v>
      </c>
      <c r="O63" s="619">
        <v>718.88367249999999</v>
      </c>
      <c r="P63" s="619">
        <v>354.81587769999999</v>
      </c>
      <c r="Q63" s="619">
        <v>283.62967700000002</v>
      </c>
      <c r="R63" s="619">
        <v>1616.9893021</v>
      </c>
      <c r="S63" s="619">
        <v>1189.7806214999998</v>
      </c>
      <c r="T63" s="619">
        <v>1787.3336728999998</v>
      </c>
      <c r="U63" s="619">
        <v>1576.3390727999999</v>
      </c>
      <c r="V63" s="619">
        <v>2582.7325521999996</v>
      </c>
      <c r="W63" s="619">
        <v>2290.4553439000001</v>
      </c>
      <c r="X63" s="619">
        <v>2191.1285176000001</v>
      </c>
      <c r="Y63" s="619">
        <v>1801.4255730999998</v>
      </c>
      <c r="Z63" s="619">
        <v>374.88143030000003</v>
      </c>
      <c r="AA63" s="619">
        <v>339.81197040000001</v>
      </c>
      <c r="AB63" s="619">
        <v>1826.6483256000001</v>
      </c>
      <c r="AC63" s="619">
        <v>1591.0019846999999</v>
      </c>
      <c r="AD63" s="619">
        <v>1469.3390219</v>
      </c>
      <c r="AE63" s="619">
        <v>1307.3116658000001</v>
      </c>
      <c r="AF63" s="619">
        <v>1306.6050526000001</v>
      </c>
      <c r="AG63" s="619">
        <v>925.91616390000002</v>
      </c>
      <c r="AH63" s="618">
        <v>0.9606103521063758</v>
      </c>
      <c r="AI63" s="618">
        <v>0.23738719044237255</v>
      </c>
      <c r="AJ63" s="618">
        <v>0.37144821925559868</v>
      </c>
      <c r="AK63" s="618">
        <v>1.2509829065134435</v>
      </c>
      <c r="AL63" s="618">
        <v>1.3590650855055595</v>
      </c>
      <c r="AM63" s="618">
        <v>1.1338510246534201</v>
      </c>
      <c r="AN63" s="618">
        <v>1.1276065954037831</v>
      </c>
      <c r="AO63" s="618">
        <v>1.2163303054489247</v>
      </c>
      <c r="AP63" s="618">
        <v>1.1032025440442297</v>
      </c>
      <c r="AQ63" s="618">
        <v>1.1481119088025609</v>
      </c>
      <c r="AR63" s="618">
        <v>1.1239393484539013</v>
      </c>
      <c r="AS63" s="618">
        <v>1.4111483345944735</v>
      </c>
    </row>
    <row r="64" spans="2:45" x14ac:dyDescent="0.3">
      <c r="B64" s="616">
        <v>1101400</v>
      </c>
      <c r="C64" t="s">
        <v>517</v>
      </c>
      <c r="D64" t="s">
        <v>182</v>
      </c>
      <c r="E64" t="s">
        <v>569</v>
      </c>
      <c r="F64" s="618">
        <v>4.411853568227504</v>
      </c>
      <c r="G64" s="618">
        <v>0.99233461459534067</v>
      </c>
      <c r="H64" s="617">
        <v>5.4516165788577915</v>
      </c>
      <c r="I64" s="617">
        <v>13.952225536127463</v>
      </c>
      <c r="J64" s="619">
        <v>1101.4000000000001</v>
      </c>
      <c r="K64" s="619">
        <v>1066.7195018</v>
      </c>
      <c r="L64" s="619">
        <v>558.82354250000003</v>
      </c>
      <c r="M64" s="619">
        <v>2354.1131872999999</v>
      </c>
      <c r="N64" s="619">
        <v>205.40620000000001</v>
      </c>
      <c r="O64" s="619">
        <v>555.11902709999993</v>
      </c>
      <c r="P64" s="619">
        <v>320.08201730000002</v>
      </c>
      <c r="Q64" s="619">
        <v>253.83832910000001</v>
      </c>
      <c r="R64" s="619">
        <v>1454.6765155000001</v>
      </c>
      <c r="S64" s="619">
        <v>1026.2997453</v>
      </c>
      <c r="T64" s="619">
        <v>1646.9943962999998</v>
      </c>
      <c r="U64" s="619">
        <v>1441.2052979999999</v>
      </c>
      <c r="V64" s="619">
        <v>2296.9128884000002</v>
      </c>
      <c r="W64" s="619">
        <v>2030.2068263000001</v>
      </c>
      <c r="X64" s="619">
        <v>2059.2861266999998</v>
      </c>
      <c r="Y64" s="619">
        <v>1703.6780438000001</v>
      </c>
      <c r="Z64" s="619">
        <v>344.63073460000004</v>
      </c>
      <c r="AA64" s="619">
        <v>312.80050239999997</v>
      </c>
      <c r="AB64" s="619">
        <v>1680.7671066</v>
      </c>
      <c r="AC64" s="619">
        <v>1472.541183</v>
      </c>
      <c r="AD64" s="619">
        <v>1328.4061385999998</v>
      </c>
      <c r="AE64" s="619">
        <v>1177.7575139999999</v>
      </c>
      <c r="AF64" s="619">
        <v>1188.0156078999998</v>
      </c>
      <c r="AG64" s="619">
        <v>840.55644830000006</v>
      </c>
      <c r="AH64" s="618">
        <v>1.0325113566959707</v>
      </c>
      <c r="AI64" s="618">
        <v>0.23738176462885158</v>
      </c>
      <c r="AJ64" s="618">
        <v>0.37002190513985461</v>
      </c>
      <c r="AK64" s="618">
        <v>1.2609680282338225</v>
      </c>
      <c r="AL64" s="618">
        <v>1.4173992756175537</v>
      </c>
      <c r="AM64" s="618">
        <v>1.1427895793906584</v>
      </c>
      <c r="AN64" s="618">
        <v>1.1313689121209567</v>
      </c>
      <c r="AO64" s="618">
        <v>1.208729627148917</v>
      </c>
      <c r="AP64" s="618">
        <v>1.1017588910239302</v>
      </c>
      <c r="AQ64" s="618">
        <v>1.141405840423295</v>
      </c>
      <c r="AR64" s="618">
        <v>1.1279114102540813</v>
      </c>
      <c r="AS64" s="618">
        <v>1.4133680259278503</v>
      </c>
    </row>
    <row r="65" spans="2:45" x14ac:dyDescent="0.3">
      <c r="B65" s="616">
        <v>1101400</v>
      </c>
      <c r="C65" t="s">
        <v>518</v>
      </c>
      <c r="D65" t="s">
        <v>182</v>
      </c>
      <c r="E65" t="s">
        <v>569</v>
      </c>
      <c r="F65" s="618">
        <v>5.0736316034616289</v>
      </c>
      <c r="G65" s="618">
        <v>1.1411848067846417</v>
      </c>
      <c r="H65" s="617">
        <v>6.2693590656864595</v>
      </c>
      <c r="I65" s="617">
        <v>16.045059366546582</v>
      </c>
      <c r="J65" s="619">
        <v>1321.68</v>
      </c>
      <c r="K65" s="619">
        <v>1280.0634021000001</v>
      </c>
      <c r="L65" s="619">
        <v>670.58825100000001</v>
      </c>
      <c r="M65" s="619">
        <v>2824.9358247999999</v>
      </c>
      <c r="N65" s="619">
        <v>246.48743999999999</v>
      </c>
      <c r="O65" s="619">
        <v>666.14283260000002</v>
      </c>
      <c r="P65" s="619">
        <v>352.09021910000001</v>
      </c>
      <c r="Q65" s="619">
        <v>279.22216200000003</v>
      </c>
      <c r="R65" s="619">
        <v>1600.1441671</v>
      </c>
      <c r="S65" s="619">
        <v>1128.9297198000002</v>
      </c>
      <c r="T65" s="619">
        <v>1811.6938359999999</v>
      </c>
      <c r="U65" s="619">
        <v>1585.3258278000001</v>
      </c>
      <c r="V65" s="619">
        <v>2526.6041773000002</v>
      </c>
      <c r="W65" s="619">
        <v>2233.2275089</v>
      </c>
      <c r="X65" s="619">
        <v>2265.2147393</v>
      </c>
      <c r="Y65" s="619">
        <v>1874.0458481999999</v>
      </c>
      <c r="Z65" s="619">
        <v>379.09380800000002</v>
      </c>
      <c r="AA65" s="619">
        <v>344.08055259999998</v>
      </c>
      <c r="AB65" s="619">
        <v>1848.8438171999999</v>
      </c>
      <c r="AC65" s="619">
        <v>1619.7953012999999</v>
      </c>
      <c r="AD65" s="619">
        <v>1461.2467524000001</v>
      </c>
      <c r="AE65" s="619">
        <v>1295.5332653999999</v>
      </c>
      <c r="AF65" s="619">
        <v>1306.8171687000001</v>
      </c>
      <c r="AG65" s="619">
        <v>924.61209310000004</v>
      </c>
      <c r="AH65" s="618">
        <v>1.0325113566959707</v>
      </c>
      <c r="AI65" s="618">
        <v>0.23738176462885158</v>
      </c>
      <c r="AJ65" s="618">
        <v>0.37002190513985461</v>
      </c>
      <c r="AK65" s="618">
        <v>1.2609680282338225</v>
      </c>
      <c r="AL65" s="618">
        <v>1.4173992756175535</v>
      </c>
      <c r="AM65" s="618">
        <v>1.1427895793906584</v>
      </c>
      <c r="AN65" s="618">
        <v>1.1313689121209569</v>
      </c>
      <c r="AO65" s="618">
        <v>1.208729627148917</v>
      </c>
      <c r="AP65" s="618">
        <v>1.10175889102393</v>
      </c>
      <c r="AQ65" s="618">
        <v>1.141405840423295</v>
      </c>
      <c r="AR65" s="618">
        <v>1.127911410254081</v>
      </c>
      <c r="AS65" s="618">
        <v>1.4133680259278503</v>
      </c>
    </row>
    <row r="66" spans="2:45" x14ac:dyDescent="0.3">
      <c r="B66" s="616">
        <v>1101400</v>
      </c>
      <c r="C66" t="s">
        <v>516</v>
      </c>
      <c r="D66" t="s">
        <v>182</v>
      </c>
      <c r="E66" t="s">
        <v>569</v>
      </c>
      <c r="F66" s="618">
        <v>5.7354096386957556</v>
      </c>
      <c r="G66" s="618">
        <v>1.2900349989739428</v>
      </c>
      <c r="H66" s="617">
        <v>7.0871015525151293</v>
      </c>
      <c r="I66" s="617">
        <v>18.137893196965702</v>
      </c>
      <c r="J66" s="619">
        <v>1431.82</v>
      </c>
      <c r="K66" s="619">
        <v>1386.7353522999999</v>
      </c>
      <c r="L66" s="619">
        <v>726.4706053000001</v>
      </c>
      <c r="M66" s="619">
        <v>3060.3471434999997</v>
      </c>
      <c r="N66" s="619">
        <v>267.02805999999998</v>
      </c>
      <c r="O66" s="619">
        <v>721.65473529999997</v>
      </c>
      <c r="P66" s="619">
        <v>384.09842080000004</v>
      </c>
      <c r="Q66" s="619">
        <v>304.60599489999998</v>
      </c>
      <c r="R66" s="619">
        <v>1745.6118186000001</v>
      </c>
      <c r="S66" s="619">
        <v>1231.5596943</v>
      </c>
      <c r="T66" s="619">
        <v>1976.3932756000002</v>
      </c>
      <c r="U66" s="619">
        <v>1729.4463576000001</v>
      </c>
      <c r="V66" s="619">
        <v>2756.2954660999999</v>
      </c>
      <c r="W66" s="619">
        <v>2436.2481915000003</v>
      </c>
      <c r="X66" s="619">
        <v>2471.143352</v>
      </c>
      <c r="Y66" s="619">
        <v>2044.4136526</v>
      </c>
      <c r="Z66" s="619">
        <v>413.55688150000003</v>
      </c>
      <c r="AA66" s="619">
        <v>375.36060279999998</v>
      </c>
      <c r="AB66" s="619">
        <v>2016.9205279</v>
      </c>
      <c r="AC66" s="619">
        <v>1767.0494196</v>
      </c>
      <c r="AD66" s="619">
        <v>1594.0873663000002</v>
      </c>
      <c r="AE66" s="619">
        <v>1413.3090168000001</v>
      </c>
      <c r="AF66" s="619">
        <v>1425.6187295</v>
      </c>
      <c r="AG66" s="619">
        <v>1008.6677378999999</v>
      </c>
      <c r="AH66" s="618">
        <v>1.0325113566959707</v>
      </c>
      <c r="AI66" s="618">
        <v>0.2373817646288516</v>
      </c>
      <c r="AJ66" s="618">
        <v>0.37002190513985456</v>
      </c>
      <c r="AK66" s="618">
        <v>1.2609680282338225</v>
      </c>
      <c r="AL66" s="618">
        <v>1.4173992756175535</v>
      </c>
      <c r="AM66" s="618">
        <v>1.1427895793906584</v>
      </c>
      <c r="AN66" s="618">
        <v>1.1313689121209567</v>
      </c>
      <c r="AO66" s="618">
        <v>1.2087296271489172</v>
      </c>
      <c r="AP66" s="618">
        <v>1.1017588910239302</v>
      </c>
      <c r="AQ66" s="618">
        <v>1.141405840423295</v>
      </c>
      <c r="AR66" s="618">
        <v>1.127911410254081</v>
      </c>
      <c r="AS66" s="618">
        <v>1.4133680259278503</v>
      </c>
    </row>
    <row r="67" spans="2:45" x14ac:dyDescent="0.3">
      <c r="B67" s="616">
        <v>1257800</v>
      </c>
      <c r="C67" t="s">
        <v>517</v>
      </c>
      <c r="D67" t="s">
        <v>182</v>
      </c>
      <c r="E67" t="s">
        <v>569</v>
      </c>
      <c r="F67" s="618">
        <v>4.6038258236054848</v>
      </c>
      <c r="G67" s="618">
        <v>1.1474824255964802</v>
      </c>
      <c r="H67" s="617">
        <v>5.3645024691752639</v>
      </c>
      <c r="I67" s="617">
        <v>13.283029653212051</v>
      </c>
      <c r="J67" s="619">
        <v>1257.8</v>
      </c>
      <c r="K67" s="619">
        <v>1106.3820000000001</v>
      </c>
      <c r="L67" s="619">
        <v>616.48199999999997</v>
      </c>
      <c r="M67" s="619">
        <v>2597.0839999999998</v>
      </c>
      <c r="N67" s="619">
        <v>205.40620000000001</v>
      </c>
      <c r="O67" s="619">
        <v>558.40680000000009</v>
      </c>
      <c r="P67" s="619">
        <v>357.72</v>
      </c>
      <c r="Q67" s="619">
        <v>280.8</v>
      </c>
      <c r="R67" s="619">
        <v>1620</v>
      </c>
      <c r="S67" s="619">
        <v>1080</v>
      </c>
      <c r="T67" s="619">
        <v>1890</v>
      </c>
      <c r="U67" s="619">
        <v>1638</v>
      </c>
      <c r="V67" s="619">
        <v>2520</v>
      </c>
      <c r="W67" s="619">
        <v>2217.6</v>
      </c>
      <c r="X67" s="619">
        <v>2419.1999999999998</v>
      </c>
      <c r="Y67" s="619">
        <v>2016</v>
      </c>
      <c r="Z67" s="619">
        <v>394.34178460000004</v>
      </c>
      <c r="AA67" s="619">
        <v>358.49253149999998</v>
      </c>
      <c r="AB67" s="619">
        <v>1925.3313112999999</v>
      </c>
      <c r="AC67" s="619">
        <v>1698.8217453</v>
      </c>
      <c r="AD67" s="619">
        <v>1488.75</v>
      </c>
      <c r="AE67" s="619">
        <v>1314</v>
      </c>
      <c r="AF67" s="619">
        <v>1340.98848</v>
      </c>
      <c r="AG67" s="619">
        <v>946.92024000000004</v>
      </c>
      <c r="AH67" s="618">
        <v>1.1368586979903867</v>
      </c>
      <c r="AI67" s="618">
        <v>0.23737468637903125</v>
      </c>
      <c r="AJ67" s="618">
        <v>0.36784329990250847</v>
      </c>
      <c r="AK67" s="618">
        <v>1.2739316239316238</v>
      </c>
      <c r="AL67" s="618">
        <v>1.5</v>
      </c>
      <c r="AM67" s="618">
        <v>1.1538461538461537</v>
      </c>
      <c r="AN67" s="618">
        <v>1.1363636363636362</v>
      </c>
      <c r="AO67" s="618">
        <v>1.1999999999999997</v>
      </c>
      <c r="AP67" s="618">
        <v>1.0999999999999999</v>
      </c>
      <c r="AQ67" s="618">
        <v>1.1333333333333337</v>
      </c>
      <c r="AR67" s="618">
        <v>1.1329908675799087</v>
      </c>
      <c r="AS67" s="618">
        <v>1.4161577959311642</v>
      </c>
    </row>
    <row r="68" spans="2:45" x14ac:dyDescent="0.3">
      <c r="B68" s="616">
        <v>1257800</v>
      </c>
      <c r="C68" t="s">
        <v>518</v>
      </c>
      <c r="D68" t="s">
        <v>182</v>
      </c>
      <c r="E68" t="s">
        <v>569</v>
      </c>
      <c r="F68" s="618">
        <v>5.2943996971463072</v>
      </c>
      <c r="G68" s="618">
        <v>1.3196047894359522</v>
      </c>
      <c r="H68" s="617">
        <v>6.1691778395515531</v>
      </c>
      <c r="I68" s="617">
        <v>15.275484101193857</v>
      </c>
      <c r="J68" s="619">
        <v>1509.36</v>
      </c>
      <c r="K68" s="619">
        <v>1327.6583999999998</v>
      </c>
      <c r="L68" s="619">
        <v>739.77840000000003</v>
      </c>
      <c r="M68" s="619">
        <v>3116.5007999999998</v>
      </c>
      <c r="N68" s="619">
        <v>246.48743999999999</v>
      </c>
      <c r="O68" s="619">
        <v>670.08816000000002</v>
      </c>
      <c r="P68" s="619">
        <v>393.49200000000002</v>
      </c>
      <c r="Q68" s="619">
        <v>308.88</v>
      </c>
      <c r="R68" s="619">
        <v>1782</v>
      </c>
      <c r="S68" s="619">
        <v>1188</v>
      </c>
      <c r="T68" s="619">
        <v>2079</v>
      </c>
      <c r="U68" s="619">
        <v>1801.8</v>
      </c>
      <c r="V68" s="619">
        <v>2772</v>
      </c>
      <c r="W68" s="619">
        <v>2439.36</v>
      </c>
      <c r="X68" s="619">
        <v>2661.12</v>
      </c>
      <c r="Y68" s="619">
        <v>2217.6</v>
      </c>
      <c r="Z68" s="619">
        <v>433.77596310000001</v>
      </c>
      <c r="AA68" s="619">
        <v>394.34178470000001</v>
      </c>
      <c r="AB68" s="619">
        <v>2117.8644424999998</v>
      </c>
      <c r="AC68" s="619">
        <v>1868.7039198</v>
      </c>
      <c r="AD68" s="619">
        <v>1637.625</v>
      </c>
      <c r="AE68" s="619">
        <v>1445.4</v>
      </c>
      <c r="AF68" s="619">
        <v>1475.0873280000001</v>
      </c>
      <c r="AG68" s="619">
        <v>1041.6122639999999</v>
      </c>
      <c r="AH68" s="618">
        <v>1.1368586979903867</v>
      </c>
      <c r="AI68" s="618">
        <v>0.23737468637903128</v>
      </c>
      <c r="AJ68" s="618">
        <v>0.36784329990250847</v>
      </c>
      <c r="AK68" s="618">
        <v>1.2739316239316241</v>
      </c>
      <c r="AL68" s="618">
        <v>1.5000000000000002</v>
      </c>
      <c r="AM68" s="618">
        <v>1.1538461538461537</v>
      </c>
      <c r="AN68" s="618">
        <v>1.1363636363636362</v>
      </c>
      <c r="AO68" s="618">
        <v>1.2</v>
      </c>
      <c r="AP68" s="618">
        <v>1.0999999999999999</v>
      </c>
      <c r="AQ68" s="618">
        <v>1.1333333333333335</v>
      </c>
      <c r="AR68" s="618">
        <v>1.1329908675799087</v>
      </c>
      <c r="AS68" s="618">
        <v>1.4161577959311642</v>
      </c>
    </row>
    <row r="69" spans="2:45" x14ac:dyDescent="0.3">
      <c r="B69" s="616">
        <v>1257800</v>
      </c>
      <c r="C69" t="s">
        <v>516</v>
      </c>
      <c r="D69" t="s">
        <v>182</v>
      </c>
      <c r="E69" t="s">
        <v>569</v>
      </c>
      <c r="F69" s="618">
        <v>5.9849735706871305</v>
      </c>
      <c r="G69" s="618">
        <v>1.4917271532754244</v>
      </c>
      <c r="H69" s="617">
        <v>6.9738532099278432</v>
      </c>
      <c r="I69" s="617">
        <v>17.267938549175668</v>
      </c>
      <c r="J69" s="619">
        <v>1635.14</v>
      </c>
      <c r="K69" s="619">
        <v>1438.2966000000001</v>
      </c>
      <c r="L69" s="619">
        <v>801.42660000000001</v>
      </c>
      <c r="M69" s="619">
        <v>3376.2092000000002</v>
      </c>
      <c r="N69" s="619">
        <v>267.02805999999998</v>
      </c>
      <c r="O69" s="619">
        <v>725.92883999999992</v>
      </c>
      <c r="P69" s="619">
        <v>429.26400000000001</v>
      </c>
      <c r="Q69" s="619">
        <v>336.96</v>
      </c>
      <c r="R69" s="619">
        <v>1944</v>
      </c>
      <c r="S69" s="619">
        <v>1296</v>
      </c>
      <c r="T69" s="619">
        <v>2268</v>
      </c>
      <c r="U69" s="619">
        <v>1965.6</v>
      </c>
      <c r="V69" s="619">
        <v>3024</v>
      </c>
      <c r="W69" s="619">
        <v>2661.12</v>
      </c>
      <c r="X69" s="619">
        <v>2903.04</v>
      </c>
      <c r="Y69" s="619">
        <v>2419.1999999999998</v>
      </c>
      <c r="Z69" s="619">
        <v>473.21014159999999</v>
      </c>
      <c r="AA69" s="619">
        <v>430.1910378</v>
      </c>
      <c r="AB69" s="619">
        <v>2310.3975735999998</v>
      </c>
      <c r="AC69" s="619">
        <v>2038.5860944000001</v>
      </c>
      <c r="AD69" s="619">
        <v>1786.5</v>
      </c>
      <c r="AE69" s="619">
        <v>1576.8</v>
      </c>
      <c r="AF69" s="619">
        <v>1609.1861759999999</v>
      </c>
      <c r="AG69" s="619">
        <v>1136.304288</v>
      </c>
      <c r="AH69" s="618">
        <v>1.1368586979903865</v>
      </c>
      <c r="AI69" s="618">
        <v>0.23737468637903122</v>
      </c>
      <c r="AJ69" s="618">
        <v>0.36784329990250847</v>
      </c>
      <c r="AK69" s="618">
        <v>1.2739316239316238</v>
      </c>
      <c r="AL69" s="618">
        <v>1.5</v>
      </c>
      <c r="AM69" s="618">
        <v>1.1538461538461537</v>
      </c>
      <c r="AN69" s="618">
        <v>1.1363636363636362</v>
      </c>
      <c r="AO69" s="618">
        <v>1.1999999999999997</v>
      </c>
      <c r="AP69" s="618">
        <v>1.0999999999999996</v>
      </c>
      <c r="AQ69" s="618">
        <v>1.1333333333333337</v>
      </c>
      <c r="AR69" s="618">
        <v>1.1329908675799087</v>
      </c>
      <c r="AS69" s="618">
        <v>1.4161577959311642</v>
      </c>
    </row>
    <row r="70" spans="2:45" x14ac:dyDescent="0.3">
      <c r="B70" s="616">
        <v>1300000</v>
      </c>
      <c r="C70" t="s">
        <v>517</v>
      </c>
      <c r="D70" t="s">
        <v>182</v>
      </c>
      <c r="E70" t="s">
        <v>569</v>
      </c>
      <c r="F70" s="618">
        <v>4.7028742560993466</v>
      </c>
      <c r="G70" s="618">
        <v>1.1849952104452854</v>
      </c>
      <c r="H70" s="617">
        <v>5.2947611062457556</v>
      </c>
      <c r="I70" s="617">
        <v>13.003490210315636</v>
      </c>
      <c r="J70" s="619">
        <v>1300</v>
      </c>
      <c r="K70" s="619">
        <v>1123.8741510999998</v>
      </c>
      <c r="L70" s="619">
        <v>631.61180110000009</v>
      </c>
      <c r="M70" s="619">
        <v>2666.6856833000002</v>
      </c>
      <c r="N70" s="619">
        <v>205.40620000000001</v>
      </c>
      <c r="O70" s="619">
        <v>565.45888070000001</v>
      </c>
      <c r="P70" s="619">
        <v>373.3338478</v>
      </c>
      <c r="Q70" s="619">
        <v>293.37456079999998</v>
      </c>
      <c r="R70" s="619">
        <v>1661.4967028999999</v>
      </c>
      <c r="S70" s="619">
        <v>1139.7422080000001</v>
      </c>
      <c r="T70" s="619">
        <v>1976.4174952000001</v>
      </c>
      <c r="U70" s="619">
        <v>1714.4713307</v>
      </c>
      <c r="V70" s="619">
        <v>2533.6963577000001</v>
      </c>
      <c r="W70" s="619">
        <v>2237.6879912999998</v>
      </c>
      <c r="X70" s="619">
        <v>2585.6107465</v>
      </c>
      <c r="Y70" s="619">
        <v>2163.2358457</v>
      </c>
      <c r="Z70" s="619">
        <v>411.8708211</v>
      </c>
      <c r="AA70" s="619">
        <v>373.29458620000003</v>
      </c>
      <c r="AB70" s="619">
        <v>1989.0430393000001</v>
      </c>
      <c r="AC70" s="619">
        <v>1753.8000737</v>
      </c>
      <c r="AD70" s="619">
        <v>1517.8955231999998</v>
      </c>
      <c r="AE70" s="619">
        <v>1335.7674257000001</v>
      </c>
      <c r="AF70" s="619">
        <v>1480.5918699000001</v>
      </c>
      <c r="AG70" s="619">
        <v>1048.2093057</v>
      </c>
      <c r="AH70" s="618">
        <v>1.1567131415272258</v>
      </c>
      <c r="AI70" s="618">
        <v>0.23685273637364315</v>
      </c>
      <c r="AJ70" s="618">
        <v>0.36325576804890486</v>
      </c>
      <c r="AK70" s="618">
        <v>1.2725501719706218</v>
      </c>
      <c r="AL70" s="618">
        <v>1.4577829014313084</v>
      </c>
      <c r="AM70" s="618">
        <v>1.1527853862920179</v>
      </c>
      <c r="AN70" s="618">
        <v>1.1322831277350043</v>
      </c>
      <c r="AO70" s="618">
        <v>1.1952514339469207</v>
      </c>
      <c r="AP70" s="618">
        <v>1.1033399260096626</v>
      </c>
      <c r="AQ70" s="618">
        <v>1.1341332852603931</v>
      </c>
      <c r="AR70" s="618">
        <v>1.1363471619147387</v>
      </c>
      <c r="AS70" s="618">
        <v>1.4124963991783763</v>
      </c>
    </row>
    <row r="71" spans="2:45" x14ac:dyDescent="0.3">
      <c r="B71" s="616">
        <v>1300000</v>
      </c>
      <c r="C71" t="s">
        <v>518</v>
      </c>
      <c r="D71" t="s">
        <v>182</v>
      </c>
      <c r="E71" t="s">
        <v>569</v>
      </c>
      <c r="F71" s="618">
        <v>5.4083053945142483</v>
      </c>
      <c r="G71" s="618">
        <v>1.3627444920120781</v>
      </c>
      <c r="H71" s="617">
        <v>6.0889752721826182</v>
      </c>
      <c r="I71" s="617">
        <v>14.95401374186298</v>
      </c>
      <c r="J71" s="619">
        <v>1560</v>
      </c>
      <c r="K71" s="619">
        <v>1348.6489813000001</v>
      </c>
      <c r="L71" s="619">
        <v>757.93416139999999</v>
      </c>
      <c r="M71" s="619">
        <v>3200.0228199999997</v>
      </c>
      <c r="N71" s="619">
        <v>246.48743999999999</v>
      </c>
      <c r="O71" s="619">
        <v>678.55065679999996</v>
      </c>
      <c r="P71" s="619">
        <v>410.66723259999998</v>
      </c>
      <c r="Q71" s="619">
        <v>322.71201689999998</v>
      </c>
      <c r="R71" s="619">
        <v>1827.6463732</v>
      </c>
      <c r="S71" s="619">
        <v>1253.7164288000001</v>
      </c>
      <c r="T71" s="619">
        <v>2174.0592447999998</v>
      </c>
      <c r="U71" s="619">
        <v>1885.9184637999999</v>
      </c>
      <c r="V71" s="619">
        <v>2787.0659934999999</v>
      </c>
      <c r="W71" s="619">
        <v>2461.4567904999999</v>
      </c>
      <c r="X71" s="619">
        <v>2844.1718210999998</v>
      </c>
      <c r="Y71" s="619">
        <v>2379.5594302</v>
      </c>
      <c r="Z71" s="619">
        <v>453.0579032</v>
      </c>
      <c r="AA71" s="619">
        <v>410.62404479999998</v>
      </c>
      <c r="AB71" s="619">
        <v>2187.9473432</v>
      </c>
      <c r="AC71" s="619">
        <v>1929.1800811000001</v>
      </c>
      <c r="AD71" s="619">
        <v>1669.6850755</v>
      </c>
      <c r="AE71" s="619">
        <v>1469.3441683000001</v>
      </c>
      <c r="AF71" s="619">
        <v>1628.6510569</v>
      </c>
      <c r="AG71" s="619">
        <v>1153.0302363000001</v>
      </c>
      <c r="AH71" s="618">
        <v>1.156713141527226</v>
      </c>
      <c r="AI71" s="618">
        <v>0.23685273637364315</v>
      </c>
      <c r="AJ71" s="618">
        <v>0.3632557680489048</v>
      </c>
      <c r="AK71" s="618">
        <v>1.2725501719706218</v>
      </c>
      <c r="AL71" s="618">
        <v>1.4577829014313084</v>
      </c>
      <c r="AM71" s="618">
        <v>1.1527853862920181</v>
      </c>
      <c r="AN71" s="618">
        <v>1.1322831277350043</v>
      </c>
      <c r="AO71" s="618">
        <v>1.1952514339469209</v>
      </c>
      <c r="AP71" s="618">
        <v>1.1033399260096626</v>
      </c>
      <c r="AQ71" s="618">
        <v>1.1341332852603934</v>
      </c>
      <c r="AR71" s="618">
        <v>1.1363471619147385</v>
      </c>
      <c r="AS71" s="618">
        <v>1.4124963991783763</v>
      </c>
    </row>
    <row r="72" spans="2:45" x14ac:dyDescent="0.3">
      <c r="B72" s="616">
        <v>1300000</v>
      </c>
      <c r="C72" t="s">
        <v>516</v>
      </c>
      <c r="D72" t="s">
        <v>182</v>
      </c>
      <c r="E72" t="s">
        <v>569</v>
      </c>
      <c r="F72" s="618">
        <v>6.1137365329291509</v>
      </c>
      <c r="G72" s="618">
        <v>1.5404937735788711</v>
      </c>
      <c r="H72" s="617">
        <v>6.8831894381194827</v>
      </c>
      <c r="I72" s="617">
        <v>16.904537273410327</v>
      </c>
      <c r="J72" s="619">
        <v>1690</v>
      </c>
      <c r="K72" s="619">
        <v>1461.0363964000001</v>
      </c>
      <c r="L72" s="619">
        <v>821.09534150000002</v>
      </c>
      <c r="M72" s="619">
        <v>3466.6913883000002</v>
      </c>
      <c r="N72" s="619">
        <v>267.02805999999998</v>
      </c>
      <c r="O72" s="619">
        <v>735.09654490000003</v>
      </c>
      <c r="P72" s="619">
        <v>448.00061740000001</v>
      </c>
      <c r="Q72" s="619">
        <v>352.04947299999998</v>
      </c>
      <c r="R72" s="619">
        <v>1993.7960435</v>
      </c>
      <c r="S72" s="619">
        <v>1367.6906495999999</v>
      </c>
      <c r="T72" s="619">
        <v>2371.7009942999998</v>
      </c>
      <c r="U72" s="619">
        <v>2057.3655967999998</v>
      </c>
      <c r="V72" s="619">
        <v>3040.4356293000001</v>
      </c>
      <c r="W72" s="619">
        <v>2685.2255896000001</v>
      </c>
      <c r="X72" s="619">
        <v>3102.7328958000003</v>
      </c>
      <c r="Y72" s="619">
        <v>2595.8830148000002</v>
      </c>
      <c r="Z72" s="619">
        <v>494.24498540000002</v>
      </c>
      <c r="AA72" s="619">
        <v>447.95350350000001</v>
      </c>
      <c r="AB72" s="619">
        <v>2386.8516471000003</v>
      </c>
      <c r="AC72" s="619">
        <v>2104.5600883999996</v>
      </c>
      <c r="AD72" s="619">
        <v>1821.4746278</v>
      </c>
      <c r="AE72" s="619">
        <v>1602.9209108</v>
      </c>
      <c r="AF72" s="619">
        <v>1776.7102437999999</v>
      </c>
      <c r="AG72" s="619">
        <v>1257.8511668000001</v>
      </c>
      <c r="AH72" s="618">
        <v>1.1567131415272258</v>
      </c>
      <c r="AI72" s="618">
        <v>0.23685273637364312</v>
      </c>
      <c r="AJ72" s="618">
        <v>0.36325576804890486</v>
      </c>
      <c r="AK72" s="618">
        <v>1.2725501719706218</v>
      </c>
      <c r="AL72" s="618">
        <v>1.4577829014313084</v>
      </c>
      <c r="AM72" s="618">
        <v>1.1527853862920179</v>
      </c>
      <c r="AN72" s="618">
        <v>1.1322831277350045</v>
      </c>
      <c r="AO72" s="618">
        <v>1.1952514339469207</v>
      </c>
      <c r="AP72" s="618">
        <v>1.1033399260096626</v>
      </c>
      <c r="AQ72" s="618">
        <v>1.1341332852603934</v>
      </c>
      <c r="AR72" s="618">
        <v>1.1363471619147387</v>
      </c>
      <c r="AS72" s="618">
        <v>1.4124963991783763</v>
      </c>
    </row>
    <row r="73" spans="2:45" x14ac:dyDescent="0.3">
      <c r="B73" s="616">
        <v>1428221</v>
      </c>
      <c r="C73" t="s">
        <v>517</v>
      </c>
      <c r="D73" t="s">
        <v>182</v>
      </c>
      <c r="E73" t="s">
        <v>569</v>
      </c>
      <c r="F73" s="618">
        <v>4.9782269560557397</v>
      </c>
      <c r="G73" s="618">
        <v>1.2989745181727419</v>
      </c>
      <c r="H73" s="617">
        <v>5.1130236719793549</v>
      </c>
      <c r="I73" s="617">
        <v>12.282439467489546</v>
      </c>
      <c r="J73" s="619">
        <v>1428.221</v>
      </c>
      <c r="K73" s="619">
        <v>1177.0225184999999</v>
      </c>
      <c r="L73" s="619">
        <v>677.58237540000005</v>
      </c>
      <c r="M73" s="619">
        <v>2878.1642956000001</v>
      </c>
      <c r="N73" s="619">
        <v>205.40620000000001</v>
      </c>
      <c r="O73" s="619">
        <v>586.8860095</v>
      </c>
      <c r="P73" s="619">
        <v>420.77515540000002</v>
      </c>
      <c r="Q73" s="619">
        <v>331.58126129999999</v>
      </c>
      <c r="R73" s="619">
        <v>1787.5807963</v>
      </c>
      <c r="S73" s="619">
        <v>1321.2636691</v>
      </c>
      <c r="T73" s="619">
        <v>2238.9894775999996</v>
      </c>
      <c r="U73" s="619">
        <v>1946.8227642000002</v>
      </c>
      <c r="V73" s="619">
        <v>2575.3115398</v>
      </c>
      <c r="W73" s="619">
        <v>2298.7235918000001</v>
      </c>
      <c r="X73" s="619">
        <v>3091.2352092000001</v>
      </c>
      <c r="Y73" s="619">
        <v>2610.5990534000002</v>
      </c>
      <c r="Z73" s="619">
        <v>465.13126160000002</v>
      </c>
      <c r="AA73" s="619">
        <v>418.26933159999999</v>
      </c>
      <c r="AB73" s="619">
        <v>2182.6255384999999</v>
      </c>
      <c r="AC73" s="619">
        <v>1920.8469041999999</v>
      </c>
      <c r="AD73" s="619">
        <v>1606.4516399000001</v>
      </c>
      <c r="AE73" s="619">
        <v>1401.9058401</v>
      </c>
      <c r="AF73" s="619">
        <v>1904.7645299000001</v>
      </c>
      <c r="AG73" s="619">
        <v>1355.967251</v>
      </c>
      <c r="AH73" s="618">
        <v>1.2134185858785853</v>
      </c>
      <c r="AI73" s="618">
        <v>0.23542171529655226</v>
      </c>
      <c r="AJ73" s="618">
        <v>0.34999334909219965</v>
      </c>
      <c r="AK73" s="618">
        <v>1.2689955811086264</v>
      </c>
      <c r="AL73" s="618">
        <v>1.3529326796726353</v>
      </c>
      <c r="AM73" s="618">
        <v>1.1500736065146382</v>
      </c>
      <c r="AN73" s="618">
        <v>1.1203224037287429</v>
      </c>
      <c r="AO73" s="618">
        <v>1.1841095265729047</v>
      </c>
      <c r="AP73" s="618">
        <v>1.1120376905098832</v>
      </c>
      <c r="AQ73" s="618">
        <v>1.1362829248757913</v>
      </c>
      <c r="AR73" s="618">
        <v>1.1459055193912671</v>
      </c>
      <c r="AS73" s="618">
        <v>1.4047275319460562</v>
      </c>
    </row>
    <row r="74" spans="2:45" x14ac:dyDescent="0.3">
      <c r="B74" s="616">
        <v>1428221</v>
      </c>
      <c r="C74" t="s">
        <v>518</v>
      </c>
      <c r="D74" t="s">
        <v>182</v>
      </c>
      <c r="E74" t="s">
        <v>569</v>
      </c>
      <c r="F74" s="618">
        <v>5.7249609994641002</v>
      </c>
      <c r="G74" s="618">
        <v>1.4938206958986531</v>
      </c>
      <c r="H74" s="617">
        <v>5.8799772227762581</v>
      </c>
      <c r="I74" s="617">
        <v>14.124805387612977</v>
      </c>
      <c r="J74" s="619">
        <v>1713.8652</v>
      </c>
      <c r="K74" s="619">
        <v>1412.4270223000001</v>
      </c>
      <c r="L74" s="619">
        <v>813.09885039999995</v>
      </c>
      <c r="M74" s="619">
        <v>3453.7971546999997</v>
      </c>
      <c r="N74" s="619">
        <v>246.48743999999999</v>
      </c>
      <c r="O74" s="619">
        <v>704.26321140000005</v>
      </c>
      <c r="P74" s="619">
        <v>462.85267099999999</v>
      </c>
      <c r="Q74" s="619">
        <v>364.73938750000002</v>
      </c>
      <c r="R74" s="619">
        <v>1966.338876</v>
      </c>
      <c r="S74" s="619">
        <v>1453.390036</v>
      </c>
      <c r="T74" s="619">
        <v>2462.8884254</v>
      </c>
      <c r="U74" s="619">
        <v>2141.5050406</v>
      </c>
      <c r="V74" s="619">
        <v>2832.8426938000002</v>
      </c>
      <c r="W74" s="619">
        <v>2528.5959509999998</v>
      </c>
      <c r="X74" s="619">
        <v>3400.3587300999998</v>
      </c>
      <c r="Y74" s="619">
        <v>2871.6589586999999</v>
      </c>
      <c r="Z74" s="619">
        <v>511.64438770000004</v>
      </c>
      <c r="AA74" s="619">
        <v>460.09626480000003</v>
      </c>
      <c r="AB74" s="619">
        <v>2400.8880923000002</v>
      </c>
      <c r="AC74" s="619">
        <v>2112.9315946000002</v>
      </c>
      <c r="AD74" s="619">
        <v>1767.0968038000001</v>
      </c>
      <c r="AE74" s="619">
        <v>1542.0964240999999</v>
      </c>
      <c r="AF74" s="619">
        <v>2095.2409828</v>
      </c>
      <c r="AG74" s="619">
        <v>1491.5639761</v>
      </c>
      <c r="AH74" s="618">
        <v>1.2134185858785853</v>
      </c>
      <c r="AI74" s="618">
        <v>0.23542171529655223</v>
      </c>
      <c r="AJ74" s="618">
        <v>0.34999334909219959</v>
      </c>
      <c r="AK74" s="618">
        <v>1.2689955811086266</v>
      </c>
      <c r="AL74" s="618">
        <v>1.3529326796726353</v>
      </c>
      <c r="AM74" s="618">
        <v>1.150073606514638</v>
      </c>
      <c r="AN74" s="618">
        <v>1.1203224037287429</v>
      </c>
      <c r="AO74" s="618">
        <v>1.1841095265729047</v>
      </c>
      <c r="AP74" s="618">
        <v>1.1120376905098832</v>
      </c>
      <c r="AQ74" s="618">
        <v>1.1362829248757911</v>
      </c>
      <c r="AR74" s="618">
        <v>1.1459055193912671</v>
      </c>
      <c r="AS74" s="618">
        <v>1.4047275319460562</v>
      </c>
    </row>
    <row r="75" spans="2:45" x14ac:dyDescent="0.3">
      <c r="B75" s="616">
        <v>1428221</v>
      </c>
      <c r="C75" t="s">
        <v>516</v>
      </c>
      <c r="D75" t="s">
        <v>182</v>
      </c>
      <c r="E75" t="s">
        <v>569</v>
      </c>
      <c r="F75" s="618">
        <v>6.4716950428724616</v>
      </c>
      <c r="G75" s="618">
        <v>1.6886668736245645</v>
      </c>
      <c r="H75" s="617">
        <v>6.6469307735731613</v>
      </c>
      <c r="I75" s="617">
        <v>15.967171307736411</v>
      </c>
      <c r="J75" s="619">
        <v>1856.6873000000001</v>
      </c>
      <c r="K75" s="619">
        <v>1530.1292741</v>
      </c>
      <c r="L75" s="619">
        <v>880.85708799999998</v>
      </c>
      <c r="M75" s="619">
        <v>3741.6135843000002</v>
      </c>
      <c r="N75" s="619">
        <v>267.02805999999998</v>
      </c>
      <c r="O75" s="619">
        <v>762.95181230000003</v>
      </c>
      <c r="P75" s="619">
        <v>504.93018649999999</v>
      </c>
      <c r="Q75" s="619">
        <v>397.89751360000002</v>
      </c>
      <c r="R75" s="619">
        <v>2145.0969556</v>
      </c>
      <c r="S75" s="619">
        <v>1585.5164029</v>
      </c>
      <c r="T75" s="619">
        <v>2686.7873731</v>
      </c>
      <c r="U75" s="619">
        <v>2336.1873169999999</v>
      </c>
      <c r="V75" s="619">
        <v>3090.3738478</v>
      </c>
      <c r="W75" s="619">
        <v>2758.4683101000001</v>
      </c>
      <c r="X75" s="619">
        <v>3709.4822510000004</v>
      </c>
      <c r="Y75" s="619">
        <v>3132.7188639999999</v>
      </c>
      <c r="Z75" s="619">
        <v>558.15751390000003</v>
      </c>
      <c r="AA75" s="619">
        <v>501.92319799999996</v>
      </c>
      <c r="AB75" s="619">
        <v>2619.1506461999998</v>
      </c>
      <c r="AC75" s="619">
        <v>2305.0162850000002</v>
      </c>
      <c r="AD75" s="619">
        <v>1927.7419677999999</v>
      </c>
      <c r="AE75" s="619">
        <v>1682.2870080999999</v>
      </c>
      <c r="AF75" s="619">
        <v>2285.7174358000002</v>
      </c>
      <c r="AG75" s="619">
        <v>1627.1607011999999</v>
      </c>
      <c r="AH75" s="618">
        <v>1.2134185858785853</v>
      </c>
      <c r="AI75" s="618">
        <v>0.23542171529655226</v>
      </c>
      <c r="AJ75" s="618">
        <v>0.34999334909219965</v>
      </c>
      <c r="AK75" s="618">
        <v>1.2689955811086264</v>
      </c>
      <c r="AL75" s="618">
        <v>1.3529326796726353</v>
      </c>
      <c r="AM75" s="618">
        <v>1.1500736065146382</v>
      </c>
      <c r="AN75" s="618">
        <v>1.1203224037287431</v>
      </c>
      <c r="AO75" s="618">
        <v>1.1841095265729047</v>
      </c>
      <c r="AP75" s="618">
        <v>1.1120376905098832</v>
      </c>
      <c r="AQ75" s="618">
        <v>1.1362829248757913</v>
      </c>
      <c r="AR75" s="618">
        <v>1.1459055193912671</v>
      </c>
      <c r="AS75" s="618">
        <v>1.4047275319460562</v>
      </c>
    </row>
    <row r="76" spans="2:45" x14ac:dyDescent="0.3">
      <c r="B76" s="616">
        <v>1500000</v>
      </c>
      <c r="C76" t="s">
        <v>517</v>
      </c>
      <c r="D76" t="s">
        <v>182</v>
      </c>
      <c r="E76" t="s">
        <v>569</v>
      </c>
      <c r="F76" s="618">
        <v>5.1175171403932298</v>
      </c>
      <c r="G76" s="618">
        <v>1.3627809206291968</v>
      </c>
      <c r="H76" s="617">
        <v>5.0273210384746605</v>
      </c>
      <c r="I76" s="617">
        <v>11.946068941268306</v>
      </c>
      <c r="J76" s="619">
        <v>1500</v>
      </c>
      <c r="K76" s="619">
        <v>1206.7753411000001</v>
      </c>
      <c r="L76" s="619">
        <v>703.31701980000003</v>
      </c>
      <c r="M76" s="619">
        <v>2996.5514810999998</v>
      </c>
      <c r="N76" s="619">
        <v>205.40620000000001</v>
      </c>
      <c r="O76" s="619">
        <v>598.88106400000004</v>
      </c>
      <c r="P76" s="619">
        <v>447.33312660000001</v>
      </c>
      <c r="Q76" s="619">
        <v>352.96963579999999</v>
      </c>
      <c r="R76" s="619">
        <v>1858.1635412999999</v>
      </c>
      <c r="S76" s="619">
        <v>1422.8806347</v>
      </c>
      <c r="T76" s="619">
        <v>2385.9790839999996</v>
      </c>
      <c r="U76" s="619">
        <v>2076.8946989000001</v>
      </c>
      <c r="V76" s="619">
        <v>2598.6080057999998</v>
      </c>
      <c r="W76" s="619">
        <v>2332.8917418000001</v>
      </c>
      <c r="X76" s="619">
        <v>3374.2872700999997</v>
      </c>
      <c r="Y76" s="619">
        <v>2861.0360620000001</v>
      </c>
      <c r="Z76" s="619">
        <v>494.94682339999997</v>
      </c>
      <c r="AA76" s="619">
        <v>443.44650429999996</v>
      </c>
      <c r="AB76" s="619">
        <v>2290.9943565000003</v>
      </c>
      <c r="AC76" s="619">
        <v>2014.3608718</v>
      </c>
      <c r="AD76" s="619">
        <v>1656.0259646999998</v>
      </c>
      <c r="AE76" s="619">
        <v>1438.9305806</v>
      </c>
      <c r="AF76" s="619">
        <v>2142.21931</v>
      </c>
      <c r="AG76" s="619">
        <v>1528.2522709999998</v>
      </c>
      <c r="AH76" s="618">
        <v>1.2429819775523276</v>
      </c>
      <c r="AI76" s="618">
        <v>0.23470880586492648</v>
      </c>
      <c r="AJ76" s="618">
        <v>0.34298329393982224</v>
      </c>
      <c r="AK76" s="618">
        <v>1.2673416669323021</v>
      </c>
      <c r="AL76" s="618">
        <v>1.3059166707217675</v>
      </c>
      <c r="AM76" s="618">
        <v>1.1488204410694556</v>
      </c>
      <c r="AN76" s="618">
        <v>1.1138999548129411</v>
      </c>
      <c r="AO76" s="618">
        <v>1.1793934773804702</v>
      </c>
      <c r="AP76" s="618">
        <v>1.1161364868939356</v>
      </c>
      <c r="AQ76" s="618">
        <v>1.1373306484315164</v>
      </c>
      <c r="AR76" s="618">
        <v>1.1508727293642389</v>
      </c>
      <c r="AS76" s="618">
        <v>1.4017445618159139</v>
      </c>
    </row>
    <row r="77" spans="2:45" x14ac:dyDescent="0.3">
      <c r="B77" s="616">
        <v>1500000</v>
      </c>
      <c r="C77" t="s">
        <v>518</v>
      </c>
      <c r="D77" t="s">
        <v>182</v>
      </c>
      <c r="E77" t="s">
        <v>569</v>
      </c>
      <c r="F77" s="618">
        <v>5.885144711452214</v>
      </c>
      <c r="G77" s="618">
        <v>1.5671980587235761</v>
      </c>
      <c r="H77" s="617">
        <v>5.781419194245859</v>
      </c>
      <c r="I77" s="617">
        <v>13.737979282458552</v>
      </c>
      <c r="J77" s="619">
        <v>1800</v>
      </c>
      <c r="K77" s="619">
        <v>1448.1304094</v>
      </c>
      <c r="L77" s="619">
        <v>843.98042380000004</v>
      </c>
      <c r="M77" s="619">
        <v>3595.8617773000001</v>
      </c>
      <c r="N77" s="619">
        <v>246.48743999999999</v>
      </c>
      <c r="O77" s="619">
        <v>718.65727679999998</v>
      </c>
      <c r="P77" s="619">
        <v>492.06643920000005</v>
      </c>
      <c r="Q77" s="619">
        <v>388.26659940000002</v>
      </c>
      <c r="R77" s="619">
        <v>2043.9798954</v>
      </c>
      <c r="S77" s="619">
        <v>1565.1686981999999</v>
      </c>
      <c r="T77" s="619">
        <v>2624.5769923999997</v>
      </c>
      <c r="U77" s="619">
        <v>2284.5841688</v>
      </c>
      <c r="V77" s="619">
        <v>2858.4688062999999</v>
      </c>
      <c r="W77" s="619">
        <v>2566.1809160000003</v>
      </c>
      <c r="X77" s="619">
        <v>3711.7159970999996</v>
      </c>
      <c r="Y77" s="619">
        <v>3147.1396682000004</v>
      </c>
      <c r="Z77" s="619">
        <v>544.44150569999999</v>
      </c>
      <c r="AA77" s="619">
        <v>487.79115469999999</v>
      </c>
      <c r="AB77" s="619">
        <v>2520.0937921</v>
      </c>
      <c r="AC77" s="619">
        <v>2215.7969589999998</v>
      </c>
      <c r="AD77" s="619">
        <v>1821.6285611000001</v>
      </c>
      <c r="AE77" s="619">
        <v>1582.8236386999999</v>
      </c>
      <c r="AF77" s="619">
        <v>2356.441241</v>
      </c>
      <c r="AG77" s="619">
        <v>1681.0774981</v>
      </c>
      <c r="AH77" s="618">
        <v>1.2429819775523276</v>
      </c>
      <c r="AI77" s="618">
        <v>0.23470880586492646</v>
      </c>
      <c r="AJ77" s="618">
        <v>0.34298329393982224</v>
      </c>
      <c r="AK77" s="618">
        <v>1.2673416669323021</v>
      </c>
      <c r="AL77" s="618">
        <v>1.3059166707217675</v>
      </c>
      <c r="AM77" s="618">
        <v>1.1488204410694556</v>
      </c>
      <c r="AN77" s="618">
        <v>1.1138999548129409</v>
      </c>
      <c r="AO77" s="618">
        <v>1.1793934773804702</v>
      </c>
      <c r="AP77" s="618">
        <v>1.1161364868939356</v>
      </c>
      <c r="AQ77" s="618">
        <v>1.1373306484315164</v>
      </c>
      <c r="AR77" s="618">
        <v>1.1508727293642389</v>
      </c>
      <c r="AS77" s="618">
        <v>1.4017445618159139</v>
      </c>
    </row>
    <row r="78" spans="2:45" x14ac:dyDescent="0.3">
      <c r="B78" s="616">
        <v>1500000</v>
      </c>
      <c r="C78" t="s">
        <v>516</v>
      </c>
      <c r="D78" t="s">
        <v>182</v>
      </c>
      <c r="E78" t="s">
        <v>569</v>
      </c>
      <c r="F78" s="618">
        <v>6.652772282511199</v>
      </c>
      <c r="G78" s="618">
        <v>1.7716151968179559</v>
      </c>
      <c r="H78" s="617">
        <v>6.5355173500170585</v>
      </c>
      <c r="I78" s="617">
        <v>15.529889623648799</v>
      </c>
      <c r="J78" s="619">
        <v>1950</v>
      </c>
      <c r="K78" s="619">
        <v>1568.8079435</v>
      </c>
      <c r="L78" s="619">
        <v>914.31212579999999</v>
      </c>
      <c r="M78" s="619">
        <v>3895.5169254000002</v>
      </c>
      <c r="N78" s="619">
        <v>267.02805999999998</v>
      </c>
      <c r="O78" s="619">
        <v>778.54538320000006</v>
      </c>
      <c r="P78" s="619">
        <v>536.79975190000005</v>
      </c>
      <c r="Q78" s="619">
        <v>423.56356290000002</v>
      </c>
      <c r="R78" s="619">
        <v>2229.7962494999997</v>
      </c>
      <c r="S78" s="619">
        <v>1707.4567616000002</v>
      </c>
      <c r="T78" s="619">
        <v>2863.1749008000002</v>
      </c>
      <c r="U78" s="619">
        <v>2492.2736387</v>
      </c>
      <c r="V78" s="619">
        <v>3118.3296068999998</v>
      </c>
      <c r="W78" s="619">
        <v>2799.4700902</v>
      </c>
      <c r="X78" s="619">
        <v>4049.1447241000001</v>
      </c>
      <c r="Y78" s="619">
        <v>3433.2432743999998</v>
      </c>
      <c r="Z78" s="619">
        <v>593.93618809999998</v>
      </c>
      <c r="AA78" s="619">
        <v>532.13580509999997</v>
      </c>
      <c r="AB78" s="619">
        <v>2749.1932277999999</v>
      </c>
      <c r="AC78" s="619">
        <v>2417.2330462</v>
      </c>
      <c r="AD78" s="619">
        <v>1987.2311576</v>
      </c>
      <c r="AE78" s="619">
        <v>1726.7166967000001</v>
      </c>
      <c r="AF78" s="619">
        <v>2570.6631719999996</v>
      </c>
      <c r="AG78" s="619">
        <v>1833.9027252000001</v>
      </c>
      <c r="AH78" s="618">
        <v>1.2429819775523274</v>
      </c>
      <c r="AI78" s="618">
        <v>0.23470880586492648</v>
      </c>
      <c r="AJ78" s="618">
        <v>0.34298329393982219</v>
      </c>
      <c r="AK78" s="618">
        <v>1.2673416669323021</v>
      </c>
      <c r="AL78" s="618">
        <v>1.3059166707217673</v>
      </c>
      <c r="AM78" s="618">
        <v>1.1488204410694558</v>
      </c>
      <c r="AN78" s="618">
        <v>1.1138999548129409</v>
      </c>
      <c r="AO78" s="618">
        <v>1.1793934773804704</v>
      </c>
      <c r="AP78" s="618">
        <v>1.1161364868939359</v>
      </c>
      <c r="AQ78" s="618">
        <v>1.1373306484315164</v>
      </c>
      <c r="AR78" s="618">
        <v>1.1508727293642389</v>
      </c>
      <c r="AS78" s="618">
        <v>1.4017445618159137</v>
      </c>
    </row>
    <row r="79" spans="2:45" x14ac:dyDescent="0.3">
      <c r="B79" s="616">
        <v>1800000</v>
      </c>
      <c r="C79" t="s">
        <v>517</v>
      </c>
      <c r="D79" t="s">
        <v>182</v>
      </c>
      <c r="E79" t="s">
        <v>569</v>
      </c>
      <c r="F79" s="618">
        <v>5.6085657093086514</v>
      </c>
      <c r="G79" s="618">
        <v>1.6294594859050635</v>
      </c>
      <c r="H79" s="617">
        <v>4.7540061501235389</v>
      </c>
      <c r="I79" s="617">
        <v>10.888671493342862</v>
      </c>
      <c r="J79" s="619">
        <v>1800</v>
      </c>
      <c r="K79" s="619">
        <v>1331.1271262</v>
      </c>
      <c r="L79" s="619">
        <v>810.87484790000008</v>
      </c>
      <c r="M79" s="619">
        <v>3491.3501776999997</v>
      </c>
      <c r="N79" s="619">
        <v>205.40620000000001</v>
      </c>
      <c r="O79" s="619">
        <v>649.01433889999998</v>
      </c>
      <c r="P79" s="619">
        <v>558.33204469999998</v>
      </c>
      <c r="Q79" s="619">
        <v>442.36224819999995</v>
      </c>
      <c r="R79" s="619">
        <v>2153.1637988999996</v>
      </c>
      <c r="S79" s="619">
        <v>1847.5882747000001</v>
      </c>
      <c r="T79" s="619">
        <v>3000.3214671999999</v>
      </c>
      <c r="U79" s="619">
        <v>2620.5297511999997</v>
      </c>
      <c r="V79" s="619">
        <v>2695.9754778000001</v>
      </c>
      <c r="W79" s="619">
        <v>2475.6973675000004</v>
      </c>
      <c r="X79" s="619">
        <v>4557.3020554999994</v>
      </c>
      <c r="Y79" s="619">
        <v>3907.7363866000001</v>
      </c>
      <c r="Z79" s="619">
        <v>619.56082680000009</v>
      </c>
      <c r="AA79" s="619">
        <v>548.67438130000005</v>
      </c>
      <c r="AB79" s="619">
        <v>2743.9213322999999</v>
      </c>
      <c r="AC79" s="619">
        <v>2405.2020688999996</v>
      </c>
      <c r="AD79" s="619">
        <v>1863.2216269</v>
      </c>
      <c r="AE79" s="619">
        <v>1593.6753130000002</v>
      </c>
      <c r="AF79" s="619">
        <v>3134.6604701000001</v>
      </c>
      <c r="AG79" s="619">
        <v>2248.3167189999999</v>
      </c>
      <c r="AH79" s="618">
        <v>1.352237486974958</v>
      </c>
      <c r="AI79" s="618">
        <v>0.23225251166525782</v>
      </c>
      <c r="AJ79" s="618">
        <v>0.31648946360941621</v>
      </c>
      <c r="AK79" s="618">
        <v>1.2621602475718943</v>
      </c>
      <c r="AL79" s="618">
        <v>1.165391569308726</v>
      </c>
      <c r="AM79" s="618">
        <v>1.1449293662349906</v>
      </c>
      <c r="AN79" s="618">
        <v>1.0889761863643004</v>
      </c>
      <c r="AO79" s="618">
        <v>1.1662255599381071</v>
      </c>
      <c r="AP79" s="618">
        <v>1.1291958361073899</v>
      </c>
      <c r="AQ79" s="618">
        <v>1.1408277781555873</v>
      </c>
      <c r="AR79" s="618">
        <v>1.1691350250283405</v>
      </c>
      <c r="AS79" s="618">
        <v>1.3942254859571224</v>
      </c>
    </row>
    <row r="80" spans="2:45" x14ac:dyDescent="0.3">
      <c r="B80" s="616">
        <v>1800000</v>
      </c>
      <c r="C80" t="s">
        <v>518</v>
      </c>
      <c r="D80" t="s">
        <v>182</v>
      </c>
      <c r="E80" t="s">
        <v>569</v>
      </c>
      <c r="F80" s="618">
        <v>6.4498505657049483</v>
      </c>
      <c r="G80" s="618">
        <v>1.8738784087908229</v>
      </c>
      <c r="H80" s="617">
        <v>5.4671070726420696</v>
      </c>
      <c r="I80" s="617">
        <v>12.52197221734429</v>
      </c>
      <c r="J80" s="619">
        <v>2160</v>
      </c>
      <c r="K80" s="619">
        <v>1597.3525515000001</v>
      </c>
      <c r="L80" s="619">
        <v>973.04981740000005</v>
      </c>
      <c r="M80" s="619">
        <v>4189.6202131999999</v>
      </c>
      <c r="N80" s="619">
        <v>246.48743999999999</v>
      </c>
      <c r="O80" s="619">
        <v>778.81720669999993</v>
      </c>
      <c r="P80" s="619">
        <v>614.16524919999995</v>
      </c>
      <c r="Q80" s="619">
        <v>486.59847300000001</v>
      </c>
      <c r="R80" s="619">
        <v>2368.4801788</v>
      </c>
      <c r="S80" s="619">
        <v>2032.3471022000001</v>
      </c>
      <c r="T80" s="619">
        <v>3300.3536139000003</v>
      </c>
      <c r="U80" s="619">
        <v>2882.5827263000001</v>
      </c>
      <c r="V80" s="619">
        <v>2965.5730255999997</v>
      </c>
      <c r="W80" s="619">
        <v>2723.2671041999997</v>
      </c>
      <c r="X80" s="619">
        <v>5013.0322611000001</v>
      </c>
      <c r="Y80" s="619">
        <v>4298.5100252000002</v>
      </c>
      <c r="Z80" s="619">
        <v>681.5169095</v>
      </c>
      <c r="AA80" s="619">
        <v>603.54181949999997</v>
      </c>
      <c r="AB80" s="619">
        <v>3018.3134656000002</v>
      </c>
      <c r="AC80" s="619">
        <v>2645.7222757999998</v>
      </c>
      <c r="AD80" s="619">
        <v>2049.5437895999999</v>
      </c>
      <c r="AE80" s="619">
        <v>1753.0428443000001</v>
      </c>
      <c r="AF80" s="619">
        <v>3448.1265172000003</v>
      </c>
      <c r="AG80" s="619">
        <v>2473.1483908999999</v>
      </c>
      <c r="AH80" s="618">
        <v>1.352237486974958</v>
      </c>
      <c r="AI80" s="618">
        <v>0.23225251166525782</v>
      </c>
      <c r="AJ80" s="618">
        <v>0.31648946360941621</v>
      </c>
      <c r="AK80" s="618">
        <v>1.2621602475718943</v>
      </c>
      <c r="AL80" s="618">
        <v>1.165391569308726</v>
      </c>
      <c r="AM80" s="618">
        <v>1.1449293662349906</v>
      </c>
      <c r="AN80" s="618">
        <v>1.0889761863643004</v>
      </c>
      <c r="AO80" s="618">
        <v>1.1662255599381068</v>
      </c>
      <c r="AP80" s="618">
        <v>1.1291958361073899</v>
      </c>
      <c r="AQ80" s="618">
        <v>1.1408277781555873</v>
      </c>
      <c r="AR80" s="618">
        <v>1.1691350250283405</v>
      </c>
      <c r="AS80" s="618">
        <v>1.3942254859571224</v>
      </c>
    </row>
    <row r="81" spans="2:45" x14ac:dyDescent="0.3">
      <c r="B81" s="616">
        <v>1800000</v>
      </c>
      <c r="C81" t="s">
        <v>516</v>
      </c>
      <c r="D81" t="s">
        <v>182</v>
      </c>
      <c r="E81" t="s">
        <v>569</v>
      </c>
      <c r="F81" s="618">
        <v>7.291135422101247</v>
      </c>
      <c r="G81" s="618">
        <v>2.1182973316765827</v>
      </c>
      <c r="H81" s="617">
        <v>6.1802079951606004</v>
      </c>
      <c r="I81" s="617">
        <v>14.155272941345721</v>
      </c>
      <c r="J81" s="619">
        <v>2340</v>
      </c>
      <c r="K81" s="619">
        <v>1730.4652641</v>
      </c>
      <c r="L81" s="619">
        <v>1054.1373022</v>
      </c>
      <c r="M81" s="619">
        <v>4538.7552310000001</v>
      </c>
      <c r="N81" s="619">
        <v>267.02805999999998</v>
      </c>
      <c r="O81" s="619">
        <v>843.71864060000007</v>
      </c>
      <c r="P81" s="619">
        <v>669.99845369999991</v>
      </c>
      <c r="Q81" s="619">
        <v>530.83469790000004</v>
      </c>
      <c r="R81" s="619">
        <v>2583.7965586999999</v>
      </c>
      <c r="S81" s="619">
        <v>2217.1059295999999</v>
      </c>
      <c r="T81" s="619">
        <v>3600.3857607</v>
      </c>
      <c r="U81" s="619">
        <v>3144.6357014</v>
      </c>
      <c r="V81" s="619">
        <v>3235.1705734000002</v>
      </c>
      <c r="W81" s="619">
        <v>2970.8368409999998</v>
      </c>
      <c r="X81" s="619">
        <v>5468.7624666000002</v>
      </c>
      <c r="Y81" s="619">
        <v>4689.2836638999997</v>
      </c>
      <c r="Z81" s="619">
        <v>743.47299210000006</v>
      </c>
      <c r="AA81" s="619">
        <v>658.40925760000005</v>
      </c>
      <c r="AB81" s="619">
        <v>3292.7055987999997</v>
      </c>
      <c r="AC81" s="619">
        <v>2886.2424827</v>
      </c>
      <c r="AD81" s="619">
        <v>2235.8659523000001</v>
      </c>
      <c r="AE81" s="619">
        <v>1912.4103756</v>
      </c>
      <c r="AF81" s="619">
        <v>3761.5925641999997</v>
      </c>
      <c r="AG81" s="619">
        <v>2697.9800627999998</v>
      </c>
      <c r="AH81" s="618">
        <v>1.352237486974958</v>
      </c>
      <c r="AI81" s="618">
        <v>0.23225251166525779</v>
      </c>
      <c r="AJ81" s="618">
        <v>0.31648946360941621</v>
      </c>
      <c r="AK81" s="618">
        <v>1.2621602475718943</v>
      </c>
      <c r="AL81" s="618">
        <v>1.1653915693087262</v>
      </c>
      <c r="AM81" s="618">
        <v>1.1449293662349909</v>
      </c>
      <c r="AN81" s="618">
        <v>1.0889761863643004</v>
      </c>
      <c r="AO81" s="618">
        <v>1.1662255599381071</v>
      </c>
      <c r="AP81" s="618">
        <v>1.1291958361073899</v>
      </c>
      <c r="AQ81" s="618">
        <v>1.1408277781555873</v>
      </c>
      <c r="AR81" s="618">
        <v>1.1691350250283405</v>
      </c>
      <c r="AS81" s="618">
        <v>1.3942254859571224</v>
      </c>
    </row>
    <row r="82" spans="2:45" x14ac:dyDescent="0.3">
      <c r="B82" s="616">
        <v>2034240</v>
      </c>
      <c r="C82" t="s">
        <v>517</v>
      </c>
      <c r="D82" t="s">
        <v>182</v>
      </c>
      <c r="E82" t="s">
        <v>569</v>
      </c>
      <c r="F82" s="618">
        <v>5.9134865164558841</v>
      </c>
      <c r="G82" s="618">
        <v>1.8376821096724605</v>
      </c>
      <c r="H82" s="617">
        <v>4.6038289595745594</v>
      </c>
      <c r="I82" s="617">
        <v>10.31739997134734</v>
      </c>
      <c r="J82" s="619">
        <v>2034.24</v>
      </c>
      <c r="K82" s="619">
        <v>1428.221</v>
      </c>
      <c r="L82" s="619">
        <v>894.85599999999999</v>
      </c>
      <c r="M82" s="619">
        <v>3877.6889999999999</v>
      </c>
      <c r="N82" s="619">
        <v>205.40620000000001</v>
      </c>
      <c r="O82" s="619">
        <v>688.15840000000003</v>
      </c>
      <c r="P82" s="619">
        <v>645</v>
      </c>
      <c r="Q82" s="619">
        <v>512.16</v>
      </c>
      <c r="R82" s="619">
        <v>2383.5</v>
      </c>
      <c r="S82" s="619">
        <v>2179.1999999999998</v>
      </c>
      <c r="T82" s="619">
        <v>3480</v>
      </c>
      <c r="U82" s="619">
        <v>3045</v>
      </c>
      <c r="V82" s="619">
        <v>2772</v>
      </c>
      <c r="W82" s="619">
        <v>2587.1999999999998</v>
      </c>
      <c r="X82" s="619">
        <v>5481</v>
      </c>
      <c r="Y82" s="619">
        <v>4725</v>
      </c>
      <c r="Z82" s="619">
        <v>716.85944059999997</v>
      </c>
      <c r="AA82" s="619">
        <v>630.83630770000002</v>
      </c>
      <c r="AB82" s="619">
        <v>3097.5667151000002</v>
      </c>
      <c r="AC82" s="619">
        <v>2710.3708757000004</v>
      </c>
      <c r="AD82" s="619">
        <v>2025</v>
      </c>
      <c r="AE82" s="619">
        <v>1714.5</v>
      </c>
      <c r="AF82" s="619">
        <v>3909.558528</v>
      </c>
      <c r="AG82" s="619">
        <v>2810.54304</v>
      </c>
      <c r="AH82" s="618">
        <v>1.4243173850545539</v>
      </c>
      <c r="AI82" s="618">
        <v>0.23077044084762857</v>
      </c>
      <c r="AJ82" s="618">
        <v>0.29848680187584725</v>
      </c>
      <c r="AK82" s="618">
        <v>1.2593720712277414</v>
      </c>
      <c r="AL82" s="618">
        <v>1.09375</v>
      </c>
      <c r="AM82" s="618">
        <v>1.1428571428571428</v>
      </c>
      <c r="AN82" s="618">
        <v>1.0714285714285712</v>
      </c>
      <c r="AO82" s="618">
        <v>1.1599999999999999</v>
      </c>
      <c r="AP82" s="618">
        <v>1.1363636363636365</v>
      </c>
      <c r="AQ82" s="618">
        <v>1.1428571428571432</v>
      </c>
      <c r="AR82" s="618">
        <v>1.1811023622047243</v>
      </c>
      <c r="AS82" s="618">
        <v>1.3910331463918983</v>
      </c>
    </row>
    <row r="83" spans="2:45" x14ac:dyDescent="0.3">
      <c r="B83" s="616">
        <v>2034240</v>
      </c>
      <c r="C83" t="s">
        <v>518</v>
      </c>
      <c r="D83" t="s">
        <v>182</v>
      </c>
      <c r="E83" t="s">
        <v>569</v>
      </c>
      <c r="F83" s="618">
        <v>6.8005094939242658</v>
      </c>
      <c r="G83" s="618">
        <v>2.1133344261233296</v>
      </c>
      <c r="H83" s="617">
        <v>5.2944033035107427</v>
      </c>
      <c r="I83" s="617">
        <v>11.86500996704944</v>
      </c>
      <c r="J83" s="619">
        <v>2441.0880000000002</v>
      </c>
      <c r="K83" s="619">
        <v>1713.8652</v>
      </c>
      <c r="L83" s="619">
        <v>1073.8271999999999</v>
      </c>
      <c r="M83" s="619">
        <v>4653.2267999999995</v>
      </c>
      <c r="N83" s="619">
        <v>246.48743999999999</v>
      </c>
      <c r="O83" s="619">
        <v>825.79007999999999</v>
      </c>
      <c r="P83" s="619">
        <v>709.5</v>
      </c>
      <c r="Q83" s="619">
        <v>563.37599999999998</v>
      </c>
      <c r="R83" s="619">
        <v>2621.85</v>
      </c>
      <c r="S83" s="619">
        <v>2397.12</v>
      </c>
      <c r="T83" s="619">
        <v>3828</v>
      </c>
      <c r="U83" s="619">
        <v>3349.5</v>
      </c>
      <c r="V83" s="619">
        <v>3049.2</v>
      </c>
      <c r="W83" s="619">
        <v>2845.92</v>
      </c>
      <c r="X83" s="619">
        <v>6029.1</v>
      </c>
      <c r="Y83" s="619">
        <v>5197.5</v>
      </c>
      <c r="Z83" s="619">
        <v>788.5453847</v>
      </c>
      <c r="AA83" s="619">
        <v>693.91993850000006</v>
      </c>
      <c r="AB83" s="619">
        <v>3407.3233866</v>
      </c>
      <c r="AC83" s="619">
        <v>2981.4079633000001</v>
      </c>
      <c r="AD83" s="619">
        <v>2227.5</v>
      </c>
      <c r="AE83" s="619">
        <v>1885.95</v>
      </c>
      <c r="AF83" s="619">
        <v>4300.5143808000003</v>
      </c>
      <c r="AG83" s="619">
        <v>3091.5973440000002</v>
      </c>
      <c r="AH83" s="618">
        <v>1.4243173850545539</v>
      </c>
      <c r="AI83" s="618">
        <v>0.23077044084762857</v>
      </c>
      <c r="AJ83" s="618">
        <v>0.29848680187584725</v>
      </c>
      <c r="AK83" s="618">
        <v>1.2593720712277414</v>
      </c>
      <c r="AL83" s="618">
        <v>1.09375</v>
      </c>
      <c r="AM83" s="618">
        <v>1.1428571428571428</v>
      </c>
      <c r="AN83" s="618">
        <v>1.0714285714285712</v>
      </c>
      <c r="AO83" s="618">
        <v>1.1599999999999999</v>
      </c>
      <c r="AP83" s="618">
        <v>1.1363636363636362</v>
      </c>
      <c r="AQ83" s="618">
        <v>1.142857142857143</v>
      </c>
      <c r="AR83" s="618">
        <v>1.1811023622047243</v>
      </c>
      <c r="AS83" s="618">
        <v>1.3910331463918983</v>
      </c>
    </row>
    <row r="84" spans="2:45" x14ac:dyDescent="0.3">
      <c r="B84" s="616">
        <v>2034240</v>
      </c>
      <c r="C84" t="s">
        <v>516</v>
      </c>
      <c r="D84" t="s">
        <v>182</v>
      </c>
      <c r="E84" t="s">
        <v>569</v>
      </c>
      <c r="F84" s="618">
        <v>7.6875324713926494</v>
      </c>
      <c r="G84" s="618">
        <v>2.3889867425741986</v>
      </c>
      <c r="H84" s="617">
        <v>5.9849776474469278</v>
      </c>
      <c r="I84" s="617">
        <v>13.412619962751544</v>
      </c>
      <c r="J84" s="619">
        <v>2644.5120000000002</v>
      </c>
      <c r="K84" s="619">
        <v>1856.6873000000001</v>
      </c>
      <c r="L84" s="619">
        <v>1163.3128000000002</v>
      </c>
      <c r="M84" s="619">
        <v>5040.9957000000004</v>
      </c>
      <c r="N84" s="619">
        <v>267.02805999999998</v>
      </c>
      <c r="O84" s="619">
        <v>894.60592000000008</v>
      </c>
      <c r="P84" s="619">
        <v>774</v>
      </c>
      <c r="Q84" s="619">
        <v>614.59199999999998</v>
      </c>
      <c r="R84" s="619">
        <v>2860.2</v>
      </c>
      <c r="S84" s="619">
        <v>2615.04</v>
      </c>
      <c r="T84" s="619">
        <v>4176</v>
      </c>
      <c r="U84" s="619">
        <v>3654</v>
      </c>
      <c r="V84" s="619">
        <v>3326.4</v>
      </c>
      <c r="W84" s="619">
        <v>3104.64</v>
      </c>
      <c r="X84" s="619">
        <v>6577.2</v>
      </c>
      <c r="Y84" s="619">
        <v>5670</v>
      </c>
      <c r="Z84" s="619">
        <v>860.23132869999995</v>
      </c>
      <c r="AA84" s="619">
        <v>757.00356929999998</v>
      </c>
      <c r="AB84" s="619">
        <v>3717.0800580999999</v>
      </c>
      <c r="AC84" s="619">
        <v>3252.4450508</v>
      </c>
      <c r="AD84" s="619">
        <v>2430</v>
      </c>
      <c r="AE84" s="619">
        <v>2057.4</v>
      </c>
      <c r="AF84" s="619">
        <v>4691.4702336</v>
      </c>
      <c r="AG84" s="619">
        <v>3372.651648</v>
      </c>
      <c r="AH84" s="618">
        <v>1.4243173850545539</v>
      </c>
      <c r="AI84" s="618">
        <v>0.23077044084762857</v>
      </c>
      <c r="AJ84" s="618">
        <v>0.29848680187584725</v>
      </c>
      <c r="AK84" s="618">
        <v>1.2593720712277414</v>
      </c>
      <c r="AL84" s="618">
        <v>1.09375</v>
      </c>
      <c r="AM84" s="618">
        <v>1.1428571428571428</v>
      </c>
      <c r="AN84" s="618">
        <v>1.0714285714285712</v>
      </c>
      <c r="AO84" s="618">
        <v>1.1599999999999999</v>
      </c>
      <c r="AP84" s="618">
        <v>1.1363636363636365</v>
      </c>
      <c r="AQ84" s="618">
        <v>1.1428571428571432</v>
      </c>
      <c r="AR84" s="618">
        <v>1.1811023622047243</v>
      </c>
      <c r="AS84" s="618">
        <v>1.3910331463918983</v>
      </c>
    </row>
    <row r="85" spans="2:45" x14ac:dyDescent="0.3">
      <c r="B85" s="616">
        <v>2200000</v>
      </c>
      <c r="C85" t="s">
        <v>517</v>
      </c>
      <c r="D85" t="s">
        <v>182</v>
      </c>
      <c r="E85" t="s">
        <v>569</v>
      </c>
      <c r="F85" s="618">
        <v>6.3953468303656136</v>
      </c>
      <c r="G85" s="618">
        <v>1.9874255944625083</v>
      </c>
      <c r="H85" s="617">
        <v>4.6038289595745585</v>
      </c>
      <c r="I85" s="617">
        <v>10.31739997134734</v>
      </c>
      <c r="J85" s="619">
        <v>2200</v>
      </c>
      <c r="K85" s="619">
        <v>1544.5995556</v>
      </c>
      <c r="L85" s="619">
        <v>967.7733207</v>
      </c>
      <c r="M85" s="619">
        <v>4193.6623996999997</v>
      </c>
      <c r="N85" s="619">
        <v>222.1437195</v>
      </c>
      <c r="O85" s="619">
        <v>744.23297149999996</v>
      </c>
      <c r="P85" s="619">
        <v>697.55781030000003</v>
      </c>
      <c r="Q85" s="619">
        <v>553.89334589999999</v>
      </c>
      <c r="R85" s="619">
        <v>2577.7194430999998</v>
      </c>
      <c r="S85" s="619">
        <v>2356.7720623</v>
      </c>
      <c r="T85" s="619">
        <v>3763.5677206</v>
      </c>
      <c r="U85" s="619">
        <v>3293.1217554999998</v>
      </c>
      <c r="V85" s="619">
        <v>2997.8763568000004</v>
      </c>
      <c r="W85" s="619">
        <v>2798.0179330000001</v>
      </c>
      <c r="X85" s="619">
        <v>5927.6191600000002</v>
      </c>
      <c r="Y85" s="619">
        <v>5110.0165171999997</v>
      </c>
      <c r="Z85" s="619">
        <v>775.27271580000001</v>
      </c>
      <c r="AA85" s="619">
        <v>682.23998990000007</v>
      </c>
      <c r="AB85" s="619">
        <v>3349.9718681999998</v>
      </c>
      <c r="AC85" s="619">
        <v>2931.2253846999997</v>
      </c>
      <c r="AD85" s="619">
        <v>2190.0070787999998</v>
      </c>
      <c r="AE85" s="619">
        <v>1854.2059934000001</v>
      </c>
      <c r="AF85" s="619">
        <v>4228.1288154999993</v>
      </c>
      <c r="AG85" s="619">
        <v>3039.5600754999996</v>
      </c>
      <c r="AH85" s="618">
        <v>1.4243173850545541</v>
      </c>
      <c r="AI85" s="618">
        <v>0.23077044084762857</v>
      </c>
      <c r="AJ85" s="618">
        <v>0.29848680187584725</v>
      </c>
      <c r="AK85" s="618">
        <v>1.2593720712277414</v>
      </c>
      <c r="AL85" s="618">
        <v>1.09375</v>
      </c>
      <c r="AM85" s="618">
        <v>1.1428571428571428</v>
      </c>
      <c r="AN85" s="618">
        <v>1.0714285714285712</v>
      </c>
      <c r="AO85" s="618">
        <v>1.1599999999999999</v>
      </c>
      <c r="AP85" s="618">
        <v>1.1363636363636362</v>
      </c>
      <c r="AQ85" s="618">
        <v>1.1428571428571432</v>
      </c>
      <c r="AR85" s="618">
        <v>1.1811023622047245</v>
      </c>
      <c r="AS85" s="618">
        <v>1.3910331463918983</v>
      </c>
    </row>
    <row r="86" spans="2:45" x14ac:dyDescent="0.3">
      <c r="B86" s="616">
        <v>2200000</v>
      </c>
      <c r="C86" t="s">
        <v>518</v>
      </c>
      <c r="D86" t="s">
        <v>182</v>
      </c>
      <c r="E86" t="s">
        <v>569</v>
      </c>
      <c r="F86" s="618">
        <v>7.3546488549204554</v>
      </c>
      <c r="G86" s="618">
        <v>2.2855394336318846</v>
      </c>
      <c r="H86" s="617">
        <v>5.2944033035107418</v>
      </c>
      <c r="I86" s="617">
        <v>11.86500996704944</v>
      </c>
      <c r="J86" s="619">
        <v>2640</v>
      </c>
      <c r="K86" s="619">
        <v>1853.5194667000001</v>
      </c>
      <c r="L86" s="619">
        <v>1161.3279849</v>
      </c>
      <c r="M86" s="619">
        <v>5032.3948797000003</v>
      </c>
      <c r="N86" s="619">
        <v>266.5724634</v>
      </c>
      <c r="O86" s="619">
        <v>893.07956579999995</v>
      </c>
      <c r="P86" s="619">
        <v>767.31359129999998</v>
      </c>
      <c r="Q86" s="619">
        <v>609.28268049999997</v>
      </c>
      <c r="R86" s="619">
        <v>2835.4913873999999</v>
      </c>
      <c r="S86" s="619">
        <v>2592.4492684999996</v>
      </c>
      <c r="T86" s="619">
        <v>4139.9244927</v>
      </c>
      <c r="U86" s="619">
        <v>3622.4339311000003</v>
      </c>
      <c r="V86" s="619">
        <v>3297.6639924000001</v>
      </c>
      <c r="W86" s="619">
        <v>3077.8197263000002</v>
      </c>
      <c r="X86" s="619">
        <v>6520.3810760000006</v>
      </c>
      <c r="Y86" s="619">
        <v>5621.0181689000001</v>
      </c>
      <c r="Z86" s="619">
        <v>852.79998739999996</v>
      </c>
      <c r="AA86" s="619">
        <v>750.4639889</v>
      </c>
      <c r="AB86" s="619">
        <v>3684.969055</v>
      </c>
      <c r="AC86" s="619">
        <v>3224.3479230999997</v>
      </c>
      <c r="AD86" s="619">
        <v>2409.0077867</v>
      </c>
      <c r="AE86" s="619">
        <v>2039.6265926999999</v>
      </c>
      <c r="AF86" s="619">
        <v>4650.9416969999993</v>
      </c>
      <c r="AG86" s="619">
        <v>3343.5160830999998</v>
      </c>
      <c r="AH86" s="618">
        <v>1.4243173850545541</v>
      </c>
      <c r="AI86" s="618">
        <v>0.23077044084762854</v>
      </c>
      <c r="AJ86" s="618">
        <v>0.29848680187584725</v>
      </c>
      <c r="AK86" s="618">
        <v>1.2593720712277414</v>
      </c>
      <c r="AL86" s="618">
        <v>1.09375</v>
      </c>
      <c r="AM86" s="618">
        <v>1.1428571428571428</v>
      </c>
      <c r="AN86" s="618">
        <v>1.0714285714285712</v>
      </c>
      <c r="AO86" s="618">
        <v>1.1599999999999999</v>
      </c>
      <c r="AP86" s="618">
        <v>1.1363636363636365</v>
      </c>
      <c r="AQ86" s="618">
        <v>1.1428571428571432</v>
      </c>
      <c r="AR86" s="618">
        <v>1.1811023622047245</v>
      </c>
      <c r="AS86" s="618">
        <v>1.3910331463918981</v>
      </c>
    </row>
    <row r="87" spans="2:45" x14ac:dyDescent="0.3">
      <c r="B87" s="616">
        <v>2200000</v>
      </c>
      <c r="C87" t="s">
        <v>516</v>
      </c>
      <c r="D87" t="s">
        <v>182</v>
      </c>
      <c r="E87" t="s">
        <v>569</v>
      </c>
      <c r="F87" s="618">
        <v>8.3139508794752981</v>
      </c>
      <c r="G87" s="618">
        <v>2.5836532728012611</v>
      </c>
      <c r="H87" s="617">
        <v>5.9849776474469261</v>
      </c>
      <c r="I87" s="617">
        <v>13.412619962751544</v>
      </c>
      <c r="J87" s="619">
        <v>2860</v>
      </c>
      <c r="K87" s="619">
        <v>2007.9794222999999</v>
      </c>
      <c r="L87" s="619">
        <v>1258.105317</v>
      </c>
      <c r="M87" s="619">
        <v>5451.7611195999998</v>
      </c>
      <c r="N87" s="619">
        <v>288.78683539999997</v>
      </c>
      <c r="O87" s="619">
        <v>967.50286300000005</v>
      </c>
      <c r="P87" s="619">
        <v>837.06937230000005</v>
      </c>
      <c r="Q87" s="619">
        <v>664.67201509999995</v>
      </c>
      <c r="R87" s="619">
        <v>3093.2633317999998</v>
      </c>
      <c r="S87" s="619">
        <v>2828.1264747999999</v>
      </c>
      <c r="T87" s="619">
        <v>4516.2812647000001</v>
      </c>
      <c r="U87" s="619">
        <v>3951.7461066999999</v>
      </c>
      <c r="V87" s="619">
        <v>3597.4516280999997</v>
      </c>
      <c r="W87" s="619">
        <v>3357.6215196000003</v>
      </c>
      <c r="X87" s="619">
        <v>7113.142992</v>
      </c>
      <c r="Y87" s="619">
        <v>6132.0198207000003</v>
      </c>
      <c r="Z87" s="619">
        <v>930.32725899999991</v>
      </c>
      <c r="AA87" s="619">
        <v>818.68798789999994</v>
      </c>
      <c r="AB87" s="619">
        <v>4019.9662417999998</v>
      </c>
      <c r="AC87" s="619">
        <v>3517.4704615999999</v>
      </c>
      <c r="AD87" s="619">
        <v>2628.0084945999997</v>
      </c>
      <c r="AE87" s="619">
        <v>2225.0471921000003</v>
      </c>
      <c r="AF87" s="619">
        <v>5073.7545786000001</v>
      </c>
      <c r="AG87" s="619">
        <v>3647.4720906000002</v>
      </c>
      <c r="AH87" s="618">
        <v>1.4243173850545539</v>
      </c>
      <c r="AI87" s="618">
        <v>0.23077044084762857</v>
      </c>
      <c r="AJ87" s="618">
        <v>0.29848680187584725</v>
      </c>
      <c r="AK87" s="618">
        <v>1.2593720712277412</v>
      </c>
      <c r="AL87" s="618">
        <v>1.09375</v>
      </c>
      <c r="AM87" s="618">
        <v>1.1428571428571428</v>
      </c>
      <c r="AN87" s="618">
        <v>1.0714285714285712</v>
      </c>
      <c r="AO87" s="618">
        <v>1.1599999999999999</v>
      </c>
      <c r="AP87" s="618">
        <v>1.1363636363636362</v>
      </c>
      <c r="AQ87" s="618">
        <v>1.1428571428571432</v>
      </c>
      <c r="AR87" s="618">
        <v>1.1811023622047245</v>
      </c>
      <c r="AS87" s="618">
        <v>1.3910331463918986</v>
      </c>
    </row>
    <row r="88" spans="2:45" x14ac:dyDescent="0.3">
      <c r="B88" s="616">
        <v>600001</v>
      </c>
      <c r="C88" t="s">
        <v>517</v>
      </c>
      <c r="D88" t="s">
        <v>182</v>
      </c>
      <c r="E88" t="s">
        <v>191</v>
      </c>
      <c r="F88" s="618">
        <v>3.2859148800648894</v>
      </c>
      <c r="G88" s="618">
        <v>0.5103285434872642</v>
      </c>
      <c r="H88" s="617">
        <v>5.9418086516686239</v>
      </c>
      <c r="I88" s="617">
        <v>18.795085797726802</v>
      </c>
      <c r="J88" s="619">
        <v>600.00099999999998</v>
      </c>
      <c r="K88" s="619">
        <v>858.46069220000004</v>
      </c>
      <c r="L88" s="619">
        <v>358.24069270000001</v>
      </c>
      <c r="M88" s="619">
        <v>1175.7521359999998</v>
      </c>
      <c r="N88" s="619">
        <v>184.24865510000001</v>
      </c>
      <c r="O88" s="619">
        <v>381.63531219999999</v>
      </c>
      <c r="P88" s="619">
        <v>195.68876990000001</v>
      </c>
      <c r="Q88" s="619">
        <v>126.557385</v>
      </c>
      <c r="R88" s="619">
        <v>903.70161080000003</v>
      </c>
      <c r="S88" s="619">
        <v>619.65680799999996</v>
      </c>
      <c r="T88" s="619">
        <v>883.317364</v>
      </c>
      <c r="U88" s="619">
        <v>633.21047710000005</v>
      </c>
      <c r="V88" s="619">
        <v>1522.0237655999999</v>
      </c>
      <c r="W88" s="619">
        <v>1067.3514395999998</v>
      </c>
      <c r="X88" s="619">
        <v>963.94838489999995</v>
      </c>
      <c r="Y88" s="619">
        <v>592.97302200000001</v>
      </c>
      <c r="Z88" s="619">
        <v>187.68230650000001</v>
      </c>
      <c r="AA88" s="619">
        <v>131.61619719999999</v>
      </c>
      <c r="AB88" s="619">
        <v>910.00952960000006</v>
      </c>
      <c r="AC88" s="619">
        <v>597.77137430000005</v>
      </c>
      <c r="AD88" s="619">
        <v>801.78037649999999</v>
      </c>
      <c r="AE88" s="619">
        <v>565.4421317</v>
      </c>
      <c r="AF88" s="619">
        <v>693.05787029999999</v>
      </c>
      <c r="AG88" s="619">
        <v>385.73166149999997</v>
      </c>
      <c r="AH88" s="618">
        <v>0.69892658501900129</v>
      </c>
      <c r="AI88" s="618">
        <v>0.30469065866147471</v>
      </c>
      <c r="AJ88" s="618">
        <v>0.48278722964362553</v>
      </c>
      <c r="AK88" s="618">
        <v>1.5462453644339016</v>
      </c>
      <c r="AL88" s="618">
        <v>1.4583905141819755</v>
      </c>
      <c r="AM88" s="618">
        <v>1.394982230956672</v>
      </c>
      <c r="AN88" s="618">
        <v>1.4259818360890424</v>
      </c>
      <c r="AO88" s="618">
        <v>1.625619293141509</v>
      </c>
      <c r="AP88" s="618">
        <v>1.4259818360890426</v>
      </c>
      <c r="AQ88" s="618">
        <v>1.5223370818363746</v>
      </c>
      <c r="AR88" s="618">
        <v>1.4179707021784296</v>
      </c>
      <c r="AS88" s="618">
        <v>1.7967357606235468</v>
      </c>
    </row>
    <row r="89" spans="2:45" x14ac:dyDescent="0.3">
      <c r="B89" s="616">
        <v>600001</v>
      </c>
      <c r="C89" t="s">
        <v>518</v>
      </c>
      <c r="D89" t="s">
        <v>182</v>
      </c>
      <c r="E89" t="s">
        <v>191</v>
      </c>
      <c r="F89" s="618">
        <v>3.7788021120746227</v>
      </c>
      <c r="G89" s="618">
        <v>0.58687782501035379</v>
      </c>
      <c r="H89" s="617">
        <v>6.8330799494189174</v>
      </c>
      <c r="I89" s="617">
        <v>21.614348667385823</v>
      </c>
      <c r="J89" s="619">
        <v>720.00119999999993</v>
      </c>
      <c r="K89" s="619">
        <v>1030.1528307000001</v>
      </c>
      <c r="L89" s="619">
        <v>429.88883129999999</v>
      </c>
      <c r="M89" s="619">
        <v>1410.9025632</v>
      </c>
      <c r="N89" s="619">
        <v>221.0983861</v>
      </c>
      <c r="O89" s="619">
        <v>457.96237459999998</v>
      </c>
      <c r="P89" s="619">
        <v>215.25764679999997</v>
      </c>
      <c r="Q89" s="619">
        <v>139.21312349999999</v>
      </c>
      <c r="R89" s="619">
        <v>994.07177190000004</v>
      </c>
      <c r="S89" s="619">
        <v>681.62248880000004</v>
      </c>
      <c r="T89" s="619">
        <v>971.64910039999995</v>
      </c>
      <c r="U89" s="619">
        <v>696.53152480000006</v>
      </c>
      <c r="V89" s="619">
        <v>1674.2261421000001</v>
      </c>
      <c r="W89" s="619">
        <v>1174.0865836</v>
      </c>
      <c r="X89" s="619">
        <v>1060.3432233999999</v>
      </c>
      <c r="Y89" s="619">
        <v>652.2703242</v>
      </c>
      <c r="Z89" s="619">
        <v>206.45053719999999</v>
      </c>
      <c r="AA89" s="619">
        <v>144.7778169</v>
      </c>
      <c r="AB89" s="619">
        <v>1001.0104825999999</v>
      </c>
      <c r="AC89" s="619">
        <v>657.54851180000003</v>
      </c>
      <c r="AD89" s="619">
        <v>881.95841419999999</v>
      </c>
      <c r="AE89" s="619">
        <v>621.98634490000006</v>
      </c>
      <c r="AF89" s="619">
        <v>762.3636573</v>
      </c>
      <c r="AG89" s="619">
        <v>424.30482770000003</v>
      </c>
      <c r="AH89" s="618">
        <v>0.69892658501900129</v>
      </c>
      <c r="AI89" s="618">
        <v>0.30469065866147471</v>
      </c>
      <c r="AJ89" s="618">
        <v>0.48278722964362558</v>
      </c>
      <c r="AK89" s="618">
        <v>1.5462453644339016</v>
      </c>
      <c r="AL89" s="618">
        <v>1.4583905141819757</v>
      </c>
      <c r="AM89" s="618">
        <v>1.394982230956672</v>
      </c>
      <c r="AN89" s="618">
        <v>1.4259818360890426</v>
      </c>
      <c r="AO89" s="618">
        <v>1.625619293141509</v>
      </c>
      <c r="AP89" s="618">
        <v>1.4259818360890426</v>
      </c>
      <c r="AQ89" s="618">
        <v>1.5223370818363746</v>
      </c>
      <c r="AR89" s="618">
        <v>1.4179707021784296</v>
      </c>
      <c r="AS89" s="618">
        <v>1.7967357606235468</v>
      </c>
    </row>
    <row r="90" spans="2:45" x14ac:dyDescent="0.3">
      <c r="B90" s="616">
        <v>600001</v>
      </c>
      <c r="C90" t="s">
        <v>516</v>
      </c>
      <c r="D90" t="s">
        <v>182</v>
      </c>
      <c r="E90" t="s">
        <v>191</v>
      </c>
      <c r="F90" s="618">
        <v>4.2716893440843569</v>
      </c>
      <c r="G90" s="618">
        <v>0.6634271065334435</v>
      </c>
      <c r="H90" s="617">
        <v>7.7243512471692117</v>
      </c>
      <c r="I90" s="617">
        <v>24.433611537044847</v>
      </c>
      <c r="J90" s="619">
        <v>780.00130000000001</v>
      </c>
      <c r="K90" s="619">
        <v>1115.9988999</v>
      </c>
      <c r="L90" s="619">
        <v>465.71290060000001</v>
      </c>
      <c r="M90" s="619">
        <v>1528.4777768000001</v>
      </c>
      <c r="N90" s="619">
        <v>239.52325159999998</v>
      </c>
      <c r="O90" s="619">
        <v>496.12590590000002</v>
      </c>
      <c r="P90" s="619">
        <v>234.82652379999999</v>
      </c>
      <c r="Q90" s="619">
        <v>151.86886200000001</v>
      </c>
      <c r="R90" s="619">
        <v>1084.4419330000001</v>
      </c>
      <c r="S90" s="619">
        <v>743.58816960000001</v>
      </c>
      <c r="T90" s="619">
        <v>1059.9808367000001</v>
      </c>
      <c r="U90" s="619">
        <v>759.85257250000006</v>
      </c>
      <c r="V90" s="619">
        <v>1826.4285186999998</v>
      </c>
      <c r="W90" s="619">
        <v>1280.8217275</v>
      </c>
      <c r="X90" s="619">
        <v>1156.7380618</v>
      </c>
      <c r="Y90" s="619">
        <v>711.56762639999999</v>
      </c>
      <c r="Z90" s="619">
        <v>225.21876779999999</v>
      </c>
      <c r="AA90" s="619">
        <v>157.93943659999999</v>
      </c>
      <c r="AB90" s="619">
        <v>1092.0114354999998</v>
      </c>
      <c r="AC90" s="619">
        <v>717.32564919999993</v>
      </c>
      <c r="AD90" s="619">
        <v>962.13645180000003</v>
      </c>
      <c r="AE90" s="619">
        <v>678.53055799999993</v>
      </c>
      <c r="AF90" s="619">
        <v>831.66944440000009</v>
      </c>
      <c r="AG90" s="619">
        <v>462.87799389999998</v>
      </c>
      <c r="AH90" s="618">
        <v>0.69892658501900129</v>
      </c>
      <c r="AI90" s="618">
        <v>0.30469065866147466</v>
      </c>
      <c r="AJ90" s="618">
        <v>0.48278722964362553</v>
      </c>
      <c r="AK90" s="618">
        <v>1.5462453644339016</v>
      </c>
      <c r="AL90" s="618">
        <v>1.4583905141819757</v>
      </c>
      <c r="AM90" s="618">
        <v>1.394982230956672</v>
      </c>
      <c r="AN90" s="618">
        <v>1.4259818360890426</v>
      </c>
      <c r="AO90" s="618">
        <v>1.6256192931415092</v>
      </c>
      <c r="AP90" s="618">
        <v>1.4259818360890426</v>
      </c>
      <c r="AQ90" s="618">
        <v>1.5223370818363746</v>
      </c>
      <c r="AR90" s="618">
        <v>1.4179707021784296</v>
      </c>
      <c r="AS90" s="618">
        <v>1.7967357606235468</v>
      </c>
    </row>
    <row r="91" spans="2:45" x14ac:dyDescent="0.3">
      <c r="B91" s="616">
        <v>668900</v>
      </c>
      <c r="C91" t="s">
        <v>517</v>
      </c>
      <c r="D91" t="s">
        <v>182</v>
      </c>
      <c r="E91" t="s">
        <v>191</v>
      </c>
      <c r="F91" s="618">
        <v>3.663241333390121</v>
      </c>
      <c r="G91" s="618">
        <v>0.56893032301384672</v>
      </c>
      <c r="H91" s="617">
        <v>5.9418086516686222</v>
      </c>
      <c r="I91" s="617">
        <v>17.320352839967128</v>
      </c>
      <c r="J91" s="619">
        <v>668.9</v>
      </c>
      <c r="K91" s="619">
        <v>957.03899999999999</v>
      </c>
      <c r="L91" s="619">
        <v>399.37799999999999</v>
      </c>
      <c r="M91" s="619">
        <v>1682.2149999999999</v>
      </c>
      <c r="N91" s="619">
        <v>205.40620000000001</v>
      </c>
      <c r="O91" s="619">
        <v>546.02719999999999</v>
      </c>
      <c r="P91" s="619">
        <v>218.16</v>
      </c>
      <c r="Q91" s="619">
        <v>181.0728</v>
      </c>
      <c r="R91" s="619">
        <v>1007.475</v>
      </c>
      <c r="S91" s="619">
        <v>886.57799999999997</v>
      </c>
      <c r="T91" s="619">
        <v>984.75</v>
      </c>
      <c r="U91" s="619">
        <v>905.97</v>
      </c>
      <c r="V91" s="619">
        <v>1696.8</v>
      </c>
      <c r="W91" s="619">
        <v>1527.12</v>
      </c>
      <c r="X91" s="619">
        <v>1074.6400000000001</v>
      </c>
      <c r="Y91" s="619">
        <v>848.4</v>
      </c>
      <c r="Z91" s="619">
        <v>209.23414270000001</v>
      </c>
      <c r="AA91" s="619">
        <v>188.31072839999999</v>
      </c>
      <c r="AB91" s="619">
        <v>1014.5072663999999</v>
      </c>
      <c r="AC91" s="619">
        <v>855.26527369999997</v>
      </c>
      <c r="AD91" s="619">
        <v>893.85</v>
      </c>
      <c r="AE91" s="619">
        <v>809.01</v>
      </c>
      <c r="AF91" s="619">
        <v>772.64272800000003</v>
      </c>
      <c r="AG91" s="619">
        <v>551.88807840000004</v>
      </c>
      <c r="AH91" s="618">
        <v>0.69892658501900129</v>
      </c>
      <c r="AI91" s="618">
        <v>0.23741198360494942</v>
      </c>
      <c r="AJ91" s="618">
        <v>0.37618309124527138</v>
      </c>
      <c r="AK91" s="618">
        <v>1.2048192771084338</v>
      </c>
      <c r="AL91" s="618">
        <v>1.1363636363636365</v>
      </c>
      <c r="AM91" s="618">
        <v>1.0869565217391304</v>
      </c>
      <c r="AN91" s="618">
        <v>1.1111111111111112</v>
      </c>
      <c r="AO91" s="618">
        <v>1.2666666666666671</v>
      </c>
      <c r="AP91" s="618">
        <v>1.1111111111111112</v>
      </c>
      <c r="AQ91" s="618">
        <v>1.1861901769548482</v>
      </c>
      <c r="AR91" s="618">
        <v>1.1048689138576779</v>
      </c>
      <c r="AS91" s="618">
        <v>1.3999989458735556</v>
      </c>
    </row>
    <row r="92" spans="2:45" x14ac:dyDescent="0.3">
      <c r="B92" s="616">
        <v>668900</v>
      </c>
      <c r="C92" t="s">
        <v>518</v>
      </c>
      <c r="D92" t="s">
        <v>182</v>
      </c>
      <c r="E92" t="s">
        <v>191</v>
      </c>
      <c r="F92" s="618">
        <v>4.2127275333986391</v>
      </c>
      <c r="G92" s="618">
        <v>0.65426987146592364</v>
      </c>
      <c r="H92" s="617">
        <v>6.8330799494189147</v>
      </c>
      <c r="I92" s="617">
        <v>19.918405765962195</v>
      </c>
      <c r="J92" s="619">
        <v>802.68</v>
      </c>
      <c r="K92" s="619">
        <v>1148.4467999999999</v>
      </c>
      <c r="L92" s="619">
        <v>479.25359999999995</v>
      </c>
      <c r="M92" s="619">
        <v>2018.6579999999999</v>
      </c>
      <c r="N92" s="619">
        <v>246.48743999999999</v>
      </c>
      <c r="O92" s="619">
        <v>655.23264000000006</v>
      </c>
      <c r="P92" s="619">
        <v>239.976</v>
      </c>
      <c r="Q92" s="619">
        <v>199.18007999999998</v>
      </c>
      <c r="R92" s="619">
        <v>1108.2225000000001</v>
      </c>
      <c r="S92" s="619">
        <v>975.23580000000004</v>
      </c>
      <c r="T92" s="619">
        <v>1083.2249999999999</v>
      </c>
      <c r="U92" s="619">
        <v>996.56700000000001</v>
      </c>
      <c r="V92" s="619">
        <v>1866.48</v>
      </c>
      <c r="W92" s="619">
        <v>1679.8320000000001</v>
      </c>
      <c r="X92" s="619">
        <v>1182.104</v>
      </c>
      <c r="Y92" s="619">
        <v>933.24</v>
      </c>
      <c r="Z92" s="619">
        <v>230.1575569</v>
      </c>
      <c r="AA92" s="619">
        <v>207.14180119999997</v>
      </c>
      <c r="AB92" s="619">
        <v>1115.957993</v>
      </c>
      <c r="AC92" s="619">
        <v>940.79180110000004</v>
      </c>
      <c r="AD92" s="619">
        <v>983.23500000000001</v>
      </c>
      <c r="AE92" s="619">
        <v>889.91099999999994</v>
      </c>
      <c r="AF92" s="619">
        <v>849.90700079999999</v>
      </c>
      <c r="AG92" s="619">
        <v>607.07688619999999</v>
      </c>
      <c r="AH92" s="618">
        <v>0.69892658501900129</v>
      </c>
      <c r="AI92" s="618">
        <v>0.23741198360494942</v>
      </c>
      <c r="AJ92" s="618">
        <v>0.37618309124527138</v>
      </c>
      <c r="AK92" s="618">
        <v>1.2048192771084338</v>
      </c>
      <c r="AL92" s="618">
        <v>1.1363636363636365</v>
      </c>
      <c r="AM92" s="618">
        <v>1.0869565217391304</v>
      </c>
      <c r="AN92" s="618">
        <v>1.1111111111111114</v>
      </c>
      <c r="AO92" s="618">
        <v>1.2666666666666668</v>
      </c>
      <c r="AP92" s="618">
        <v>1.1111111111111112</v>
      </c>
      <c r="AQ92" s="618">
        <v>1.1861901769548482</v>
      </c>
      <c r="AR92" s="618">
        <v>1.1048689138576779</v>
      </c>
      <c r="AS92" s="618">
        <v>1.3999989458735556</v>
      </c>
    </row>
    <row r="93" spans="2:45" x14ac:dyDescent="0.3">
      <c r="B93" s="616">
        <v>668900</v>
      </c>
      <c r="C93" t="s">
        <v>516</v>
      </c>
      <c r="D93" t="s">
        <v>182</v>
      </c>
      <c r="E93" t="s">
        <v>191</v>
      </c>
      <c r="F93" s="618">
        <v>4.7622137334071573</v>
      </c>
      <c r="G93" s="618">
        <v>0.73960941991800078</v>
      </c>
      <c r="H93" s="617">
        <v>7.72435124716921</v>
      </c>
      <c r="I93" s="617">
        <v>22.516458691957268</v>
      </c>
      <c r="J93" s="619">
        <v>869.57</v>
      </c>
      <c r="K93" s="619">
        <v>1244.1506999999999</v>
      </c>
      <c r="L93" s="619">
        <v>519.19140000000004</v>
      </c>
      <c r="M93" s="619">
        <v>2186.8795</v>
      </c>
      <c r="N93" s="619">
        <v>267.02805999999998</v>
      </c>
      <c r="O93" s="619">
        <v>709.83536000000004</v>
      </c>
      <c r="P93" s="619">
        <v>261.79199999999997</v>
      </c>
      <c r="Q93" s="619">
        <v>217.28735999999998</v>
      </c>
      <c r="R93" s="619">
        <v>1208.97</v>
      </c>
      <c r="S93" s="619">
        <v>1063.8936000000001</v>
      </c>
      <c r="T93" s="619">
        <v>1181.7</v>
      </c>
      <c r="U93" s="619">
        <v>1087.164</v>
      </c>
      <c r="V93" s="619">
        <v>2036.16</v>
      </c>
      <c r="W93" s="619">
        <v>1832.5440000000001</v>
      </c>
      <c r="X93" s="619">
        <v>1289.568</v>
      </c>
      <c r="Y93" s="619">
        <v>1018.08</v>
      </c>
      <c r="Z93" s="619">
        <v>251.08097119999999</v>
      </c>
      <c r="AA93" s="619">
        <v>225.97287409999998</v>
      </c>
      <c r="AB93" s="619">
        <v>1217.4087197000001</v>
      </c>
      <c r="AC93" s="619">
        <v>1026.3183285</v>
      </c>
      <c r="AD93" s="619">
        <v>1072.6199999999999</v>
      </c>
      <c r="AE93" s="619">
        <v>970.81200000000001</v>
      </c>
      <c r="AF93" s="619">
        <v>927.17127359999995</v>
      </c>
      <c r="AG93" s="619">
        <v>662.26569410000002</v>
      </c>
      <c r="AH93" s="618">
        <v>0.69892658501900129</v>
      </c>
      <c r="AI93" s="618">
        <v>0.23741198360494944</v>
      </c>
      <c r="AJ93" s="618">
        <v>0.37618309124527138</v>
      </c>
      <c r="AK93" s="618">
        <v>1.2048192771084338</v>
      </c>
      <c r="AL93" s="618">
        <v>1.1363636363636365</v>
      </c>
      <c r="AM93" s="618">
        <v>1.0869565217391304</v>
      </c>
      <c r="AN93" s="618">
        <v>1.1111111111111112</v>
      </c>
      <c r="AO93" s="618">
        <v>1.2666666666666668</v>
      </c>
      <c r="AP93" s="618">
        <v>1.1111111111111112</v>
      </c>
      <c r="AQ93" s="618">
        <v>1.1861901769548482</v>
      </c>
      <c r="AR93" s="618">
        <v>1.1048689138576779</v>
      </c>
      <c r="AS93" s="618">
        <v>1.3999989458735556</v>
      </c>
    </row>
    <row r="94" spans="2:45" x14ac:dyDescent="0.3">
      <c r="B94" s="616">
        <v>700000</v>
      </c>
      <c r="C94" t="s">
        <v>517</v>
      </c>
      <c r="D94" t="s">
        <v>182</v>
      </c>
      <c r="E94" t="s">
        <v>191</v>
      </c>
      <c r="F94" s="618">
        <v>3.7383774419571689</v>
      </c>
      <c r="G94" s="618">
        <v>0.60008983638569324</v>
      </c>
      <c r="H94" s="617">
        <v>5.8942741763916597</v>
      </c>
      <c r="I94" s="617">
        <v>16.977345084698623</v>
      </c>
      <c r="J94" s="619">
        <v>700</v>
      </c>
      <c r="K94" s="619">
        <v>964.92585229999997</v>
      </c>
      <c r="L94" s="619">
        <v>410.84333270000002</v>
      </c>
      <c r="M94" s="619">
        <v>1730.5295286</v>
      </c>
      <c r="N94" s="619">
        <v>205.40620000000001</v>
      </c>
      <c r="O94" s="619">
        <v>546.68097069999999</v>
      </c>
      <c r="P94" s="619">
        <v>225.719122</v>
      </c>
      <c r="Q94" s="619">
        <v>186.48771720000002</v>
      </c>
      <c r="R94" s="619">
        <v>1040.6781712</v>
      </c>
      <c r="S94" s="619">
        <v>897.36303009999995</v>
      </c>
      <c r="T94" s="619">
        <v>1033.5546612000001</v>
      </c>
      <c r="U94" s="619">
        <v>945.49377479999998</v>
      </c>
      <c r="V94" s="619">
        <v>1741.6042792000001</v>
      </c>
      <c r="W94" s="619">
        <v>1564.7555944999999</v>
      </c>
      <c r="X94" s="619">
        <v>1146.9242371</v>
      </c>
      <c r="Y94" s="619">
        <v>911.12599080000007</v>
      </c>
      <c r="Z94" s="619">
        <v>219.21799050000001</v>
      </c>
      <c r="AA94" s="619">
        <v>197.48740570000001</v>
      </c>
      <c r="AB94" s="619">
        <v>1063.6249533</v>
      </c>
      <c r="AC94" s="619">
        <v>900.71091790000003</v>
      </c>
      <c r="AD94" s="619">
        <v>926.05307559999994</v>
      </c>
      <c r="AE94" s="619">
        <v>836.37261330000001</v>
      </c>
      <c r="AF94" s="619">
        <v>803.36543189999998</v>
      </c>
      <c r="AG94" s="619">
        <v>573.24992659999998</v>
      </c>
      <c r="AH94" s="618">
        <v>0.7254443420242731</v>
      </c>
      <c r="AI94" s="618">
        <v>0.23740902761911614</v>
      </c>
      <c r="AJ94" s="618">
        <v>0.37573321738330068</v>
      </c>
      <c r="AK94" s="618">
        <v>1.2103699127451422</v>
      </c>
      <c r="AL94" s="618">
        <v>1.159706981801552</v>
      </c>
      <c r="AM94" s="618">
        <v>1.0931374576356041</v>
      </c>
      <c r="AN94" s="618">
        <v>1.1130200047139238</v>
      </c>
      <c r="AO94" s="618">
        <v>1.2587987266249236</v>
      </c>
      <c r="AP94" s="618">
        <v>1.1100352941010683</v>
      </c>
      <c r="AQ94" s="618">
        <v>1.1808727220160202</v>
      </c>
      <c r="AR94" s="618">
        <v>1.1072254888209732</v>
      </c>
      <c r="AS94" s="618">
        <v>1.4014226510077712</v>
      </c>
    </row>
    <row r="95" spans="2:45" x14ac:dyDescent="0.3">
      <c r="B95" s="616">
        <v>700000</v>
      </c>
      <c r="C95" t="s">
        <v>518</v>
      </c>
      <c r="D95" t="s">
        <v>182</v>
      </c>
      <c r="E95" t="s">
        <v>191</v>
      </c>
      <c r="F95" s="618">
        <v>4.2991340582507442</v>
      </c>
      <c r="G95" s="618">
        <v>0.69010331184354712</v>
      </c>
      <c r="H95" s="617">
        <v>6.7784153028504086</v>
      </c>
      <c r="I95" s="617">
        <v>19.523946847403419</v>
      </c>
      <c r="J95" s="619">
        <v>840</v>
      </c>
      <c r="K95" s="619">
        <v>1157.9110227000001</v>
      </c>
      <c r="L95" s="619">
        <v>493.01199920000005</v>
      </c>
      <c r="M95" s="619">
        <v>2076.6354343000003</v>
      </c>
      <c r="N95" s="619">
        <v>246.48743999999999</v>
      </c>
      <c r="O95" s="619">
        <v>656.01716480000005</v>
      </c>
      <c r="P95" s="619">
        <v>248.29103419999998</v>
      </c>
      <c r="Q95" s="619">
        <v>205.13648889999999</v>
      </c>
      <c r="R95" s="619">
        <v>1144.7459883000001</v>
      </c>
      <c r="S95" s="619">
        <v>987.09933310000008</v>
      </c>
      <c r="T95" s="619">
        <v>1136.9101274000002</v>
      </c>
      <c r="U95" s="619">
        <v>1040.0431523</v>
      </c>
      <c r="V95" s="619">
        <v>1915.7647070999999</v>
      </c>
      <c r="W95" s="619">
        <v>1721.2311539</v>
      </c>
      <c r="X95" s="619">
        <v>1261.6166607999999</v>
      </c>
      <c r="Y95" s="619">
        <v>1002.2385899</v>
      </c>
      <c r="Z95" s="619">
        <v>241.13978950000001</v>
      </c>
      <c r="AA95" s="619">
        <v>217.2361463</v>
      </c>
      <c r="AB95" s="619">
        <v>1169.9874487</v>
      </c>
      <c r="AC95" s="619">
        <v>990.7820097</v>
      </c>
      <c r="AD95" s="619">
        <v>1018.6583832</v>
      </c>
      <c r="AE95" s="619">
        <v>920.00987470000007</v>
      </c>
      <c r="AF95" s="619">
        <v>883.70197499999995</v>
      </c>
      <c r="AG95" s="619">
        <v>630.57491929999992</v>
      </c>
      <c r="AH95" s="618">
        <v>0.7254443420242731</v>
      </c>
      <c r="AI95" s="618">
        <v>0.23740902761911614</v>
      </c>
      <c r="AJ95" s="618">
        <v>0.37573321738330068</v>
      </c>
      <c r="AK95" s="618">
        <v>1.2103699127451422</v>
      </c>
      <c r="AL95" s="618">
        <v>1.159706981801552</v>
      </c>
      <c r="AM95" s="618">
        <v>1.0931374576356041</v>
      </c>
      <c r="AN95" s="618">
        <v>1.1130200047139238</v>
      </c>
      <c r="AO95" s="618">
        <v>1.2587987266249239</v>
      </c>
      <c r="AP95" s="618">
        <v>1.110035294101068</v>
      </c>
      <c r="AQ95" s="618">
        <v>1.1808727220160202</v>
      </c>
      <c r="AR95" s="618">
        <v>1.1072254888209732</v>
      </c>
      <c r="AS95" s="618">
        <v>1.4014226510077712</v>
      </c>
    </row>
    <row r="96" spans="2:45" x14ac:dyDescent="0.3">
      <c r="B96" s="616">
        <v>700000</v>
      </c>
      <c r="C96" t="s">
        <v>516</v>
      </c>
      <c r="D96" t="s">
        <v>182</v>
      </c>
      <c r="E96" t="s">
        <v>191</v>
      </c>
      <c r="F96" s="618">
        <v>4.85989067454432</v>
      </c>
      <c r="G96" s="618">
        <v>0.78011678730140122</v>
      </c>
      <c r="H96" s="617">
        <v>7.6625564293091593</v>
      </c>
      <c r="I96" s="617">
        <v>22.070548610108215</v>
      </c>
      <c r="J96" s="619">
        <v>910</v>
      </c>
      <c r="K96" s="619">
        <v>1254.4036079</v>
      </c>
      <c r="L96" s="619">
        <v>534.09633250000002</v>
      </c>
      <c r="M96" s="619">
        <v>2249.6883872000003</v>
      </c>
      <c r="N96" s="619">
        <v>267.02805999999998</v>
      </c>
      <c r="O96" s="619">
        <v>710.6852619</v>
      </c>
      <c r="P96" s="619">
        <v>270.86294630000003</v>
      </c>
      <c r="Q96" s="619">
        <v>223.78526060000002</v>
      </c>
      <c r="R96" s="619">
        <v>1248.8138053999999</v>
      </c>
      <c r="S96" s="619">
        <v>1076.8356361000001</v>
      </c>
      <c r="T96" s="619">
        <v>1240.2655935</v>
      </c>
      <c r="U96" s="619">
        <v>1134.5925298</v>
      </c>
      <c r="V96" s="619">
        <v>2089.925135</v>
      </c>
      <c r="W96" s="619">
        <v>1877.7067133999999</v>
      </c>
      <c r="X96" s="619">
        <v>1376.3090845000002</v>
      </c>
      <c r="Y96" s="619">
        <v>1093.351189</v>
      </c>
      <c r="Z96" s="619">
        <v>263.06158859999999</v>
      </c>
      <c r="AA96" s="619">
        <v>236.9848868</v>
      </c>
      <c r="AB96" s="619">
        <v>1276.3499439999998</v>
      </c>
      <c r="AC96" s="619">
        <v>1080.8531014</v>
      </c>
      <c r="AD96" s="619">
        <v>1111.2636907999999</v>
      </c>
      <c r="AE96" s="619">
        <v>1003.647136</v>
      </c>
      <c r="AF96" s="619">
        <v>964.0385182</v>
      </c>
      <c r="AG96" s="619">
        <v>687.89991199999997</v>
      </c>
      <c r="AH96" s="618">
        <v>0.7254443420242731</v>
      </c>
      <c r="AI96" s="618">
        <v>0.23740902761911611</v>
      </c>
      <c r="AJ96" s="618">
        <v>0.37573321738330068</v>
      </c>
      <c r="AK96" s="618">
        <v>1.2103699127451424</v>
      </c>
      <c r="AL96" s="618">
        <v>1.159706981801552</v>
      </c>
      <c r="AM96" s="618">
        <v>1.0931374576356043</v>
      </c>
      <c r="AN96" s="618">
        <v>1.1130200047139238</v>
      </c>
      <c r="AO96" s="618">
        <v>1.2587987266249236</v>
      </c>
      <c r="AP96" s="618">
        <v>1.110035294101068</v>
      </c>
      <c r="AQ96" s="618">
        <v>1.1808727220160202</v>
      </c>
      <c r="AR96" s="618">
        <v>1.1072254888209732</v>
      </c>
      <c r="AS96" s="618">
        <v>1.4014226510077712</v>
      </c>
    </row>
    <row r="97" spans="2:45" x14ac:dyDescent="0.3">
      <c r="B97" s="616">
        <v>800000</v>
      </c>
      <c r="C97" t="s">
        <v>517</v>
      </c>
      <c r="D97" t="s">
        <v>182</v>
      </c>
      <c r="E97" t="s">
        <v>191</v>
      </c>
      <c r="F97" s="618">
        <v>3.9567154412862369</v>
      </c>
      <c r="G97" s="618">
        <v>0.70028119770995845</v>
      </c>
      <c r="H97" s="617">
        <v>5.7643056296480379</v>
      </c>
      <c r="I97" s="617">
        <v>16.028133013978753</v>
      </c>
      <c r="J97" s="619">
        <v>800</v>
      </c>
      <c r="K97" s="619">
        <v>990.28550589999998</v>
      </c>
      <c r="L97" s="619">
        <v>447.70935400000002</v>
      </c>
      <c r="M97" s="619">
        <v>1885.8817106000001</v>
      </c>
      <c r="N97" s="619">
        <v>205.40620000000001</v>
      </c>
      <c r="O97" s="619">
        <v>548.78312730000005</v>
      </c>
      <c r="P97" s="619">
        <v>250.02498029999998</v>
      </c>
      <c r="Q97" s="619">
        <v>203.8990264</v>
      </c>
      <c r="R97" s="619">
        <v>1147.4407794000001</v>
      </c>
      <c r="S97" s="619">
        <v>932.04158330000007</v>
      </c>
      <c r="T97" s="619">
        <v>1190.4828324</v>
      </c>
      <c r="U97" s="619">
        <v>1072.5798674999999</v>
      </c>
      <c r="V97" s="619">
        <v>1885.6694855000001</v>
      </c>
      <c r="W97" s="619">
        <v>1685.7703677999998</v>
      </c>
      <c r="X97" s="619">
        <v>1379.3494366</v>
      </c>
      <c r="Y97" s="619">
        <v>1112.8172797</v>
      </c>
      <c r="Z97" s="619">
        <v>251.32039490000003</v>
      </c>
      <c r="AA97" s="619">
        <v>226.99440659999999</v>
      </c>
      <c r="AB97" s="619">
        <v>1221.5596379999999</v>
      </c>
      <c r="AC97" s="619">
        <v>1046.838391</v>
      </c>
      <c r="AD97" s="619">
        <v>1029.5999426999999</v>
      </c>
      <c r="AE97" s="619">
        <v>924.35529289999999</v>
      </c>
      <c r="AF97" s="619">
        <v>902.15226100000007</v>
      </c>
      <c r="AG97" s="619">
        <v>641.93754150000007</v>
      </c>
      <c r="AH97" s="618">
        <v>0.80784783304140106</v>
      </c>
      <c r="AI97" s="618">
        <v>0.23740054931458709</v>
      </c>
      <c r="AJ97" s="618">
        <v>0.37429394199441829</v>
      </c>
      <c r="AK97" s="618">
        <v>1.2262195890049248</v>
      </c>
      <c r="AL97" s="618">
        <v>1.2311047060452351</v>
      </c>
      <c r="AM97" s="618">
        <v>1.109924648426482</v>
      </c>
      <c r="AN97" s="618">
        <v>1.1185802772992044</v>
      </c>
      <c r="AO97" s="618">
        <v>1.2395111594428045</v>
      </c>
      <c r="AP97" s="618">
        <v>1.1071655846689408</v>
      </c>
      <c r="AQ97" s="618">
        <v>1.1669037442278833</v>
      </c>
      <c r="AR97" s="618">
        <v>1.1138573561237577</v>
      </c>
      <c r="AS97" s="618">
        <v>1.4053583139750967</v>
      </c>
    </row>
    <row r="98" spans="2:45" x14ac:dyDescent="0.3">
      <c r="B98" s="616">
        <v>800000</v>
      </c>
      <c r="C98" t="s">
        <v>518</v>
      </c>
      <c r="D98" t="s">
        <v>182</v>
      </c>
      <c r="E98" t="s">
        <v>191</v>
      </c>
      <c r="F98" s="618">
        <v>4.5502227574791725</v>
      </c>
      <c r="G98" s="618">
        <v>0.80532337736645221</v>
      </c>
      <c r="H98" s="617">
        <v>6.6289514740952438</v>
      </c>
      <c r="I98" s="617">
        <v>18.432352966075566</v>
      </c>
      <c r="J98" s="619">
        <v>960</v>
      </c>
      <c r="K98" s="619">
        <v>1188.342607</v>
      </c>
      <c r="L98" s="619">
        <v>537.25122490000001</v>
      </c>
      <c r="M98" s="619">
        <v>2263.0580528</v>
      </c>
      <c r="N98" s="619">
        <v>246.48743999999999</v>
      </c>
      <c r="O98" s="619">
        <v>658.53975270000001</v>
      </c>
      <c r="P98" s="619">
        <v>275.02747840000001</v>
      </c>
      <c r="Q98" s="619">
        <v>224.288929</v>
      </c>
      <c r="R98" s="619">
        <v>1262.1848574000001</v>
      </c>
      <c r="S98" s="619">
        <v>1025.2457416</v>
      </c>
      <c r="T98" s="619">
        <v>1309.5311155999998</v>
      </c>
      <c r="U98" s="619">
        <v>1179.8378543000001</v>
      </c>
      <c r="V98" s="619">
        <v>2074.2364339999999</v>
      </c>
      <c r="W98" s="619">
        <v>1854.3474046000001</v>
      </c>
      <c r="X98" s="619">
        <v>1517.2843802</v>
      </c>
      <c r="Y98" s="619">
        <v>1224.0990075999998</v>
      </c>
      <c r="Z98" s="619">
        <v>276.45243440000002</v>
      </c>
      <c r="AA98" s="619">
        <v>249.69384729999999</v>
      </c>
      <c r="AB98" s="619">
        <v>1343.7156018000001</v>
      </c>
      <c r="AC98" s="619">
        <v>1151.5222301000001</v>
      </c>
      <c r="AD98" s="619">
        <v>1132.559937</v>
      </c>
      <c r="AE98" s="619">
        <v>1016.7908222000001</v>
      </c>
      <c r="AF98" s="619">
        <v>992.36748710000006</v>
      </c>
      <c r="AG98" s="619">
        <v>706.13129570000001</v>
      </c>
      <c r="AH98" s="618">
        <v>0.80784783304140118</v>
      </c>
      <c r="AI98" s="618">
        <v>0.23740054931458715</v>
      </c>
      <c r="AJ98" s="618">
        <v>0.37429394199441829</v>
      </c>
      <c r="AK98" s="618">
        <v>1.2262195890049248</v>
      </c>
      <c r="AL98" s="618">
        <v>1.2311047060452354</v>
      </c>
      <c r="AM98" s="618">
        <v>1.1099246484264822</v>
      </c>
      <c r="AN98" s="618">
        <v>1.1185802772992044</v>
      </c>
      <c r="AO98" s="618">
        <v>1.2395111594428045</v>
      </c>
      <c r="AP98" s="618">
        <v>1.1071655846689408</v>
      </c>
      <c r="AQ98" s="618">
        <v>1.1669037442278831</v>
      </c>
      <c r="AR98" s="618">
        <v>1.1138573561237575</v>
      </c>
      <c r="AS98" s="618">
        <v>1.4053583139750969</v>
      </c>
    </row>
    <row r="99" spans="2:45" x14ac:dyDescent="0.3">
      <c r="B99" s="616">
        <v>800000</v>
      </c>
      <c r="C99" t="s">
        <v>516</v>
      </c>
      <c r="D99" t="s">
        <v>182</v>
      </c>
      <c r="E99" t="s">
        <v>191</v>
      </c>
      <c r="F99" s="618">
        <v>5.1437300736721081</v>
      </c>
      <c r="G99" s="618">
        <v>0.91036555702294608</v>
      </c>
      <c r="H99" s="617">
        <v>7.4935973185424505</v>
      </c>
      <c r="I99" s="617">
        <v>20.836572918172379</v>
      </c>
      <c r="J99" s="619">
        <v>1040</v>
      </c>
      <c r="K99" s="619">
        <v>1287.3711576000001</v>
      </c>
      <c r="L99" s="619">
        <v>582.0221603</v>
      </c>
      <c r="M99" s="619">
        <v>2451.6462237999999</v>
      </c>
      <c r="N99" s="619">
        <v>267.02805999999998</v>
      </c>
      <c r="O99" s="619">
        <v>713.41806539999993</v>
      </c>
      <c r="P99" s="619">
        <v>300.02997640000001</v>
      </c>
      <c r="Q99" s="619">
        <v>244.67883170000002</v>
      </c>
      <c r="R99" s="619">
        <v>1376.9289352999999</v>
      </c>
      <c r="S99" s="619">
        <v>1118.4498999</v>
      </c>
      <c r="T99" s="619">
        <v>1428.5793988999999</v>
      </c>
      <c r="U99" s="619">
        <v>1287.0958411000001</v>
      </c>
      <c r="V99" s="619">
        <v>2262.8033826000001</v>
      </c>
      <c r="W99" s="619">
        <v>2022.9244414</v>
      </c>
      <c r="X99" s="619">
        <v>1655.2193239000001</v>
      </c>
      <c r="Y99" s="619">
        <v>1335.3807356</v>
      </c>
      <c r="Z99" s="619">
        <v>301.58447389999998</v>
      </c>
      <c r="AA99" s="619">
        <v>272.39328790000002</v>
      </c>
      <c r="AB99" s="619">
        <v>1465.8715656000002</v>
      </c>
      <c r="AC99" s="619">
        <v>1256.2060690999999</v>
      </c>
      <c r="AD99" s="619">
        <v>1235.5199312</v>
      </c>
      <c r="AE99" s="619">
        <v>1109.2263515000002</v>
      </c>
      <c r="AF99" s="619">
        <v>1082.5827132000002</v>
      </c>
      <c r="AG99" s="619">
        <v>770.32504979999999</v>
      </c>
      <c r="AH99" s="618">
        <v>0.80784783304140106</v>
      </c>
      <c r="AI99" s="618">
        <v>0.23740054931458709</v>
      </c>
      <c r="AJ99" s="618">
        <v>0.37429394199441834</v>
      </c>
      <c r="AK99" s="618">
        <v>1.226219589004925</v>
      </c>
      <c r="AL99" s="618">
        <v>1.2311047060452354</v>
      </c>
      <c r="AM99" s="618">
        <v>1.109924648426482</v>
      </c>
      <c r="AN99" s="618">
        <v>1.1185802772992044</v>
      </c>
      <c r="AO99" s="618">
        <v>1.2395111594428045</v>
      </c>
      <c r="AP99" s="618">
        <v>1.107165584668941</v>
      </c>
      <c r="AQ99" s="618">
        <v>1.1669037442278831</v>
      </c>
      <c r="AR99" s="618">
        <v>1.1138573561237575</v>
      </c>
      <c r="AS99" s="618">
        <v>1.4053583139750969</v>
      </c>
    </row>
    <row r="100" spans="2:45" x14ac:dyDescent="0.3">
      <c r="B100" s="616">
        <v>957039</v>
      </c>
      <c r="C100" t="s">
        <v>517</v>
      </c>
      <c r="D100" t="s">
        <v>182</v>
      </c>
      <c r="E100" t="s">
        <v>191</v>
      </c>
      <c r="F100" s="618">
        <v>4.2415674658151925</v>
      </c>
      <c r="G100" s="618">
        <v>0.8576207096199715</v>
      </c>
      <c r="H100" s="617">
        <v>5.6109906707806232</v>
      </c>
      <c r="I100" s="617">
        <v>14.886534781931736</v>
      </c>
      <c r="J100" s="619">
        <v>957.03899999999999</v>
      </c>
      <c r="K100" s="619">
        <v>1030.1100523</v>
      </c>
      <c r="L100" s="619">
        <v>505.60338540000004</v>
      </c>
      <c r="M100" s="619">
        <v>2129.8452238</v>
      </c>
      <c r="N100" s="619">
        <v>205.40620000000001</v>
      </c>
      <c r="O100" s="619">
        <v>552.08433290000005</v>
      </c>
      <c r="P100" s="619">
        <v>288.19465730000002</v>
      </c>
      <c r="Q100" s="619">
        <v>231.2415723</v>
      </c>
      <c r="R100" s="619">
        <v>1315.0997118</v>
      </c>
      <c r="S100" s="619">
        <v>986.50043649999998</v>
      </c>
      <c r="T100" s="619">
        <v>1436.9212631</v>
      </c>
      <c r="U100" s="619">
        <v>1272.1545967000002</v>
      </c>
      <c r="V100" s="619">
        <v>2111.9080448</v>
      </c>
      <c r="W100" s="619">
        <v>1875.8107577000001</v>
      </c>
      <c r="X100" s="619">
        <v>1744.3476456999999</v>
      </c>
      <c r="Y100" s="619">
        <v>1429.5512627999999</v>
      </c>
      <c r="Z100" s="619">
        <v>301.73368979999998</v>
      </c>
      <c r="AA100" s="619">
        <v>273.33190580000002</v>
      </c>
      <c r="AB100" s="619">
        <v>1469.5786874999999</v>
      </c>
      <c r="AC100" s="619">
        <v>1276.3155134000001</v>
      </c>
      <c r="AD100" s="619">
        <v>1192.2089072000001</v>
      </c>
      <c r="AE100" s="619">
        <v>1062.5224131</v>
      </c>
      <c r="AF100" s="619">
        <v>1057.2861096000001</v>
      </c>
      <c r="AG100" s="619">
        <v>749.80388500000004</v>
      </c>
      <c r="AH100" s="618">
        <v>0.92906481001578445</v>
      </c>
      <c r="AI100" s="618">
        <v>0.2373897313014941</v>
      </c>
      <c r="AJ100" s="618">
        <v>0.37205583958758104</v>
      </c>
      <c r="AK100" s="618">
        <v>1.2462925867620147</v>
      </c>
      <c r="AL100" s="618">
        <v>1.333095924875491</v>
      </c>
      <c r="AM100" s="618">
        <v>1.1295178014195775</v>
      </c>
      <c r="AN100" s="618">
        <v>1.125864128995421</v>
      </c>
      <c r="AO100" s="618">
        <v>1.2202064319742678</v>
      </c>
      <c r="AP100" s="618">
        <v>1.1039095087565887</v>
      </c>
      <c r="AQ100" s="618">
        <v>1.1514227258270722</v>
      </c>
      <c r="AR100" s="618">
        <v>1.1220553021102531</v>
      </c>
      <c r="AS100" s="618">
        <v>1.4100835308129294</v>
      </c>
    </row>
    <row r="101" spans="2:45" x14ac:dyDescent="0.3">
      <c r="B101" s="616">
        <v>957039</v>
      </c>
      <c r="C101" t="s">
        <v>518</v>
      </c>
      <c r="D101" t="s">
        <v>182</v>
      </c>
      <c r="E101" t="s">
        <v>191</v>
      </c>
      <c r="F101" s="618">
        <v>4.8778025856874709</v>
      </c>
      <c r="G101" s="618">
        <v>0.9862638160629672</v>
      </c>
      <c r="H101" s="617">
        <v>6.4526392713977163</v>
      </c>
      <c r="I101" s="617">
        <v>17.119514999221497</v>
      </c>
      <c r="J101" s="619">
        <v>1148.4467999999999</v>
      </c>
      <c r="K101" s="619">
        <v>1236.1320627</v>
      </c>
      <c r="L101" s="619">
        <v>606.72406249999995</v>
      </c>
      <c r="M101" s="619">
        <v>2555.8142686000001</v>
      </c>
      <c r="N101" s="619">
        <v>246.48743999999999</v>
      </c>
      <c r="O101" s="619">
        <v>662.50119949999998</v>
      </c>
      <c r="P101" s="619">
        <v>317.01412300000004</v>
      </c>
      <c r="Q101" s="619">
        <v>254.36572949999999</v>
      </c>
      <c r="R101" s="619">
        <v>1446.6096829999999</v>
      </c>
      <c r="S101" s="619">
        <v>1085.1504802000002</v>
      </c>
      <c r="T101" s="619">
        <v>1580.6133894</v>
      </c>
      <c r="U101" s="619">
        <v>1399.3700563999998</v>
      </c>
      <c r="V101" s="619">
        <v>2323.0988493</v>
      </c>
      <c r="W101" s="619">
        <v>2063.3918334</v>
      </c>
      <c r="X101" s="619">
        <v>1918.7824102</v>
      </c>
      <c r="Y101" s="619">
        <v>1572.5063889999999</v>
      </c>
      <c r="Z101" s="619">
        <v>331.90705880000002</v>
      </c>
      <c r="AA101" s="619">
        <v>300.66509639999998</v>
      </c>
      <c r="AB101" s="619">
        <v>1616.5365561999999</v>
      </c>
      <c r="AC101" s="619">
        <v>1403.9470648000001</v>
      </c>
      <c r="AD101" s="619">
        <v>1311.4297978999998</v>
      </c>
      <c r="AE101" s="619">
        <v>1168.7746544000001</v>
      </c>
      <c r="AF101" s="619">
        <v>1163.0147205999999</v>
      </c>
      <c r="AG101" s="619">
        <v>824.78427350000004</v>
      </c>
      <c r="AH101" s="618">
        <v>0.92906481001578445</v>
      </c>
      <c r="AI101" s="618">
        <v>0.2373897313014941</v>
      </c>
      <c r="AJ101" s="618">
        <v>0.37205583958758104</v>
      </c>
      <c r="AK101" s="618">
        <v>1.2462925867620147</v>
      </c>
      <c r="AL101" s="618">
        <v>1.333095924875491</v>
      </c>
      <c r="AM101" s="618">
        <v>1.1295178014195777</v>
      </c>
      <c r="AN101" s="618">
        <v>1.1258641289954212</v>
      </c>
      <c r="AO101" s="618">
        <v>1.2202064319742678</v>
      </c>
      <c r="AP101" s="618">
        <v>1.1039095087565889</v>
      </c>
      <c r="AQ101" s="618">
        <v>1.1514227258270724</v>
      </c>
      <c r="AR101" s="618">
        <v>1.1220553021102531</v>
      </c>
      <c r="AS101" s="618">
        <v>1.4100835308129294</v>
      </c>
    </row>
    <row r="102" spans="2:45" x14ac:dyDescent="0.3">
      <c r="B102" s="616">
        <v>957039</v>
      </c>
      <c r="C102" t="s">
        <v>516</v>
      </c>
      <c r="D102" t="s">
        <v>182</v>
      </c>
      <c r="E102" t="s">
        <v>191</v>
      </c>
      <c r="F102" s="618">
        <v>5.5140377055597503</v>
      </c>
      <c r="G102" s="618">
        <v>1.1149069225059631</v>
      </c>
      <c r="H102" s="617">
        <v>7.2942878720148112</v>
      </c>
      <c r="I102" s="617">
        <v>19.352495216511262</v>
      </c>
      <c r="J102" s="619">
        <v>1244.1506999999999</v>
      </c>
      <c r="K102" s="619">
        <v>1339.1430679</v>
      </c>
      <c r="L102" s="619">
        <v>657.284401</v>
      </c>
      <c r="M102" s="619">
        <v>2768.7987908999999</v>
      </c>
      <c r="N102" s="619">
        <v>267.02805999999998</v>
      </c>
      <c r="O102" s="619">
        <v>717.70963280000001</v>
      </c>
      <c r="P102" s="619">
        <v>345.83358870000001</v>
      </c>
      <c r="Q102" s="619">
        <v>277.4898867</v>
      </c>
      <c r="R102" s="619">
        <v>1578.1196542</v>
      </c>
      <c r="S102" s="619">
        <v>1183.8005238000001</v>
      </c>
      <c r="T102" s="619">
        <v>1724.3055157000001</v>
      </c>
      <c r="U102" s="619">
        <v>1526.5855160000001</v>
      </c>
      <c r="V102" s="619">
        <v>2534.2896538</v>
      </c>
      <c r="W102" s="619">
        <v>2250.9729092000002</v>
      </c>
      <c r="X102" s="619">
        <v>2093.2171748000001</v>
      </c>
      <c r="Y102" s="619">
        <v>1715.4615153</v>
      </c>
      <c r="Z102" s="619">
        <v>362.0804278</v>
      </c>
      <c r="AA102" s="619">
        <v>327.99828689999998</v>
      </c>
      <c r="AB102" s="619">
        <v>1763.4944250000001</v>
      </c>
      <c r="AC102" s="619">
        <v>1531.5786161000001</v>
      </c>
      <c r="AD102" s="619">
        <v>1430.6506887</v>
      </c>
      <c r="AE102" s="619">
        <v>1275.0268957000001</v>
      </c>
      <c r="AF102" s="619">
        <v>1268.7433315000001</v>
      </c>
      <c r="AG102" s="619">
        <v>899.76466200000004</v>
      </c>
      <c r="AH102" s="618">
        <v>0.92906481001578434</v>
      </c>
      <c r="AI102" s="618">
        <v>0.2373897313014941</v>
      </c>
      <c r="AJ102" s="618">
        <v>0.37205583958758104</v>
      </c>
      <c r="AK102" s="618">
        <v>1.2462925867620149</v>
      </c>
      <c r="AL102" s="618">
        <v>1.333095924875491</v>
      </c>
      <c r="AM102" s="618">
        <v>1.1295178014195777</v>
      </c>
      <c r="AN102" s="618">
        <v>1.125864128995421</v>
      </c>
      <c r="AO102" s="618">
        <v>1.2202064319742678</v>
      </c>
      <c r="AP102" s="618">
        <v>1.1039095087565889</v>
      </c>
      <c r="AQ102" s="618">
        <v>1.1514227258270724</v>
      </c>
      <c r="AR102" s="618">
        <v>1.1220553021102528</v>
      </c>
      <c r="AS102" s="618">
        <v>1.4100835308129294</v>
      </c>
    </row>
    <row r="103" spans="2:45" x14ac:dyDescent="0.3">
      <c r="B103" s="616">
        <v>1000000</v>
      </c>
      <c r="C103" t="s">
        <v>517</v>
      </c>
      <c r="D103" t="s">
        <v>182</v>
      </c>
      <c r="E103" t="s">
        <v>191</v>
      </c>
      <c r="F103" s="618">
        <v>4.309515463413458</v>
      </c>
      <c r="G103" s="618">
        <v>0.90066392035848897</v>
      </c>
      <c r="H103" s="617">
        <v>5.5768447297439341</v>
      </c>
      <c r="I103" s="617">
        <v>14.62898556963891</v>
      </c>
      <c r="J103" s="619">
        <v>1000</v>
      </c>
      <c r="K103" s="619">
        <v>1041.004813</v>
      </c>
      <c r="L103" s="619">
        <v>521.44139680000001</v>
      </c>
      <c r="M103" s="619">
        <v>2196.5860747000002</v>
      </c>
      <c r="N103" s="619">
        <v>205.40620000000001</v>
      </c>
      <c r="O103" s="619">
        <v>552.98744039999997</v>
      </c>
      <c r="P103" s="619">
        <v>298.63669709999999</v>
      </c>
      <c r="Q103" s="619">
        <v>238.72164480000001</v>
      </c>
      <c r="R103" s="619">
        <v>1360.9659959000001</v>
      </c>
      <c r="S103" s="619">
        <v>1001.3986898000001</v>
      </c>
      <c r="T103" s="619">
        <v>1504.3391747000001</v>
      </c>
      <c r="U103" s="619">
        <v>1326.7520530000002</v>
      </c>
      <c r="V103" s="619">
        <v>2173.7998981000001</v>
      </c>
      <c r="W103" s="619">
        <v>1927.7999143999998</v>
      </c>
      <c r="X103" s="619">
        <v>1844.1998356000001</v>
      </c>
      <c r="Y103" s="619">
        <v>1516.1998574000002</v>
      </c>
      <c r="Z103" s="619">
        <v>315.52520380000004</v>
      </c>
      <c r="AA103" s="619">
        <v>286.00840840000001</v>
      </c>
      <c r="AB103" s="619">
        <v>1537.4290074</v>
      </c>
      <c r="AC103" s="619">
        <v>1339.0933370999999</v>
      </c>
      <c r="AD103" s="619">
        <v>1236.6936768</v>
      </c>
      <c r="AE103" s="619">
        <v>1100.3206521</v>
      </c>
      <c r="AF103" s="619">
        <v>1099.7259193</v>
      </c>
      <c r="AG103" s="619">
        <v>779.31277130000001</v>
      </c>
      <c r="AH103" s="618">
        <v>0.96061035210637591</v>
      </c>
      <c r="AI103" s="618">
        <v>0.23738719044237258</v>
      </c>
      <c r="AJ103" s="618">
        <v>0.37144821925559873</v>
      </c>
      <c r="AK103" s="618">
        <v>1.2509829065134432</v>
      </c>
      <c r="AL103" s="618">
        <v>1.3590650855055593</v>
      </c>
      <c r="AM103" s="618">
        <v>1.1338510246534201</v>
      </c>
      <c r="AN103" s="618">
        <v>1.1276065954037831</v>
      </c>
      <c r="AO103" s="618">
        <v>1.2163303054489247</v>
      </c>
      <c r="AP103" s="618">
        <v>1.1032025440442299</v>
      </c>
      <c r="AQ103" s="618">
        <v>1.1481119088025611</v>
      </c>
      <c r="AR103" s="618">
        <v>1.1239393484539013</v>
      </c>
      <c r="AS103" s="618">
        <v>1.4111483345944735</v>
      </c>
    </row>
    <row r="104" spans="2:45" x14ac:dyDescent="0.3">
      <c r="B104" s="616">
        <v>1000000</v>
      </c>
      <c r="C104" t="s">
        <v>518</v>
      </c>
      <c r="D104" t="s">
        <v>182</v>
      </c>
      <c r="E104" t="s">
        <v>191</v>
      </c>
      <c r="F104" s="618">
        <v>4.9559427829254759</v>
      </c>
      <c r="G104" s="618">
        <v>1.0357635084122623</v>
      </c>
      <c r="H104" s="617">
        <v>6.4133714392055232</v>
      </c>
      <c r="I104" s="617">
        <v>16.823333405084746</v>
      </c>
      <c r="J104" s="619">
        <v>1200</v>
      </c>
      <c r="K104" s="619">
        <v>1249.2057756000002</v>
      </c>
      <c r="L104" s="619">
        <v>625.72967619999997</v>
      </c>
      <c r="M104" s="619">
        <v>2635.9032897000002</v>
      </c>
      <c r="N104" s="619">
        <v>246.48743999999999</v>
      </c>
      <c r="O104" s="619">
        <v>663.58492850000005</v>
      </c>
      <c r="P104" s="619">
        <v>328.50036679999999</v>
      </c>
      <c r="Q104" s="619">
        <v>262.59380930000003</v>
      </c>
      <c r="R104" s="619">
        <v>1497.0625955</v>
      </c>
      <c r="S104" s="619">
        <v>1101.5385586999998</v>
      </c>
      <c r="T104" s="619">
        <v>1654.7730922000001</v>
      </c>
      <c r="U104" s="619">
        <v>1459.4272583000002</v>
      </c>
      <c r="V104" s="619">
        <v>2391.1798878999998</v>
      </c>
      <c r="W104" s="619">
        <v>2120.5799059000001</v>
      </c>
      <c r="X104" s="619">
        <v>2028.6198191999999</v>
      </c>
      <c r="Y104" s="619">
        <v>1667.8198430999998</v>
      </c>
      <c r="Z104" s="619">
        <v>347.07772419999998</v>
      </c>
      <c r="AA104" s="619">
        <v>314.60924930000004</v>
      </c>
      <c r="AB104" s="619">
        <v>1691.1719080999999</v>
      </c>
      <c r="AC104" s="619">
        <v>1473.0026708</v>
      </c>
      <c r="AD104" s="619">
        <v>1360.3630444</v>
      </c>
      <c r="AE104" s="619">
        <v>1210.3527173</v>
      </c>
      <c r="AF104" s="619">
        <v>1209.6985112</v>
      </c>
      <c r="AG104" s="619">
        <v>857.2440484</v>
      </c>
      <c r="AH104" s="618">
        <v>0.96061035210637602</v>
      </c>
      <c r="AI104" s="618">
        <v>0.23738719044237255</v>
      </c>
      <c r="AJ104" s="618">
        <v>0.37144821925559868</v>
      </c>
      <c r="AK104" s="618">
        <v>1.2509829065134432</v>
      </c>
      <c r="AL104" s="618">
        <v>1.3590650855055593</v>
      </c>
      <c r="AM104" s="618">
        <v>1.1338510246534201</v>
      </c>
      <c r="AN104" s="618">
        <v>1.1276065954037833</v>
      </c>
      <c r="AO104" s="618">
        <v>1.216330305448925</v>
      </c>
      <c r="AP104" s="618">
        <v>1.1032025440442297</v>
      </c>
      <c r="AQ104" s="618">
        <v>1.1481119088025609</v>
      </c>
      <c r="AR104" s="618">
        <v>1.1239393484539013</v>
      </c>
      <c r="AS104" s="618">
        <v>1.4111483345944735</v>
      </c>
    </row>
    <row r="105" spans="2:45" x14ac:dyDescent="0.3">
      <c r="B105" s="616">
        <v>1000000</v>
      </c>
      <c r="C105" t="s">
        <v>516</v>
      </c>
      <c r="D105" t="s">
        <v>182</v>
      </c>
      <c r="E105" t="s">
        <v>191</v>
      </c>
      <c r="F105" s="618">
        <v>5.6023701024374954</v>
      </c>
      <c r="G105" s="618">
        <v>1.1708630964660358</v>
      </c>
      <c r="H105" s="617">
        <v>7.249898148667115</v>
      </c>
      <c r="I105" s="617">
        <v>19.017681240530585</v>
      </c>
      <c r="J105" s="619">
        <v>1300</v>
      </c>
      <c r="K105" s="619">
        <v>1353.306257</v>
      </c>
      <c r="L105" s="619">
        <v>677.87381590000007</v>
      </c>
      <c r="M105" s="619">
        <v>2855.5618971000004</v>
      </c>
      <c r="N105" s="619">
        <v>267.02805999999998</v>
      </c>
      <c r="O105" s="619">
        <v>718.88367249999999</v>
      </c>
      <c r="P105" s="619">
        <v>358.3640365</v>
      </c>
      <c r="Q105" s="619">
        <v>286.46597379999997</v>
      </c>
      <c r="R105" s="619">
        <v>1633.1591950999998</v>
      </c>
      <c r="S105" s="619">
        <v>1201.6784276999999</v>
      </c>
      <c r="T105" s="619">
        <v>1805.2070097000001</v>
      </c>
      <c r="U105" s="619">
        <v>1592.1024636</v>
      </c>
      <c r="V105" s="619">
        <v>2608.5598777</v>
      </c>
      <c r="W105" s="619">
        <v>2313.3598972999998</v>
      </c>
      <c r="X105" s="619">
        <v>2213.0398028</v>
      </c>
      <c r="Y105" s="619">
        <v>1819.4398288</v>
      </c>
      <c r="Z105" s="619">
        <v>378.63024459999997</v>
      </c>
      <c r="AA105" s="619">
        <v>343.21009009999995</v>
      </c>
      <c r="AB105" s="619">
        <v>1844.9148087999999</v>
      </c>
      <c r="AC105" s="619">
        <v>1606.9120046</v>
      </c>
      <c r="AD105" s="619">
        <v>1484.0324121000001</v>
      </c>
      <c r="AE105" s="619">
        <v>1320.3847825</v>
      </c>
      <c r="AF105" s="619">
        <v>1319.6711031</v>
      </c>
      <c r="AG105" s="619">
        <v>935.17532549999999</v>
      </c>
      <c r="AH105" s="618">
        <v>0.9606103521063758</v>
      </c>
      <c r="AI105" s="618">
        <v>0.23738719044237255</v>
      </c>
      <c r="AJ105" s="618">
        <v>0.37144821925559868</v>
      </c>
      <c r="AK105" s="618">
        <v>1.2509829065134432</v>
      </c>
      <c r="AL105" s="618">
        <v>1.3590650855055595</v>
      </c>
      <c r="AM105" s="618">
        <v>1.1338510246534201</v>
      </c>
      <c r="AN105" s="618">
        <v>1.1276065954037831</v>
      </c>
      <c r="AO105" s="618">
        <v>1.2163303054489247</v>
      </c>
      <c r="AP105" s="618">
        <v>1.1032025440442297</v>
      </c>
      <c r="AQ105" s="618">
        <v>1.1481119088025609</v>
      </c>
      <c r="AR105" s="618">
        <v>1.1239393484539013</v>
      </c>
      <c r="AS105" s="618">
        <v>1.4111483345944738</v>
      </c>
    </row>
    <row r="106" spans="2:45" x14ac:dyDescent="0.3">
      <c r="B106" s="616">
        <v>1101400</v>
      </c>
      <c r="C106" t="s">
        <v>517</v>
      </c>
      <c r="D106" t="s">
        <v>182</v>
      </c>
      <c r="E106" t="s">
        <v>191</v>
      </c>
      <c r="F106" s="618">
        <v>4.4559721039097786</v>
      </c>
      <c r="G106" s="618">
        <v>1.002257960741294</v>
      </c>
      <c r="H106" s="617">
        <v>5.5061327446463695</v>
      </c>
      <c r="I106" s="617">
        <v>14.091747791488737</v>
      </c>
      <c r="J106" s="619">
        <v>1101.4000000000001</v>
      </c>
      <c r="K106" s="619">
        <v>1066.7195018</v>
      </c>
      <c r="L106" s="619">
        <v>558.82354250000003</v>
      </c>
      <c r="M106" s="619">
        <v>2354.1131872999999</v>
      </c>
      <c r="N106" s="619">
        <v>205.40620000000001</v>
      </c>
      <c r="O106" s="619">
        <v>555.11902709999993</v>
      </c>
      <c r="P106" s="619">
        <v>323.28283750000003</v>
      </c>
      <c r="Q106" s="619">
        <v>256.37671239999997</v>
      </c>
      <c r="R106" s="619">
        <v>1469.2232807</v>
      </c>
      <c r="S106" s="619">
        <v>1036.5627426999999</v>
      </c>
      <c r="T106" s="619">
        <v>1663.4643403</v>
      </c>
      <c r="U106" s="619">
        <v>1455.6173510000001</v>
      </c>
      <c r="V106" s="619">
        <v>2319.8820172999999</v>
      </c>
      <c r="W106" s="619">
        <v>2050.5088944999998</v>
      </c>
      <c r="X106" s="619">
        <v>2079.8789879000001</v>
      </c>
      <c r="Y106" s="619">
        <v>1720.7148241999998</v>
      </c>
      <c r="Z106" s="619">
        <v>348.07704189999998</v>
      </c>
      <c r="AA106" s="619">
        <v>315.9285074</v>
      </c>
      <c r="AB106" s="619">
        <v>1697.5747775999998</v>
      </c>
      <c r="AC106" s="619">
        <v>1487.2665948000001</v>
      </c>
      <c r="AD106" s="619">
        <v>1341.6901998999999</v>
      </c>
      <c r="AE106" s="619">
        <v>1189.5350891000001</v>
      </c>
      <c r="AF106" s="619">
        <v>1199.8957639999999</v>
      </c>
      <c r="AG106" s="619">
        <v>848.96201269999995</v>
      </c>
      <c r="AH106" s="618">
        <v>1.0325113566959707</v>
      </c>
      <c r="AI106" s="618">
        <v>0.23738176462885158</v>
      </c>
      <c r="AJ106" s="618">
        <v>0.37002190513985461</v>
      </c>
      <c r="AK106" s="618">
        <v>1.2609680282338223</v>
      </c>
      <c r="AL106" s="618">
        <v>1.4173992756175537</v>
      </c>
      <c r="AM106" s="618">
        <v>1.1427895793906584</v>
      </c>
      <c r="AN106" s="618">
        <v>1.1313689121209567</v>
      </c>
      <c r="AO106" s="618">
        <v>1.208729627148917</v>
      </c>
      <c r="AP106" s="618">
        <v>1.1017588910239302</v>
      </c>
      <c r="AQ106" s="618">
        <v>1.141405840423295</v>
      </c>
      <c r="AR106" s="618">
        <v>1.127911410254081</v>
      </c>
      <c r="AS106" s="618">
        <v>1.4133680259278503</v>
      </c>
    </row>
    <row r="107" spans="2:45" x14ac:dyDescent="0.3">
      <c r="B107" s="616">
        <v>1101400</v>
      </c>
      <c r="C107" t="s">
        <v>518</v>
      </c>
      <c r="D107" t="s">
        <v>182</v>
      </c>
      <c r="E107" t="s">
        <v>191</v>
      </c>
      <c r="F107" s="618">
        <v>5.1243679194962457</v>
      </c>
      <c r="G107" s="618">
        <v>1.1525966548524882</v>
      </c>
      <c r="H107" s="617">
        <v>6.3320526563433246</v>
      </c>
      <c r="I107" s="617">
        <v>16.205509960212048</v>
      </c>
      <c r="J107" s="619">
        <v>1321.68</v>
      </c>
      <c r="K107" s="619">
        <v>1280.0634021000001</v>
      </c>
      <c r="L107" s="619">
        <v>670.58825100000001</v>
      </c>
      <c r="M107" s="619">
        <v>2824.9358247999999</v>
      </c>
      <c r="N107" s="619">
        <v>246.48743999999999</v>
      </c>
      <c r="O107" s="619">
        <v>666.14283260000002</v>
      </c>
      <c r="P107" s="619">
        <v>355.61112120000001</v>
      </c>
      <c r="Q107" s="619">
        <v>282.01438359999997</v>
      </c>
      <c r="R107" s="619">
        <v>1616.1456088</v>
      </c>
      <c r="S107" s="619">
        <v>1140.2190169999999</v>
      </c>
      <c r="T107" s="619">
        <v>1829.8107742999998</v>
      </c>
      <c r="U107" s="619">
        <v>1601.1790860999999</v>
      </c>
      <c r="V107" s="619">
        <v>2551.8702190999998</v>
      </c>
      <c r="W107" s="619">
        <v>2255.559784</v>
      </c>
      <c r="X107" s="619">
        <v>2287.8668867000001</v>
      </c>
      <c r="Y107" s="619">
        <v>1892.7863067000001</v>
      </c>
      <c r="Z107" s="619">
        <v>382.88474609999997</v>
      </c>
      <c r="AA107" s="619">
        <v>347.52135809999999</v>
      </c>
      <c r="AB107" s="619">
        <v>1867.3322553999999</v>
      </c>
      <c r="AC107" s="619">
        <v>1635.9932543</v>
      </c>
      <c r="AD107" s="619">
        <v>1475.8592199</v>
      </c>
      <c r="AE107" s="619">
        <v>1308.4885981</v>
      </c>
      <c r="AF107" s="619">
        <v>1319.8853404000001</v>
      </c>
      <c r="AG107" s="619">
        <v>933.85821400000009</v>
      </c>
      <c r="AH107" s="618">
        <v>1.0325113566959707</v>
      </c>
      <c r="AI107" s="618">
        <v>0.23738176462885158</v>
      </c>
      <c r="AJ107" s="618">
        <v>0.37002190513985461</v>
      </c>
      <c r="AK107" s="618">
        <v>1.2609680282338225</v>
      </c>
      <c r="AL107" s="618">
        <v>1.4173992756175537</v>
      </c>
      <c r="AM107" s="618">
        <v>1.1427895793906584</v>
      </c>
      <c r="AN107" s="618">
        <v>1.1313689121209565</v>
      </c>
      <c r="AO107" s="618">
        <v>1.208729627148917</v>
      </c>
      <c r="AP107" s="618">
        <v>1.10175889102393</v>
      </c>
      <c r="AQ107" s="618">
        <v>1.141405840423295</v>
      </c>
      <c r="AR107" s="618">
        <v>1.127911410254081</v>
      </c>
      <c r="AS107" s="618">
        <v>1.41336802592785</v>
      </c>
    </row>
    <row r="108" spans="2:45" x14ac:dyDescent="0.3">
      <c r="B108" s="616">
        <v>1101400</v>
      </c>
      <c r="C108" t="s">
        <v>516</v>
      </c>
      <c r="D108" t="s">
        <v>182</v>
      </c>
      <c r="E108" t="s">
        <v>191</v>
      </c>
      <c r="F108" s="618">
        <v>5.7927637350827137</v>
      </c>
      <c r="G108" s="618">
        <v>1.3029353489636826</v>
      </c>
      <c r="H108" s="617">
        <v>7.1579725680402815</v>
      </c>
      <c r="I108" s="617">
        <v>18.31927212893536</v>
      </c>
      <c r="J108" s="619">
        <v>1431.82</v>
      </c>
      <c r="K108" s="619">
        <v>1386.7353522999999</v>
      </c>
      <c r="L108" s="619">
        <v>726.4706053000001</v>
      </c>
      <c r="M108" s="619">
        <v>3060.3471434999997</v>
      </c>
      <c r="N108" s="619">
        <v>267.02805999999998</v>
      </c>
      <c r="O108" s="619">
        <v>721.65473529999997</v>
      </c>
      <c r="P108" s="619">
        <v>387.93940500000002</v>
      </c>
      <c r="Q108" s="619">
        <v>307.6520549</v>
      </c>
      <c r="R108" s="619">
        <v>1763.0679368000001</v>
      </c>
      <c r="S108" s="619">
        <v>1243.8752912999998</v>
      </c>
      <c r="T108" s="619">
        <v>1996.1572083999999</v>
      </c>
      <c r="U108" s="619">
        <v>1746.7408211999998</v>
      </c>
      <c r="V108" s="619">
        <v>2783.8584207999997</v>
      </c>
      <c r="W108" s="619">
        <v>2460.6106734999998</v>
      </c>
      <c r="X108" s="619">
        <v>2495.8547855000002</v>
      </c>
      <c r="Y108" s="619">
        <v>2064.8577891</v>
      </c>
      <c r="Z108" s="619">
        <v>417.69245030000002</v>
      </c>
      <c r="AA108" s="619">
        <v>379.11420890000005</v>
      </c>
      <c r="AB108" s="619">
        <v>2037.0897331000001</v>
      </c>
      <c r="AC108" s="619">
        <v>1784.7199138000001</v>
      </c>
      <c r="AD108" s="619">
        <v>1610.0282399</v>
      </c>
      <c r="AE108" s="619">
        <v>1427.4421070000001</v>
      </c>
      <c r="AF108" s="619">
        <v>1439.8749167999999</v>
      </c>
      <c r="AG108" s="619">
        <v>1018.7544153</v>
      </c>
      <c r="AH108" s="618">
        <v>1.0325113566959707</v>
      </c>
      <c r="AI108" s="618">
        <v>0.2373817646288516</v>
      </c>
      <c r="AJ108" s="618">
        <v>0.37002190513985456</v>
      </c>
      <c r="AK108" s="618">
        <v>1.2609680282338223</v>
      </c>
      <c r="AL108" s="618">
        <v>1.4173992756175537</v>
      </c>
      <c r="AM108" s="618">
        <v>1.1427895793906584</v>
      </c>
      <c r="AN108" s="618">
        <v>1.1313689121209567</v>
      </c>
      <c r="AO108" s="618">
        <v>1.208729627148917</v>
      </c>
      <c r="AP108" s="618">
        <v>1.10175889102393</v>
      </c>
      <c r="AQ108" s="618">
        <v>1.1414058404232947</v>
      </c>
      <c r="AR108" s="618">
        <v>1.127911410254081</v>
      </c>
      <c r="AS108" s="618">
        <v>1.4133680259278503</v>
      </c>
    </row>
    <row r="109" spans="2:45" x14ac:dyDescent="0.3">
      <c r="B109" s="616">
        <v>1257800</v>
      </c>
      <c r="C109" t="s">
        <v>517</v>
      </c>
      <c r="D109" t="s">
        <v>182</v>
      </c>
      <c r="E109" t="s">
        <v>191</v>
      </c>
      <c r="F109" s="618">
        <v>4.6498640818415398</v>
      </c>
      <c r="G109" s="618">
        <v>1.158957249852445</v>
      </c>
      <c r="H109" s="617">
        <v>5.4181474938670169</v>
      </c>
      <c r="I109" s="617">
        <v>13.415859949744171</v>
      </c>
      <c r="J109" s="619">
        <v>1257.8</v>
      </c>
      <c r="K109" s="619">
        <v>1106.3820000000001</v>
      </c>
      <c r="L109" s="619">
        <v>616.48199999999997</v>
      </c>
      <c r="M109" s="619">
        <v>2597.0839999999998</v>
      </c>
      <c r="N109" s="619">
        <v>205.40620000000001</v>
      </c>
      <c r="O109" s="619">
        <v>558.40680000000009</v>
      </c>
      <c r="P109" s="619">
        <v>361.29720000000003</v>
      </c>
      <c r="Q109" s="619">
        <v>283.608</v>
      </c>
      <c r="R109" s="619">
        <v>1636.2</v>
      </c>
      <c r="S109" s="619">
        <v>1090.8</v>
      </c>
      <c r="T109" s="619">
        <v>1908.9</v>
      </c>
      <c r="U109" s="619">
        <v>1654.38</v>
      </c>
      <c r="V109" s="619">
        <v>2545.1999999999998</v>
      </c>
      <c r="W109" s="619">
        <v>2239.7759999999998</v>
      </c>
      <c r="X109" s="619">
        <v>2443.3919999999998</v>
      </c>
      <c r="Y109" s="619">
        <v>2036.16</v>
      </c>
      <c r="Z109" s="619">
        <v>398.28520250000003</v>
      </c>
      <c r="AA109" s="619">
        <v>362.07745679999999</v>
      </c>
      <c r="AB109" s="619">
        <v>1944.5846244000002</v>
      </c>
      <c r="AC109" s="619">
        <v>1715.8099627000001</v>
      </c>
      <c r="AD109" s="619">
        <v>1503.6375</v>
      </c>
      <c r="AE109" s="619">
        <v>1327.14</v>
      </c>
      <c r="AF109" s="619">
        <v>1354.3983648000001</v>
      </c>
      <c r="AG109" s="619">
        <v>956.38944240000001</v>
      </c>
      <c r="AH109" s="618">
        <v>1.1368586979903867</v>
      </c>
      <c r="AI109" s="618">
        <v>0.23737468637903125</v>
      </c>
      <c r="AJ109" s="618">
        <v>0.36784329990250847</v>
      </c>
      <c r="AK109" s="618">
        <v>1.2739316239316241</v>
      </c>
      <c r="AL109" s="618">
        <v>1.5</v>
      </c>
      <c r="AM109" s="618">
        <v>1.1538461538461537</v>
      </c>
      <c r="AN109" s="618">
        <v>1.1363636363636362</v>
      </c>
      <c r="AO109" s="618">
        <v>1.1999999999999997</v>
      </c>
      <c r="AP109" s="618">
        <v>1.0999999999999999</v>
      </c>
      <c r="AQ109" s="618">
        <v>1.1333333333333337</v>
      </c>
      <c r="AR109" s="618">
        <v>1.1329908675799087</v>
      </c>
      <c r="AS109" s="618">
        <v>1.4161577959311642</v>
      </c>
    </row>
    <row r="110" spans="2:45" x14ac:dyDescent="0.3">
      <c r="B110" s="616">
        <v>1257800</v>
      </c>
      <c r="C110" t="s">
        <v>518</v>
      </c>
      <c r="D110" t="s">
        <v>182</v>
      </c>
      <c r="E110" t="s">
        <v>191</v>
      </c>
      <c r="F110" s="618">
        <v>5.3473436941177708</v>
      </c>
      <c r="G110" s="618">
        <v>1.3328008373303117</v>
      </c>
      <c r="H110" s="617">
        <v>6.2308696179470688</v>
      </c>
      <c r="I110" s="617">
        <v>15.428238942205796</v>
      </c>
      <c r="J110" s="619">
        <v>1509.36</v>
      </c>
      <c r="K110" s="619">
        <v>1327.6583999999998</v>
      </c>
      <c r="L110" s="619">
        <v>739.77840000000003</v>
      </c>
      <c r="M110" s="619">
        <v>3116.5007999999998</v>
      </c>
      <c r="N110" s="619">
        <v>246.48743999999999</v>
      </c>
      <c r="O110" s="619">
        <v>670.08816000000002</v>
      </c>
      <c r="P110" s="619">
        <v>397.42692</v>
      </c>
      <c r="Q110" s="619">
        <v>311.96879999999999</v>
      </c>
      <c r="R110" s="619">
        <v>1799.82</v>
      </c>
      <c r="S110" s="619">
        <v>1199.8800000000001</v>
      </c>
      <c r="T110" s="619">
        <v>2099.79</v>
      </c>
      <c r="U110" s="619">
        <v>1819.818</v>
      </c>
      <c r="V110" s="619">
        <v>2799.72</v>
      </c>
      <c r="W110" s="619">
        <v>2463.7536</v>
      </c>
      <c r="X110" s="619">
        <v>2687.7312000000002</v>
      </c>
      <c r="Y110" s="619">
        <v>2239.7759999999998</v>
      </c>
      <c r="Z110" s="619">
        <v>438.11372269999998</v>
      </c>
      <c r="AA110" s="619">
        <v>398.28520250000003</v>
      </c>
      <c r="AB110" s="619">
        <v>2139.0430869000002</v>
      </c>
      <c r="AC110" s="619">
        <v>1887.3909590000001</v>
      </c>
      <c r="AD110" s="619">
        <v>1654.00125</v>
      </c>
      <c r="AE110" s="619">
        <v>1459.854</v>
      </c>
      <c r="AF110" s="619">
        <v>1489.8382013</v>
      </c>
      <c r="AG110" s="619">
        <v>1052.0283866</v>
      </c>
      <c r="AH110" s="618">
        <v>1.1368586979903867</v>
      </c>
      <c r="AI110" s="618">
        <v>0.23737468637903128</v>
      </c>
      <c r="AJ110" s="618">
        <v>0.36784329990250847</v>
      </c>
      <c r="AK110" s="618">
        <v>1.2739316239316241</v>
      </c>
      <c r="AL110" s="618">
        <v>1.5</v>
      </c>
      <c r="AM110" s="618">
        <v>1.153846153846154</v>
      </c>
      <c r="AN110" s="618">
        <v>1.1363636363636362</v>
      </c>
      <c r="AO110" s="618">
        <v>1.1999999999999997</v>
      </c>
      <c r="AP110" s="618">
        <v>1.0999999999999999</v>
      </c>
      <c r="AQ110" s="618">
        <v>1.1333333333333337</v>
      </c>
      <c r="AR110" s="618">
        <v>1.1329908675799087</v>
      </c>
      <c r="AS110" s="618">
        <v>1.4161577959311642</v>
      </c>
    </row>
    <row r="111" spans="2:45" x14ac:dyDescent="0.3">
      <c r="B111" s="616">
        <v>1257800</v>
      </c>
      <c r="C111" t="s">
        <v>516</v>
      </c>
      <c r="D111" t="s">
        <v>182</v>
      </c>
      <c r="E111" t="s">
        <v>191</v>
      </c>
      <c r="F111" s="618">
        <v>6.0448233063940027</v>
      </c>
      <c r="G111" s="618">
        <v>1.5066444248081787</v>
      </c>
      <c r="H111" s="617">
        <v>7.0435917420271226</v>
      </c>
      <c r="I111" s="617">
        <v>17.440617934667426</v>
      </c>
      <c r="J111" s="619">
        <v>1635.14</v>
      </c>
      <c r="K111" s="619">
        <v>1438.2966000000001</v>
      </c>
      <c r="L111" s="619">
        <v>801.42660000000001</v>
      </c>
      <c r="M111" s="619">
        <v>3376.2092000000002</v>
      </c>
      <c r="N111" s="619">
        <v>267.02805999999998</v>
      </c>
      <c r="O111" s="619">
        <v>725.92883999999992</v>
      </c>
      <c r="P111" s="619">
        <v>433.55664000000002</v>
      </c>
      <c r="Q111" s="619">
        <v>340.32959999999997</v>
      </c>
      <c r="R111" s="619">
        <v>1963.44</v>
      </c>
      <c r="S111" s="619">
        <v>1308.96</v>
      </c>
      <c r="T111" s="619">
        <v>2290.6799999999998</v>
      </c>
      <c r="U111" s="619">
        <v>1985.2560000000001</v>
      </c>
      <c r="V111" s="619">
        <v>3054.24</v>
      </c>
      <c r="W111" s="619">
        <v>2687.7312000000002</v>
      </c>
      <c r="X111" s="619">
        <v>2932.0704000000001</v>
      </c>
      <c r="Y111" s="619">
        <v>2443.3919999999998</v>
      </c>
      <c r="Z111" s="619">
        <v>477.94224300000002</v>
      </c>
      <c r="AA111" s="619">
        <v>434.4929482</v>
      </c>
      <c r="AB111" s="619">
        <v>2333.5015493000001</v>
      </c>
      <c r="AC111" s="619">
        <v>2058.9719553</v>
      </c>
      <c r="AD111" s="619">
        <v>1804.365</v>
      </c>
      <c r="AE111" s="619">
        <v>1592.568</v>
      </c>
      <c r="AF111" s="619">
        <v>1625.2780378</v>
      </c>
      <c r="AG111" s="619">
        <v>1147.6673309</v>
      </c>
      <c r="AH111" s="618">
        <v>1.1368586979903865</v>
      </c>
      <c r="AI111" s="618">
        <v>0.23737468637903122</v>
      </c>
      <c r="AJ111" s="618">
        <v>0.36784329990250847</v>
      </c>
      <c r="AK111" s="618">
        <v>1.2739316239316241</v>
      </c>
      <c r="AL111" s="618">
        <v>1.5</v>
      </c>
      <c r="AM111" s="618">
        <v>1.1538461538461537</v>
      </c>
      <c r="AN111" s="618">
        <v>1.1363636363636362</v>
      </c>
      <c r="AO111" s="618">
        <v>1.1999999999999997</v>
      </c>
      <c r="AP111" s="618">
        <v>1.0999999999999999</v>
      </c>
      <c r="AQ111" s="618">
        <v>1.1333333333333337</v>
      </c>
      <c r="AR111" s="618">
        <v>1.1329908675799087</v>
      </c>
      <c r="AS111" s="618">
        <v>1.4161577959311642</v>
      </c>
    </row>
    <row r="112" spans="2:45" x14ac:dyDescent="0.3">
      <c r="B112" s="616">
        <v>1300000</v>
      </c>
      <c r="C112" t="s">
        <v>517</v>
      </c>
      <c r="D112" t="s">
        <v>182</v>
      </c>
      <c r="E112" t="s">
        <v>191</v>
      </c>
      <c r="F112" s="618">
        <v>4.7499029986603398</v>
      </c>
      <c r="G112" s="618">
        <v>1.1968451625497383</v>
      </c>
      <c r="H112" s="617">
        <v>5.3477087173082136</v>
      </c>
      <c r="I112" s="617">
        <v>13.133525112418793</v>
      </c>
      <c r="J112" s="619">
        <v>1300</v>
      </c>
      <c r="K112" s="619">
        <v>1123.8741510999998</v>
      </c>
      <c r="L112" s="619">
        <v>631.61180110000009</v>
      </c>
      <c r="M112" s="619">
        <v>2666.6856833000002</v>
      </c>
      <c r="N112" s="619">
        <v>205.40620000000001</v>
      </c>
      <c r="O112" s="619">
        <v>565.45888070000001</v>
      </c>
      <c r="P112" s="619">
        <v>377.0671863</v>
      </c>
      <c r="Q112" s="619">
        <v>296.30830639999999</v>
      </c>
      <c r="R112" s="619">
        <v>1678.1116699000002</v>
      </c>
      <c r="S112" s="619">
        <v>1151.1396301</v>
      </c>
      <c r="T112" s="619">
        <v>1996.1816702000001</v>
      </c>
      <c r="U112" s="619">
        <v>1731.6160440000001</v>
      </c>
      <c r="V112" s="619">
        <v>2559.0333212999999</v>
      </c>
      <c r="W112" s="619">
        <v>2260.0648713</v>
      </c>
      <c r="X112" s="619">
        <v>2611.4668538999999</v>
      </c>
      <c r="Y112" s="619">
        <v>2184.8682041000002</v>
      </c>
      <c r="Z112" s="619">
        <v>415.98952930000002</v>
      </c>
      <c r="AA112" s="619">
        <v>377.02753210000003</v>
      </c>
      <c r="AB112" s="619">
        <v>2008.9334696999999</v>
      </c>
      <c r="AC112" s="619">
        <v>1771.3380744000001</v>
      </c>
      <c r="AD112" s="619">
        <v>1533.0744783999999</v>
      </c>
      <c r="AE112" s="619">
        <v>1349.1250999000001</v>
      </c>
      <c r="AF112" s="619">
        <v>1495.3977886</v>
      </c>
      <c r="AG112" s="619">
        <v>1058.6913987</v>
      </c>
      <c r="AH112" s="618">
        <v>1.1567131415272258</v>
      </c>
      <c r="AI112" s="618">
        <v>0.23685273637364315</v>
      </c>
      <c r="AJ112" s="618">
        <v>0.36325576804890486</v>
      </c>
      <c r="AK112" s="618">
        <v>1.2725501719706218</v>
      </c>
      <c r="AL112" s="618">
        <v>1.4577829014313084</v>
      </c>
      <c r="AM112" s="618">
        <v>1.1527853862920179</v>
      </c>
      <c r="AN112" s="618">
        <v>1.1322831277350043</v>
      </c>
      <c r="AO112" s="618">
        <v>1.1952514339469207</v>
      </c>
      <c r="AP112" s="618">
        <v>1.1033399260096628</v>
      </c>
      <c r="AQ112" s="618">
        <v>1.1341332852603934</v>
      </c>
      <c r="AR112" s="618">
        <v>1.1363471619147387</v>
      </c>
      <c r="AS112" s="618">
        <v>1.4124963991783763</v>
      </c>
    </row>
    <row r="113" spans="2:45" x14ac:dyDescent="0.3">
      <c r="B113" s="616">
        <v>1300000</v>
      </c>
      <c r="C113" t="s">
        <v>518</v>
      </c>
      <c r="D113" t="s">
        <v>182</v>
      </c>
      <c r="E113" t="s">
        <v>191</v>
      </c>
      <c r="F113" s="618">
        <v>5.4623884484593912</v>
      </c>
      <c r="G113" s="618">
        <v>1.3763719369321989</v>
      </c>
      <c r="H113" s="617">
        <v>6.1498650249044449</v>
      </c>
      <c r="I113" s="617">
        <v>15.103553879281611</v>
      </c>
      <c r="J113" s="619">
        <v>1560</v>
      </c>
      <c r="K113" s="619">
        <v>1348.6489813000001</v>
      </c>
      <c r="L113" s="619">
        <v>757.93416139999999</v>
      </c>
      <c r="M113" s="619">
        <v>3200.0228199999997</v>
      </c>
      <c r="N113" s="619">
        <v>246.48743999999999</v>
      </c>
      <c r="O113" s="619">
        <v>678.55065679999996</v>
      </c>
      <c r="P113" s="619">
        <v>414.77390490000005</v>
      </c>
      <c r="Q113" s="619">
        <v>325.93913709999998</v>
      </c>
      <c r="R113" s="619">
        <v>1845.9228369</v>
      </c>
      <c r="S113" s="619">
        <v>1266.2535931</v>
      </c>
      <c r="T113" s="619">
        <v>2195.7998371999997</v>
      </c>
      <c r="U113" s="619">
        <v>1904.7776484000001</v>
      </c>
      <c r="V113" s="619">
        <v>2814.9366534000001</v>
      </c>
      <c r="W113" s="619">
        <v>2486.0713584</v>
      </c>
      <c r="X113" s="619">
        <v>2872.6135393</v>
      </c>
      <c r="Y113" s="619">
        <v>2403.3550244999997</v>
      </c>
      <c r="Z113" s="619">
        <v>457.58848229999995</v>
      </c>
      <c r="AA113" s="619">
        <v>414.73028529999999</v>
      </c>
      <c r="AB113" s="619">
        <v>2209.8268165999998</v>
      </c>
      <c r="AC113" s="619">
        <v>1948.4718819</v>
      </c>
      <c r="AD113" s="619">
        <v>1686.3819262000002</v>
      </c>
      <c r="AE113" s="619">
        <v>1484.0376099</v>
      </c>
      <c r="AF113" s="619">
        <v>1644.9375674</v>
      </c>
      <c r="AG113" s="619">
        <v>1164.5605386000002</v>
      </c>
      <c r="AH113" s="618">
        <v>1.156713141527226</v>
      </c>
      <c r="AI113" s="618">
        <v>0.23685273637364315</v>
      </c>
      <c r="AJ113" s="618">
        <v>0.3632557680489048</v>
      </c>
      <c r="AK113" s="618">
        <v>1.2725501719706218</v>
      </c>
      <c r="AL113" s="618">
        <v>1.4577829014313084</v>
      </c>
      <c r="AM113" s="618">
        <v>1.1527853862920179</v>
      </c>
      <c r="AN113" s="618">
        <v>1.1322831277350045</v>
      </c>
      <c r="AO113" s="618">
        <v>1.1952514339469207</v>
      </c>
      <c r="AP113" s="618">
        <v>1.1033399260096626</v>
      </c>
      <c r="AQ113" s="618">
        <v>1.1341332852603931</v>
      </c>
      <c r="AR113" s="618">
        <v>1.1363471619147387</v>
      </c>
      <c r="AS113" s="618">
        <v>1.4124963991783763</v>
      </c>
    </row>
    <row r="114" spans="2:45" x14ac:dyDescent="0.3">
      <c r="B114" s="616">
        <v>1300000</v>
      </c>
      <c r="C114" t="s">
        <v>516</v>
      </c>
      <c r="D114" t="s">
        <v>182</v>
      </c>
      <c r="E114" t="s">
        <v>191</v>
      </c>
      <c r="F114" s="618">
        <v>6.1748738982584426</v>
      </c>
      <c r="G114" s="618">
        <v>1.5558987113146601</v>
      </c>
      <c r="H114" s="617">
        <v>6.9520213325006779</v>
      </c>
      <c r="I114" s="617">
        <v>17.073582646144434</v>
      </c>
      <c r="J114" s="619">
        <v>1690</v>
      </c>
      <c r="K114" s="619">
        <v>1461.0363964000001</v>
      </c>
      <c r="L114" s="619">
        <v>821.09534150000002</v>
      </c>
      <c r="M114" s="619">
        <v>3466.6913883000002</v>
      </c>
      <c r="N114" s="619">
        <v>267.02805999999998</v>
      </c>
      <c r="O114" s="619">
        <v>735.09654490000003</v>
      </c>
      <c r="P114" s="619">
        <v>452.4806236</v>
      </c>
      <c r="Q114" s="619">
        <v>355.56996770000001</v>
      </c>
      <c r="R114" s="619">
        <v>2013.7340038999998</v>
      </c>
      <c r="S114" s="619">
        <v>1381.3675561</v>
      </c>
      <c r="T114" s="619">
        <v>2395.4180041999998</v>
      </c>
      <c r="U114" s="619">
        <v>2077.9392527999998</v>
      </c>
      <c r="V114" s="619">
        <v>3070.8399855999996</v>
      </c>
      <c r="W114" s="619">
        <v>2712.0778455</v>
      </c>
      <c r="X114" s="619">
        <v>3133.7602247</v>
      </c>
      <c r="Y114" s="619">
        <v>2621.8418449000001</v>
      </c>
      <c r="Z114" s="619">
        <v>499.18743519999998</v>
      </c>
      <c r="AA114" s="619">
        <v>452.43303850000001</v>
      </c>
      <c r="AB114" s="619">
        <v>2410.7201636</v>
      </c>
      <c r="AC114" s="619">
        <v>2125.6056893</v>
      </c>
      <c r="AD114" s="619">
        <v>1839.6893740999999</v>
      </c>
      <c r="AE114" s="619">
        <v>1618.9501199000001</v>
      </c>
      <c r="AF114" s="619">
        <v>1794.4773463000001</v>
      </c>
      <c r="AG114" s="619">
        <v>1270.4296784999999</v>
      </c>
      <c r="AH114" s="618">
        <v>1.1567131415272258</v>
      </c>
      <c r="AI114" s="618">
        <v>0.23685273637364312</v>
      </c>
      <c r="AJ114" s="618">
        <v>0.36325576804890486</v>
      </c>
      <c r="AK114" s="618">
        <v>1.272550171970622</v>
      </c>
      <c r="AL114" s="618">
        <v>1.4577829014313082</v>
      </c>
      <c r="AM114" s="618">
        <v>1.1527853862920179</v>
      </c>
      <c r="AN114" s="618">
        <v>1.1322831277350043</v>
      </c>
      <c r="AO114" s="618">
        <v>1.1952514339469209</v>
      </c>
      <c r="AP114" s="618">
        <v>1.1033399260096626</v>
      </c>
      <c r="AQ114" s="618">
        <v>1.1341332852603931</v>
      </c>
      <c r="AR114" s="618">
        <v>1.1363471619147387</v>
      </c>
      <c r="AS114" s="618">
        <v>1.4124963991783763</v>
      </c>
    </row>
    <row r="115" spans="2:45" x14ac:dyDescent="0.3">
      <c r="B115" s="616">
        <v>1428221</v>
      </c>
      <c r="C115" t="s">
        <v>517</v>
      </c>
      <c r="D115" t="s">
        <v>182</v>
      </c>
      <c r="E115" t="s">
        <v>191</v>
      </c>
      <c r="F115" s="618">
        <v>5.0280092256162972</v>
      </c>
      <c r="G115" s="618">
        <v>1.3119642633544693</v>
      </c>
      <c r="H115" s="617">
        <v>5.1641539086991486</v>
      </c>
      <c r="I115" s="617">
        <v>12.405263862164441</v>
      </c>
      <c r="J115" s="619">
        <v>1428.221</v>
      </c>
      <c r="K115" s="619">
        <v>1177.0225184999999</v>
      </c>
      <c r="L115" s="619">
        <v>677.58237540000005</v>
      </c>
      <c r="M115" s="619">
        <v>2878.1642956000001</v>
      </c>
      <c r="N115" s="619">
        <v>205.40620000000001</v>
      </c>
      <c r="O115" s="619">
        <v>586.8860095</v>
      </c>
      <c r="P115" s="619">
        <v>424.98290700000001</v>
      </c>
      <c r="Q115" s="619">
        <v>334.89707400000003</v>
      </c>
      <c r="R115" s="619">
        <v>1805.4566043</v>
      </c>
      <c r="S115" s="619">
        <v>1334.4763057</v>
      </c>
      <c r="T115" s="619">
        <v>2261.3793724000002</v>
      </c>
      <c r="U115" s="619">
        <v>1966.2909918</v>
      </c>
      <c r="V115" s="619">
        <v>2601.0646551999998</v>
      </c>
      <c r="W115" s="619">
        <v>2321.7108276999998</v>
      </c>
      <c r="X115" s="619">
        <v>3122.1475613000002</v>
      </c>
      <c r="Y115" s="619">
        <v>2636.7050439</v>
      </c>
      <c r="Z115" s="619">
        <v>469.7825742</v>
      </c>
      <c r="AA115" s="619">
        <v>422.45202490000003</v>
      </c>
      <c r="AB115" s="619">
        <v>2204.4517938999998</v>
      </c>
      <c r="AC115" s="619">
        <v>1940.0553732000001</v>
      </c>
      <c r="AD115" s="619">
        <v>1622.5161562999999</v>
      </c>
      <c r="AE115" s="619">
        <v>1415.9248984999999</v>
      </c>
      <c r="AF115" s="619">
        <v>1923.8121752</v>
      </c>
      <c r="AG115" s="619">
        <v>1369.5269235000001</v>
      </c>
      <c r="AH115" s="618">
        <v>1.2134185858785853</v>
      </c>
      <c r="AI115" s="618">
        <v>0.23542171529655226</v>
      </c>
      <c r="AJ115" s="618">
        <v>0.34999334909219965</v>
      </c>
      <c r="AK115" s="618">
        <v>1.2689955811086264</v>
      </c>
      <c r="AL115" s="618">
        <v>1.3529326796726353</v>
      </c>
      <c r="AM115" s="618">
        <v>1.1500736065146382</v>
      </c>
      <c r="AN115" s="618">
        <v>1.1203224037287429</v>
      </c>
      <c r="AO115" s="618">
        <v>1.1841095265729047</v>
      </c>
      <c r="AP115" s="618">
        <v>1.1120376905098832</v>
      </c>
      <c r="AQ115" s="618">
        <v>1.1362829248757911</v>
      </c>
      <c r="AR115" s="618">
        <v>1.1459055193912668</v>
      </c>
      <c r="AS115" s="618">
        <v>1.4047275319460562</v>
      </c>
    </row>
    <row r="116" spans="2:45" x14ac:dyDescent="0.3">
      <c r="B116" s="616">
        <v>1428221</v>
      </c>
      <c r="C116" t="s">
        <v>518</v>
      </c>
      <c r="D116" t="s">
        <v>182</v>
      </c>
      <c r="E116" t="s">
        <v>191</v>
      </c>
      <c r="F116" s="618">
        <v>5.7822106094587413</v>
      </c>
      <c r="G116" s="618">
        <v>1.5087589028576396</v>
      </c>
      <c r="H116" s="617">
        <v>5.9387769950040203</v>
      </c>
      <c r="I116" s="617">
        <v>14.266053441489108</v>
      </c>
      <c r="J116" s="619">
        <v>1713.8652</v>
      </c>
      <c r="K116" s="619">
        <v>1412.4270223000001</v>
      </c>
      <c r="L116" s="619">
        <v>813.09885039999995</v>
      </c>
      <c r="M116" s="619">
        <v>3453.7971546999997</v>
      </c>
      <c r="N116" s="619">
        <v>246.48743999999999</v>
      </c>
      <c r="O116" s="619">
        <v>704.26321140000005</v>
      </c>
      <c r="P116" s="619">
        <v>467.4811977</v>
      </c>
      <c r="Q116" s="619">
        <v>368.38678139999996</v>
      </c>
      <c r="R116" s="619">
        <v>1986.0022646999998</v>
      </c>
      <c r="S116" s="619">
        <v>1467.9239362999999</v>
      </c>
      <c r="T116" s="619">
        <v>2487.5173095999999</v>
      </c>
      <c r="U116" s="619">
        <v>2162.920091</v>
      </c>
      <c r="V116" s="619">
        <v>2861.1711208000002</v>
      </c>
      <c r="W116" s="619">
        <v>2553.8819105000002</v>
      </c>
      <c r="X116" s="619">
        <v>3434.3623173999999</v>
      </c>
      <c r="Y116" s="619">
        <v>2900.3755483</v>
      </c>
      <c r="Z116" s="619">
        <v>516.76083159999996</v>
      </c>
      <c r="AA116" s="619">
        <v>464.69722739999997</v>
      </c>
      <c r="AB116" s="619">
        <v>2424.8969733000004</v>
      </c>
      <c r="AC116" s="619">
        <v>2134.0609105000003</v>
      </c>
      <c r="AD116" s="619">
        <v>1784.7677719000001</v>
      </c>
      <c r="AE116" s="619">
        <v>1557.5173884000001</v>
      </c>
      <c r="AF116" s="619">
        <v>2116.1933927</v>
      </c>
      <c r="AG116" s="619">
        <v>1506.4796157999999</v>
      </c>
      <c r="AH116" s="618">
        <v>1.2134185858785853</v>
      </c>
      <c r="AI116" s="618">
        <v>0.23542171529655223</v>
      </c>
      <c r="AJ116" s="618">
        <v>0.34999334909219959</v>
      </c>
      <c r="AK116" s="618">
        <v>1.2689955811086264</v>
      </c>
      <c r="AL116" s="618">
        <v>1.3529326796726353</v>
      </c>
      <c r="AM116" s="618">
        <v>1.1500736065146382</v>
      </c>
      <c r="AN116" s="618">
        <v>1.1203224037287431</v>
      </c>
      <c r="AO116" s="618">
        <v>1.1841095265729047</v>
      </c>
      <c r="AP116" s="618">
        <v>1.1120376905098832</v>
      </c>
      <c r="AQ116" s="618">
        <v>1.1362829248757913</v>
      </c>
      <c r="AR116" s="618">
        <v>1.1459055193912671</v>
      </c>
      <c r="AS116" s="618">
        <v>1.4047275319460562</v>
      </c>
    </row>
    <row r="117" spans="2:45" x14ac:dyDescent="0.3">
      <c r="B117" s="616">
        <v>1428221</v>
      </c>
      <c r="C117" t="s">
        <v>516</v>
      </c>
      <c r="D117" t="s">
        <v>182</v>
      </c>
      <c r="E117" t="s">
        <v>191</v>
      </c>
      <c r="F117" s="618">
        <v>6.5364119933011873</v>
      </c>
      <c r="G117" s="618">
        <v>1.7055535423608104</v>
      </c>
      <c r="H117" s="617">
        <v>6.7134000813088939</v>
      </c>
      <c r="I117" s="617">
        <v>16.126843020813777</v>
      </c>
      <c r="J117" s="619">
        <v>1856.6873000000001</v>
      </c>
      <c r="K117" s="619">
        <v>1530.1292741</v>
      </c>
      <c r="L117" s="619">
        <v>880.85708799999998</v>
      </c>
      <c r="M117" s="619">
        <v>3741.6135843000002</v>
      </c>
      <c r="N117" s="619">
        <v>267.02805999999998</v>
      </c>
      <c r="O117" s="619">
        <v>762.95181230000003</v>
      </c>
      <c r="P117" s="619">
        <v>509.97948839999998</v>
      </c>
      <c r="Q117" s="619">
        <v>401.8764888</v>
      </c>
      <c r="R117" s="619">
        <v>2166.5479251000002</v>
      </c>
      <c r="S117" s="619">
        <v>1601.3715669000001</v>
      </c>
      <c r="T117" s="619">
        <v>2713.6552469000003</v>
      </c>
      <c r="U117" s="619">
        <v>2359.5491901999999</v>
      </c>
      <c r="V117" s="619">
        <v>3121.2775863000002</v>
      </c>
      <c r="W117" s="619">
        <v>2786.0529931999999</v>
      </c>
      <c r="X117" s="619">
        <v>3746.5770735000001</v>
      </c>
      <c r="Y117" s="619">
        <v>3164.0460527</v>
      </c>
      <c r="Z117" s="619">
        <v>563.73908900000004</v>
      </c>
      <c r="AA117" s="619">
        <v>506.94242989999998</v>
      </c>
      <c r="AB117" s="619">
        <v>2645.3421527</v>
      </c>
      <c r="AC117" s="619">
        <v>2328.0664478000003</v>
      </c>
      <c r="AD117" s="619">
        <v>1947.0193875</v>
      </c>
      <c r="AE117" s="619">
        <v>1699.1098781999999</v>
      </c>
      <c r="AF117" s="619">
        <v>2308.5746101999998</v>
      </c>
      <c r="AG117" s="619">
        <v>1643.4323082000001</v>
      </c>
      <c r="AH117" s="618">
        <v>1.2134185858785853</v>
      </c>
      <c r="AI117" s="618">
        <v>0.23542171529655226</v>
      </c>
      <c r="AJ117" s="618">
        <v>0.34999334909219965</v>
      </c>
      <c r="AK117" s="618">
        <v>1.2689955811086266</v>
      </c>
      <c r="AL117" s="618">
        <v>1.3529326796726353</v>
      </c>
      <c r="AM117" s="618">
        <v>1.1500736065146382</v>
      </c>
      <c r="AN117" s="618">
        <v>1.1203224037287429</v>
      </c>
      <c r="AO117" s="618">
        <v>1.1841095265729047</v>
      </c>
      <c r="AP117" s="618">
        <v>1.1120376905098832</v>
      </c>
      <c r="AQ117" s="618">
        <v>1.1362829248757913</v>
      </c>
      <c r="AR117" s="618">
        <v>1.1459055193912671</v>
      </c>
      <c r="AS117" s="618">
        <v>1.4047275319460562</v>
      </c>
    </row>
    <row r="118" spans="2:45" x14ac:dyDescent="0.3">
      <c r="B118" s="616">
        <v>1500000</v>
      </c>
      <c r="C118" t="s">
        <v>517</v>
      </c>
      <c r="D118" t="s">
        <v>182</v>
      </c>
      <c r="E118" t="s">
        <v>191</v>
      </c>
      <c r="F118" s="618">
        <v>5.1686923117971624</v>
      </c>
      <c r="G118" s="618">
        <v>1.3764087298354888</v>
      </c>
      <c r="H118" s="617">
        <v>5.0775942488594072</v>
      </c>
      <c r="I118" s="617">
        <v>12.06552963068099</v>
      </c>
      <c r="J118" s="619">
        <v>1500</v>
      </c>
      <c r="K118" s="619">
        <v>1206.7753411000001</v>
      </c>
      <c r="L118" s="619">
        <v>703.31701980000003</v>
      </c>
      <c r="M118" s="619">
        <v>2996.5514810999998</v>
      </c>
      <c r="N118" s="619">
        <v>205.40620000000001</v>
      </c>
      <c r="O118" s="619">
        <v>598.88106400000004</v>
      </c>
      <c r="P118" s="619">
        <v>451.80645779999998</v>
      </c>
      <c r="Q118" s="619">
        <v>356.4993321</v>
      </c>
      <c r="R118" s="619">
        <v>1876.7451767</v>
      </c>
      <c r="S118" s="619">
        <v>1437.1094410000001</v>
      </c>
      <c r="T118" s="619">
        <v>2409.8388749000001</v>
      </c>
      <c r="U118" s="619">
        <v>2097.6636458999997</v>
      </c>
      <c r="V118" s="619">
        <v>2624.5940857999999</v>
      </c>
      <c r="W118" s="619">
        <v>2356.2206592000002</v>
      </c>
      <c r="X118" s="619">
        <v>3408.0301428000002</v>
      </c>
      <c r="Y118" s="619">
        <v>2889.6464226000003</v>
      </c>
      <c r="Z118" s="619">
        <v>499.89629159999998</v>
      </c>
      <c r="AA118" s="619">
        <v>447.8809693</v>
      </c>
      <c r="AB118" s="619">
        <v>2313.9043001</v>
      </c>
      <c r="AC118" s="619">
        <v>2034.5044805</v>
      </c>
      <c r="AD118" s="619">
        <v>1672.5862242999999</v>
      </c>
      <c r="AE118" s="619">
        <v>1453.3198863999999</v>
      </c>
      <c r="AF118" s="619">
        <v>2163.6415030999997</v>
      </c>
      <c r="AG118" s="619">
        <v>1543.5347937000001</v>
      </c>
      <c r="AH118" s="618">
        <v>1.2429819775523276</v>
      </c>
      <c r="AI118" s="618">
        <v>0.23470880586492648</v>
      </c>
      <c r="AJ118" s="618">
        <v>0.34298329393982224</v>
      </c>
      <c r="AK118" s="618">
        <v>1.2673416669323021</v>
      </c>
      <c r="AL118" s="618">
        <v>1.3059166707217675</v>
      </c>
      <c r="AM118" s="618">
        <v>1.1488204410694556</v>
      </c>
      <c r="AN118" s="618">
        <v>1.1138999548129411</v>
      </c>
      <c r="AO118" s="618">
        <v>1.1793934773804704</v>
      </c>
      <c r="AP118" s="618">
        <v>1.1161364868939359</v>
      </c>
      <c r="AQ118" s="618">
        <v>1.1373306484315164</v>
      </c>
      <c r="AR118" s="618">
        <v>1.1508727293642389</v>
      </c>
      <c r="AS118" s="618">
        <v>1.4017445618159139</v>
      </c>
    </row>
    <row r="119" spans="2:45" x14ac:dyDescent="0.3">
      <c r="B119" s="616">
        <v>1500000</v>
      </c>
      <c r="C119" t="s">
        <v>518</v>
      </c>
      <c r="D119" t="s">
        <v>182</v>
      </c>
      <c r="E119" t="s">
        <v>191</v>
      </c>
      <c r="F119" s="618">
        <v>5.943996158566736</v>
      </c>
      <c r="G119" s="618">
        <v>1.5828700393108119</v>
      </c>
      <c r="H119" s="617">
        <v>5.8392333861883179</v>
      </c>
      <c r="I119" s="617">
        <v>13.875359075283137</v>
      </c>
      <c r="J119" s="619">
        <v>1800</v>
      </c>
      <c r="K119" s="619">
        <v>1448.1304094</v>
      </c>
      <c r="L119" s="619">
        <v>843.98042380000004</v>
      </c>
      <c r="M119" s="619">
        <v>3595.8617773000001</v>
      </c>
      <c r="N119" s="619">
        <v>246.48743999999999</v>
      </c>
      <c r="O119" s="619">
        <v>718.65727679999998</v>
      </c>
      <c r="P119" s="619">
        <v>496.98710359999995</v>
      </c>
      <c r="Q119" s="619">
        <v>392.14926530000002</v>
      </c>
      <c r="R119" s="619">
        <v>2064.4196944</v>
      </c>
      <c r="S119" s="619">
        <v>1580.8203851000001</v>
      </c>
      <c r="T119" s="619">
        <v>2650.8227624000001</v>
      </c>
      <c r="U119" s="619">
        <v>2307.4300104999998</v>
      </c>
      <c r="V119" s="619">
        <v>2887.0534944000001</v>
      </c>
      <c r="W119" s="619">
        <v>2591.8427250999998</v>
      </c>
      <c r="X119" s="619">
        <v>3748.8331570999999</v>
      </c>
      <c r="Y119" s="619">
        <v>3178.6110649000002</v>
      </c>
      <c r="Z119" s="619">
        <v>549.88592080000001</v>
      </c>
      <c r="AA119" s="619">
        <v>492.66906619999997</v>
      </c>
      <c r="AB119" s="619">
        <v>2545.2947300999999</v>
      </c>
      <c r="AC119" s="619">
        <v>2237.9549286000001</v>
      </c>
      <c r="AD119" s="619">
        <v>1839.8448467000001</v>
      </c>
      <c r="AE119" s="619">
        <v>1598.651875</v>
      </c>
      <c r="AF119" s="619">
        <v>2380.0056534</v>
      </c>
      <c r="AG119" s="619">
        <v>1697.8882731000001</v>
      </c>
      <c r="AH119" s="618">
        <v>1.2429819775523276</v>
      </c>
      <c r="AI119" s="618">
        <v>0.23470880586492646</v>
      </c>
      <c r="AJ119" s="618">
        <v>0.34298329393982224</v>
      </c>
      <c r="AK119" s="618">
        <v>1.2673416669323021</v>
      </c>
      <c r="AL119" s="618">
        <v>1.3059166707217673</v>
      </c>
      <c r="AM119" s="618">
        <v>1.1488204410694556</v>
      </c>
      <c r="AN119" s="618">
        <v>1.1138999548129411</v>
      </c>
      <c r="AO119" s="618">
        <v>1.1793934773804704</v>
      </c>
      <c r="AP119" s="618">
        <v>1.1161364868939356</v>
      </c>
      <c r="AQ119" s="618">
        <v>1.1373306484315164</v>
      </c>
      <c r="AR119" s="618">
        <v>1.1508727293642391</v>
      </c>
      <c r="AS119" s="618">
        <v>1.4017445618159139</v>
      </c>
    </row>
    <row r="120" spans="2:45" x14ac:dyDescent="0.3">
      <c r="B120" s="616">
        <v>1500000</v>
      </c>
      <c r="C120" t="s">
        <v>516</v>
      </c>
      <c r="D120" t="s">
        <v>182</v>
      </c>
      <c r="E120" t="s">
        <v>191</v>
      </c>
      <c r="F120" s="618">
        <v>6.7193000053363114</v>
      </c>
      <c r="G120" s="618">
        <v>1.7893313487861355</v>
      </c>
      <c r="H120" s="617">
        <v>6.6008725235172303</v>
      </c>
      <c r="I120" s="617">
        <v>15.685188519885289</v>
      </c>
      <c r="J120" s="619">
        <v>1950</v>
      </c>
      <c r="K120" s="619">
        <v>1568.8079435</v>
      </c>
      <c r="L120" s="619">
        <v>914.31212579999999</v>
      </c>
      <c r="M120" s="619">
        <v>3895.5169254000002</v>
      </c>
      <c r="N120" s="619">
        <v>267.02805999999998</v>
      </c>
      <c r="O120" s="619">
        <v>778.54538320000006</v>
      </c>
      <c r="P120" s="619">
        <v>542.16774939999993</v>
      </c>
      <c r="Q120" s="619">
        <v>427.79919860000001</v>
      </c>
      <c r="R120" s="619">
        <v>2252.094212</v>
      </c>
      <c r="S120" s="619">
        <v>1724.5313292000001</v>
      </c>
      <c r="T120" s="619">
        <v>2891.8066497999998</v>
      </c>
      <c r="U120" s="619">
        <v>2517.196375</v>
      </c>
      <c r="V120" s="619">
        <v>3149.5129029999998</v>
      </c>
      <c r="W120" s="619">
        <v>2827.4647911000002</v>
      </c>
      <c r="X120" s="619">
        <v>4089.6361714</v>
      </c>
      <c r="Y120" s="619">
        <v>3467.5757072000001</v>
      </c>
      <c r="Z120" s="619">
        <v>599.87554990000001</v>
      </c>
      <c r="AA120" s="619">
        <v>537.45716319999997</v>
      </c>
      <c r="AB120" s="619">
        <v>2776.6851600999998</v>
      </c>
      <c r="AC120" s="619">
        <v>2441.4053766000002</v>
      </c>
      <c r="AD120" s="619">
        <v>2007.1034691999998</v>
      </c>
      <c r="AE120" s="619">
        <v>1743.9838637</v>
      </c>
      <c r="AF120" s="619">
        <v>2596.3698036999999</v>
      </c>
      <c r="AG120" s="619">
        <v>1852.2417524999998</v>
      </c>
      <c r="AH120" s="618">
        <v>1.2429819775523274</v>
      </c>
      <c r="AI120" s="618">
        <v>0.23470880586492648</v>
      </c>
      <c r="AJ120" s="618">
        <v>0.34298329393982219</v>
      </c>
      <c r="AK120" s="618">
        <v>1.2673416669323021</v>
      </c>
      <c r="AL120" s="618">
        <v>1.3059166707217673</v>
      </c>
      <c r="AM120" s="618">
        <v>1.1488204410694556</v>
      </c>
      <c r="AN120" s="618">
        <v>1.1138999548129411</v>
      </c>
      <c r="AO120" s="618">
        <v>1.1793934773804702</v>
      </c>
      <c r="AP120" s="618">
        <v>1.1161364868939356</v>
      </c>
      <c r="AQ120" s="618">
        <v>1.1373306484315162</v>
      </c>
      <c r="AR120" s="618">
        <v>1.1508727293642389</v>
      </c>
      <c r="AS120" s="618">
        <v>1.4017445618159139</v>
      </c>
    </row>
    <row r="121" spans="2:45" x14ac:dyDescent="0.3">
      <c r="B121" s="616">
        <v>1800000</v>
      </c>
      <c r="C121" t="s">
        <v>517</v>
      </c>
      <c r="D121" t="s">
        <v>182</v>
      </c>
      <c r="E121" t="s">
        <v>191</v>
      </c>
      <c r="F121" s="618">
        <v>5.6646513664017384</v>
      </c>
      <c r="G121" s="618">
        <v>1.6457540807641142</v>
      </c>
      <c r="H121" s="617">
        <v>4.8015462116247747</v>
      </c>
      <c r="I121" s="617">
        <v>10.99755820827629</v>
      </c>
      <c r="J121" s="619">
        <v>1800</v>
      </c>
      <c r="K121" s="619">
        <v>1331.1271262</v>
      </c>
      <c r="L121" s="619">
        <v>810.87484790000008</v>
      </c>
      <c r="M121" s="619">
        <v>3491.3501776999997</v>
      </c>
      <c r="N121" s="619">
        <v>205.40620000000001</v>
      </c>
      <c r="O121" s="619">
        <v>649.01433889999998</v>
      </c>
      <c r="P121" s="619">
        <v>563.9153652</v>
      </c>
      <c r="Q121" s="619">
        <v>446.78587070000003</v>
      </c>
      <c r="R121" s="619">
        <v>2174.6954369</v>
      </c>
      <c r="S121" s="619">
        <v>1866.0641573999999</v>
      </c>
      <c r="T121" s="619">
        <v>3030.3246819000001</v>
      </c>
      <c r="U121" s="619">
        <v>2646.7350487000003</v>
      </c>
      <c r="V121" s="619">
        <v>2722.9352326000003</v>
      </c>
      <c r="W121" s="619">
        <v>2500.4543411</v>
      </c>
      <c r="X121" s="619">
        <v>4602.8750761000001</v>
      </c>
      <c r="Y121" s="619">
        <v>3946.8137505</v>
      </c>
      <c r="Z121" s="619">
        <v>625.75643500000001</v>
      </c>
      <c r="AA121" s="619">
        <v>554.16112509999994</v>
      </c>
      <c r="AB121" s="619">
        <v>2771.3605457000003</v>
      </c>
      <c r="AC121" s="619">
        <v>2429.2540896</v>
      </c>
      <c r="AD121" s="619">
        <v>1881.8538432</v>
      </c>
      <c r="AE121" s="619">
        <v>1609.6120661</v>
      </c>
      <c r="AF121" s="619">
        <v>3166.0070748000003</v>
      </c>
      <c r="AG121" s="619">
        <v>2270.7998861999999</v>
      </c>
      <c r="AH121" s="618">
        <v>1.352237486974958</v>
      </c>
      <c r="AI121" s="618">
        <v>0.23225251166525782</v>
      </c>
      <c r="AJ121" s="618">
        <v>0.31648946360941621</v>
      </c>
      <c r="AK121" s="618">
        <v>1.2621602475718943</v>
      </c>
      <c r="AL121" s="618">
        <v>1.1653915693087262</v>
      </c>
      <c r="AM121" s="618">
        <v>1.1449293662349909</v>
      </c>
      <c r="AN121" s="618">
        <v>1.0889761863643004</v>
      </c>
      <c r="AO121" s="618">
        <v>1.1662255599381071</v>
      </c>
      <c r="AP121" s="618">
        <v>1.1291958361073899</v>
      </c>
      <c r="AQ121" s="618">
        <v>1.1408277781555873</v>
      </c>
      <c r="AR121" s="618">
        <v>1.1691350250283405</v>
      </c>
      <c r="AS121" s="618">
        <v>1.3942254859571221</v>
      </c>
    </row>
    <row r="122" spans="2:45" x14ac:dyDescent="0.3">
      <c r="B122" s="616">
        <v>1800000</v>
      </c>
      <c r="C122" t="s">
        <v>518</v>
      </c>
      <c r="D122" t="s">
        <v>182</v>
      </c>
      <c r="E122" t="s">
        <v>191</v>
      </c>
      <c r="F122" s="618">
        <v>6.5143490713619983</v>
      </c>
      <c r="G122" s="618">
        <v>1.8926171928787312</v>
      </c>
      <c r="H122" s="617">
        <v>5.5217781433684907</v>
      </c>
      <c r="I122" s="617">
        <v>12.647191939517734</v>
      </c>
      <c r="J122" s="619">
        <v>2160</v>
      </c>
      <c r="K122" s="619">
        <v>1597.3525515000001</v>
      </c>
      <c r="L122" s="619">
        <v>973.04981740000005</v>
      </c>
      <c r="M122" s="619">
        <v>4189.6202131999999</v>
      </c>
      <c r="N122" s="619">
        <v>246.48743999999999</v>
      </c>
      <c r="O122" s="619">
        <v>778.81720669999993</v>
      </c>
      <c r="P122" s="619">
        <v>620.30690170000003</v>
      </c>
      <c r="Q122" s="619">
        <v>491.46445779999999</v>
      </c>
      <c r="R122" s="619">
        <v>2392.1649806</v>
      </c>
      <c r="S122" s="619">
        <v>2052.6705732</v>
      </c>
      <c r="T122" s="619">
        <v>3333.3571501000001</v>
      </c>
      <c r="U122" s="619">
        <v>2911.4085536000002</v>
      </c>
      <c r="V122" s="619">
        <v>2995.2287559000001</v>
      </c>
      <c r="W122" s="619">
        <v>2750.4997752999998</v>
      </c>
      <c r="X122" s="619">
        <v>5063.1625837000001</v>
      </c>
      <c r="Y122" s="619">
        <v>4341.4951254999996</v>
      </c>
      <c r="Z122" s="619">
        <v>688.33207860000005</v>
      </c>
      <c r="AA122" s="619">
        <v>609.57723770000007</v>
      </c>
      <c r="AB122" s="619">
        <v>3048.4966002000001</v>
      </c>
      <c r="AC122" s="619">
        <v>2672.1794986</v>
      </c>
      <c r="AD122" s="619">
        <v>2070.0392274999999</v>
      </c>
      <c r="AE122" s="619">
        <v>1770.5732727000002</v>
      </c>
      <c r="AF122" s="619">
        <v>3482.6077823000001</v>
      </c>
      <c r="AG122" s="619">
        <v>2497.8798747999999</v>
      </c>
      <c r="AH122" s="618">
        <v>1.352237486974958</v>
      </c>
      <c r="AI122" s="618">
        <v>0.23225251166525782</v>
      </c>
      <c r="AJ122" s="618">
        <v>0.31648946360941621</v>
      </c>
      <c r="AK122" s="618">
        <v>1.2621602475718943</v>
      </c>
      <c r="AL122" s="618">
        <v>1.165391569308726</v>
      </c>
      <c r="AM122" s="618">
        <v>1.1449293662349906</v>
      </c>
      <c r="AN122" s="618">
        <v>1.0889761863643004</v>
      </c>
      <c r="AO122" s="618">
        <v>1.1662255599381068</v>
      </c>
      <c r="AP122" s="618">
        <v>1.1291958361073899</v>
      </c>
      <c r="AQ122" s="618">
        <v>1.1408277781555873</v>
      </c>
      <c r="AR122" s="618">
        <v>1.1691350250283405</v>
      </c>
      <c r="AS122" s="618">
        <v>1.3942254859571221</v>
      </c>
    </row>
    <row r="123" spans="2:45" x14ac:dyDescent="0.3">
      <c r="B123" s="616">
        <v>1800000</v>
      </c>
      <c r="C123" t="s">
        <v>516</v>
      </c>
      <c r="D123" t="s">
        <v>182</v>
      </c>
      <c r="E123" t="s">
        <v>191</v>
      </c>
      <c r="F123" s="618">
        <v>7.3640467763222599</v>
      </c>
      <c r="G123" s="618">
        <v>2.1394803049933486</v>
      </c>
      <c r="H123" s="617">
        <v>6.2420100751122076</v>
      </c>
      <c r="I123" s="617">
        <v>14.29682567075918</v>
      </c>
      <c r="J123" s="619">
        <v>2340</v>
      </c>
      <c r="K123" s="619">
        <v>1730.4652641</v>
      </c>
      <c r="L123" s="619">
        <v>1054.1373022</v>
      </c>
      <c r="M123" s="619">
        <v>4538.7552310000001</v>
      </c>
      <c r="N123" s="619">
        <v>267.02805999999998</v>
      </c>
      <c r="O123" s="619">
        <v>843.71864060000007</v>
      </c>
      <c r="P123" s="619">
        <v>676.69843819999994</v>
      </c>
      <c r="Q123" s="619">
        <v>536.14304479999998</v>
      </c>
      <c r="R123" s="619">
        <v>2609.6345241999998</v>
      </c>
      <c r="S123" s="619">
        <v>2239.2769889000001</v>
      </c>
      <c r="T123" s="619">
        <v>3636.3896183000002</v>
      </c>
      <c r="U123" s="619">
        <v>3176.0820583999998</v>
      </c>
      <c r="V123" s="619">
        <v>3267.5222791000001</v>
      </c>
      <c r="W123" s="619">
        <v>3000.5452094000002</v>
      </c>
      <c r="X123" s="619">
        <v>5523.4500913000002</v>
      </c>
      <c r="Y123" s="619">
        <v>4736.1765004999997</v>
      </c>
      <c r="Z123" s="619">
        <v>750.9077221</v>
      </c>
      <c r="AA123" s="619">
        <v>664.99335020000001</v>
      </c>
      <c r="AB123" s="619">
        <v>3325.6326548000002</v>
      </c>
      <c r="AC123" s="619">
        <v>2915.1049075999999</v>
      </c>
      <c r="AD123" s="619">
        <v>2258.2246118000003</v>
      </c>
      <c r="AE123" s="619">
        <v>1931.5344792999999</v>
      </c>
      <c r="AF123" s="619">
        <v>3799.2084898000003</v>
      </c>
      <c r="AG123" s="619">
        <v>2724.9598634000004</v>
      </c>
      <c r="AH123" s="618">
        <v>1.352237486974958</v>
      </c>
      <c r="AI123" s="618">
        <v>0.23225251166525779</v>
      </c>
      <c r="AJ123" s="618">
        <v>0.31648946360941621</v>
      </c>
      <c r="AK123" s="618">
        <v>1.2621602475718943</v>
      </c>
      <c r="AL123" s="618">
        <v>1.1653915693087262</v>
      </c>
      <c r="AM123" s="618">
        <v>1.1449293662349906</v>
      </c>
      <c r="AN123" s="618">
        <v>1.0889761863643004</v>
      </c>
      <c r="AO123" s="618">
        <v>1.1662255599381073</v>
      </c>
      <c r="AP123" s="618">
        <v>1.1291958361073899</v>
      </c>
      <c r="AQ123" s="618">
        <v>1.1408277781555873</v>
      </c>
      <c r="AR123" s="618">
        <v>1.1691350250283408</v>
      </c>
      <c r="AS123" s="618">
        <v>1.3942254859571224</v>
      </c>
    </row>
    <row r="124" spans="2:45" x14ac:dyDescent="0.3">
      <c r="B124" s="616">
        <v>2034240</v>
      </c>
      <c r="C124" t="s">
        <v>517</v>
      </c>
      <c r="D124" t="s">
        <v>182</v>
      </c>
      <c r="E124" t="s">
        <v>191</v>
      </c>
      <c r="F124" s="618">
        <v>5.972621381620443</v>
      </c>
      <c r="G124" s="618">
        <v>1.856058930769185</v>
      </c>
      <c r="H124" s="617">
        <v>4.6498672491703053</v>
      </c>
      <c r="I124" s="617">
        <v>10.420573971060813</v>
      </c>
      <c r="J124" s="619">
        <v>2034.24</v>
      </c>
      <c r="K124" s="619">
        <v>1428.221</v>
      </c>
      <c r="L124" s="619">
        <v>894.85599999999999</v>
      </c>
      <c r="M124" s="619">
        <v>3877.6889999999999</v>
      </c>
      <c r="N124" s="619">
        <v>205.40620000000001</v>
      </c>
      <c r="O124" s="619">
        <v>688.15840000000003</v>
      </c>
      <c r="P124" s="619">
        <v>651.45000000000005</v>
      </c>
      <c r="Q124" s="619">
        <v>517.28160000000003</v>
      </c>
      <c r="R124" s="619">
        <v>2407.335</v>
      </c>
      <c r="S124" s="619">
        <v>2200.9920000000002</v>
      </c>
      <c r="T124" s="619">
        <v>3514.8</v>
      </c>
      <c r="U124" s="619">
        <v>3075.45</v>
      </c>
      <c r="V124" s="619">
        <v>2799.72</v>
      </c>
      <c r="W124" s="619">
        <v>2613.0720000000001</v>
      </c>
      <c r="X124" s="619">
        <v>5535.81</v>
      </c>
      <c r="Y124" s="619">
        <v>4772.25</v>
      </c>
      <c r="Z124" s="619">
        <v>724.02803500000005</v>
      </c>
      <c r="AA124" s="619">
        <v>637.14467079999997</v>
      </c>
      <c r="AB124" s="619">
        <v>3128.5423821999998</v>
      </c>
      <c r="AC124" s="619">
        <v>2737.4745843999999</v>
      </c>
      <c r="AD124" s="619">
        <v>2045.25</v>
      </c>
      <c r="AE124" s="619">
        <v>1731.645</v>
      </c>
      <c r="AF124" s="619">
        <v>3948.6541133000001</v>
      </c>
      <c r="AG124" s="619">
        <v>2838.6484704</v>
      </c>
      <c r="AH124" s="618">
        <v>1.4243173850545539</v>
      </c>
      <c r="AI124" s="618">
        <v>0.23077044084762857</v>
      </c>
      <c r="AJ124" s="618">
        <v>0.29848680187584725</v>
      </c>
      <c r="AK124" s="618">
        <v>1.2593720712277414</v>
      </c>
      <c r="AL124" s="618">
        <v>1.09375</v>
      </c>
      <c r="AM124" s="618">
        <v>1.1428571428571428</v>
      </c>
      <c r="AN124" s="618">
        <v>1.0714285714285712</v>
      </c>
      <c r="AO124" s="618">
        <v>1.1599999999999999</v>
      </c>
      <c r="AP124" s="618">
        <v>1.1363636363636365</v>
      </c>
      <c r="AQ124" s="618">
        <v>1.1428571428571432</v>
      </c>
      <c r="AR124" s="618">
        <v>1.1811023622047243</v>
      </c>
      <c r="AS124" s="618">
        <v>1.3910331463918983</v>
      </c>
    </row>
    <row r="125" spans="2:45" x14ac:dyDescent="0.3">
      <c r="B125" s="616">
        <v>2034240</v>
      </c>
      <c r="C125" t="s">
        <v>518</v>
      </c>
      <c r="D125" t="s">
        <v>182</v>
      </c>
      <c r="E125" t="s">
        <v>191</v>
      </c>
      <c r="F125" s="618">
        <v>6.8685145888635093</v>
      </c>
      <c r="G125" s="618">
        <v>2.1344677703845627</v>
      </c>
      <c r="H125" s="617">
        <v>5.3473473365458508</v>
      </c>
      <c r="I125" s="617">
        <v>11.983660066719935</v>
      </c>
      <c r="J125" s="619">
        <v>2441.0880000000002</v>
      </c>
      <c r="K125" s="619">
        <v>1713.8652</v>
      </c>
      <c r="L125" s="619">
        <v>1073.8271999999999</v>
      </c>
      <c r="M125" s="619">
        <v>4653.2267999999995</v>
      </c>
      <c r="N125" s="619">
        <v>246.48743999999999</v>
      </c>
      <c r="O125" s="619">
        <v>825.79007999999999</v>
      </c>
      <c r="P125" s="619">
        <v>716.59500000000003</v>
      </c>
      <c r="Q125" s="619">
        <v>569.00976000000003</v>
      </c>
      <c r="R125" s="619">
        <v>2648.0684999999999</v>
      </c>
      <c r="S125" s="619">
        <v>2421.0912000000003</v>
      </c>
      <c r="T125" s="619">
        <v>3866.28</v>
      </c>
      <c r="U125" s="619">
        <v>3382.9949999999999</v>
      </c>
      <c r="V125" s="619">
        <v>3079.692</v>
      </c>
      <c r="W125" s="619">
        <v>2874.3792000000003</v>
      </c>
      <c r="X125" s="619">
        <v>6089.3909999999996</v>
      </c>
      <c r="Y125" s="619">
        <v>5249.4750000000004</v>
      </c>
      <c r="Z125" s="619">
        <v>796.43083849999994</v>
      </c>
      <c r="AA125" s="619">
        <v>700.85913789999995</v>
      </c>
      <c r="AB125" s="619">
        <v>3441.3966203999998</v>
      </c>
      <c r="AC125" s="619">
        <v>3011.2220428999999</v>
      </c>
      <c r="AD125" s="619">
        <v>2249.7750000000001</v>
      </c>
      <c r="AE125" s="619">
        <v>1904.8095000000001</v>
      </c>
      <c r="AF125" s="619">
        <v>4343.5195246000003</v>
      </c>
      <c r="AG125" s="619">
        <v>3122.5133174000002</v>
      </c>
      <c r="AH125" s="618">
        <v>1.4243173850545539</v>
      </c>
      <c r="AI125" s="618">
        <v>0.23077044084762857</v>
      </c>
      <c r="AJ125" s="618">
        <v>0.29848680187584725</v>
      </c>
      <c r="AK125" s="618">
        <v>1.2593720712277412</v>
      </c>
      <c r="AL125" s="618">
        <v>1.09375</v>
      </c>
      <c r="AM125" s="618">
        <v>1.142857142857143</v>
      </c>
      <c r="AN125" s="618">
        <v>1.0714285714285712</v>
      </c>
      <c r="AO125" s="618">
        <v>1.1599999999999999</v>
      </c>
      <c r="AP125" s="618">
        <v>1.1363636363636365</v>
      </c>
      <c r="AQ125" s="618">
        <v>1.1428571428571432</v>
      </c>
      <c r="AR125" s="618">
        <v>1.1811023622047243</v>
      </c>
      <c r="AS125" s="618">
        <v>1.3910331463918983</v>
      </c>
    </row>
    <row r="126" spans="2:45" x14ac:dyDescent="0.3">
      <c r="B126" s="616">
        <v>2034240</v>
      </c>
      <c r="C126" t="s">
        <v>516</v>
      </c>
      <c r="D126" t="s">
        <v>182</v>
      </c>
      <c r="E126" t="s">
        <v>191</v>
      </c>
      <c r="F126" s="618">
        <v>7.7644077961065765</v>
      </c>
      <c r="G126" s="618">
        <v>2.412876609999941</v>
      </c>
      <c r="H126" s="617">
        <v>6.0448274239213973</v>
      </c>
      <c r="I126" s="617">
        <v>13.54674616237906</v>
      </c>
      <c r="J126" s="619">
        <v>2644.5120000000002</v>
      </c>
      <c r="K126" s="619">
        <v>1856.6873000000001</v>
      </c>
      <c r="L126" s="619">
        <v>1163.3128000000002</v>
      </c>
      <c r="M126" s="619">
        <v>5040.9957000000004</v>
      </c>
      <c r="N126" s="619">
        <v>267.02805999999998</v>
      </c>
      <c r="O126" s="619">
        <v>894.60592000000008</v>
      </c>
      <c r="P126" s="619">
        <v>781.74</v>
      </c>
      <c r="Q126" s="619">
        <v>620.73792000000003</v>
      </c>
      <c r="R126" s="619">
        <v>2888.8020000000001</v>
      </c>
      <c r="S126" s="619">
        <v>2641.1904</v>
      </c>
      <c r="T126" s="619">
        <v>4217.76</v>
      </c>
      <c r="U126" s="619">
        <v>3690.54</v>
      </c>
      <c r="V126" s="619">
        <v>3359.6640000000002</v>
      </c>
      <c r="W126" s="619">
        <v>3135.6864</v>
      </c>
      <c r="X126" s="619">
        <v>6642.9719999999998</v>
      </c>
      <c r="Y126" s="619">
        <v>5726.7</v>
      </c>
      <c r="Z126" s="619">
        <v>868.83364199999994</v>
      </c>
      <c r="AA126" s="619">
        <v>764.57360499999993</v>
      </c>
      <c r="AB126" s="619">
        <v>3754.2508587000002</v>
      </c>
      <c r="AC126" s="619">
        <v>3284.9695013</v>
      </c>
      <c r="AD126" s="619">
        <v>2454.3000000000002</v>
      </c>
      <c r="AE126" s="619">
        <v>2077.9740000000002</v>
      </c>
      <c r="AF126" s="619">
        <v>4738.3849358999996</v>
      </c>
      <c r="AG126" s="619">
        <v>3406.3781644999999</v>
      </c>
      <c r="AH126" s="618">
        <v>1.4243173850545539</v>
      </c>
      <c r="AI126" s="618">
        <v>0.23077044084762857</v>
      </c>
      <c r="AJ126" s="618">
        <v>0.29848680187584725</v>
      </c>
      <c r="AK126" s="618">
        <v>1.2593720712277414</v>
      </c>
      <c r="AL126" s="618">
        <v>1.09375</v>
      </c>
      <c r="AM126" s="618">
        <v>1.1428571428571428</v>
      </c>
      <c r="AN126" s="618">
        <v>1.0714285714285714</v>
      </c>
      <c r="AO126" s="618">
        <v>1.1599999999999999</v>
      </c>
      <c r="AP126" s="618">
        <v>1.1363636363636365</v>
      </c>
      <c r="AQ126" s="618">
        <v>1.1428571428571432</v>
      </c>
      <c r="AR126" s="618">
        <v>1.1811023622047243</v>
      </c>
      <c r="AS126" s="618">
        <v>1.3910331463918981</v>
      </c>
    </row>
    <row r="127" spans="2:45" x14ac:dyDescent="0.3">
      <c r="B127" s="616">
        <v>2200000</v>
      </c>
      <c r="C127" t="s">
        <v>517</v>
      </c>
      <c r="D127" t="s">
        <v>182</v>
      </c>
      <c r="E127" t="s">
        <v>191</v>
      </c>
      <c r="F127" s="618">
        <v>6.4593002986692696</v>
      </c>
      <c r="G127" s="618">
        <v>2.0072998504071333</v>
      </c>
      <c r="H127" s="617">
        <v>4.6498672491703044</v>
      </c>
      <c r="I127" s="617">
        <v>10.420573971060813</v>
      </c>
      <c r="J127" s="619">
        <v>2200</v>
      </c>
      <c r="K127" s="619">
        <v>1544.5995556</v>
      </c>
      <c r="L127" s="619">
        <v>967.7733207</v>
      </c>
      <c r="M127" s="619">
        <v>4193.6623996999997</v>
      </c>
      <c r="N127" s="619">
        <v>222.1437195</v>
      </c>
      <c r="O127" s="619">
        <v>744.23297149999996</v>
      </c>
      <c r="P127" s="619">
        <v>704.53338840000004</v>
      </c>
      <c r="Q127" s="619">
        <v>559.43227939999997</v>
      </c>
      <c r="R127" s="619">
        <v>2603.4966376000002</v>
      </c>
      <c r="S127" s="619">
        <v>2380.3397829</v>
      </c>
      <c r="T127" s="619">
        <v>3801.2033977999999</v>
      </c>
      <c r="U127" s="619">
        <v>3326.0529731000001</v>
      </c>
      <c r="V127" s="619">
        <v>3027.8551203000002</v>
      </c>
      <c r="W127" s="619">
        <v>2825.9981123000002</v>
      </c>
      <c r="X127" s="619">
        <v>5986.8953516000001</v>
      </c>
      <c r="Y127" s="619">
        <v>5161.1166824000002</v>
      </c>
      <c r="Z127" s="619">
        <v>783.025443</v>
      </c>
      <c r="AA127" s="619">
        <v>689.06238980000001</v>
      </c>
      <c r="AB127" s="619">
        <v>3383.4715869000001</v>
      </c>
      <c r="AC127" s="619">
        <v>2960.5376385</v>
      </c>
      <c r="AD127" s="619">
        <v>2211.9071496000001</v>
      </c>
      <c r="AE127" s="619">
        <v>1872.7480533</v>
      </c>
      <c r="AF127" s="619">
        <v>4270.4101036000002</v>
      </c>
      <c r="AG127" s="619">
        <v>3069.9556763000001</v>
      </c>
      <c r="AH127" s="618">
        <v>1.4243173850545541</v>
      </c>
      <c r="AI127" s="618">
        <v>0.23077044084762857</v>
      </c>
      <c r="AJ127" s="618">
        <v>0.29848680187584725</v>
      </c>
      <c r="AK127" s="618">
        <v>1.2593720712277414</v>
      </c>
      <c r="AL127" s="618">
        <v>1.09375</v>
      </c>
      <c r="AM127" s="618">
        <v>1.1428571428571428</v>
      </c>
      <c r="AN127" s="618">
        <v>1.0714285714285712</v>
      </c>
      <c r="AO127" s="618">
        <v>1.1599999999999999</v>
      </c>
      <c r="AP127" s="618">
        <v>1.1363636363636362</v>
      </c>
      <c r="AQ127" s="618">
        <v>1.1428571428571432</v>
      </c>
      <c r="AR127" s="618">
        <v>1.1811023622047245</v>
      </c>
      <c r="AS127" s="618">
        <v>1.3910331463918983</v>
      </c>
    </row>
    <row r="128" spans="2:45" x14ac:dyDescent="0.3">
      <c r="B128" s="616">
        <v>2200000</v>
      </c>
      <c r="C128" t="s">
        <v>518</v>
      </c>
      <c r="D128" t="s">
        <v>182</v>
      </c>
      <c r="E128" t="s">
        <v>191</v>
      </c>
      <c r="F128" s="618">
        <v>7.4281953434696604</v>
      </c>
      <c r="G128" s="618">
        <v>2.3083948279682032</v>
      </c>
      <c r="H128" s="617">
        <v>5.3473473365458499</v>
      </c>
      <c r="I128" s="617">
        <v>11.983660066719935</v>
      </c>
      <c r="J128" s="619">
        <v>2640</v>
      </c>
      <c r="K128" s="619">
        <v>1853.5194667000001</v>
      </c>
      <c r="L128" s="619">
        <v>1161.3279849</v>
      </c>
      <c r="M128" s="619">
        <v>5032.3948797000003</v>
      </c>
      <c r="N128" s="619">
        <v>266.5724634</v>
      </c>
      <c r="O128" s="619">
        <v>893.07956579999995</v>
      </c>
      <c r="P128" s="619">
        <v>774.98672720000002</v>
      </c>
      <c r="Q128" s="619">
        <v>615.37550730000009</v>
      </c>
      <c r="R128" s="619">
        <v>2863.8463013000001</v>
      </c>
      <c r="S128" s="619">
        <v>2618.3737612</v>
      </c>
      <c r="T128" s="619">
        <v>4181.3237375999997</v>
      </c>
      <c r="U128" s="619">
        <v>3658.6582703999998</v>
      </c>
      <c r="V128" s="619">
        <v>3330.6406324</v>
      </c>
      <c r="W128" s="619">
        <v>3108.5979235</v>
      </c>
      <c r="X128" s="619">
        <v>6585.5848866999995</v>
      </c>
      <c r="Y128" s="619">
        <v>5677.2283505999994</v>
      </c>
      <c r="Z128" s="619">
        <v>861.32798719999994</v>
      </c>
      <c r="AA128" s="619">
        <v>757.96862879999992</v>
      </c>
      <c r="AB128" s="619">
        <v>3721.8187456000001</v>
      </c>
      <c r="AC128" s="619">
        <v>3256.5914023999999</v>
      </c>
      <c r="AD128" s="619">
        <v>2433.0978645999999</v>
      </c>
      <c r="AE128" s="619">
        <v>2060.0228587000001</v>
      </c>
      <c r="AF128" s="619">
        <v>4697.4511140000004</v>
      </c>
      <c r="AG128" s="619">
        <v>3376.9512439</v>
      </c>
      <c r="AH128" s="618">
        <v>1.4243173850545541</v>
      </c>
      <c r="AI128" s="618">
        <v>0.23077044084762854</v>
      </c>
      <c r="AJ128" s="618">
        <v>0.29848680187584725</v>
      </c>
      <c r="AK128" s="618">
        <v>1.2593720712277414</v>
      </c>
      <c r="AL128" s="618">
        <v>1.09375</v>
      </c>
      <c r="AM128" s="618">
        <v>1.142857142857143</v>
      </c>
      <c r="AN128" s="618">
        <v>1.0714285714285712</v>
      </c>
      <c r="AO128" s="618">
        <v>1.1600000000000001</v>
      </c>
      <c r="AP128" s="618">
        <v>1.1363636363636362</v>
      </c>
      <c r="AQ128" s="618">
        <v>1.1428571428571432</v>
      </c>
      <c r="AR128" s="618">
        <v>1.1811023622047245</v>
      </c>
      <c r="AS128" s="618">
        <v>1.3910331463918983</v>
      </c>
    </row>
    <row r="129" spans="2:45" x14ac:dyDescent="0.3">
      <c r="B129" s="616">
        <v>2200000</v>
      </c>
      <c r="C129" t="s">
        <v>516</v>
      </c>
      <c r="D129" t="s">
        <v>182</v>
      </c>
      <c r="E129" t="s">
        <v>191</v>
      </c>
      <c r="F129" s="618">
        <v>8.3970903882700512</v>
      </c>
      <c r="G129" s="618">
        <v>2.6094898055292739</v>
      </c>
      <c r="H129" s="617">
        <v>6.0448274239213964</v>
      </c>
      <c r="I129" s="617">
        <v>13.54674616237906</v>
      </c>
      <c r="J129" s="619">
        <v>2860</v>
      </c>
      <c r="K129" s="619">
        <v>2007.9794222999999</v>
      </c>
      <c r="L129" s="619">
        <v>1258.105317</v>
      </c>
      <c r="M129" s="619">
        <v>5451.7611195999998</v>
      </c>
      <c r="N129" s="619">
        <v>288.78683539999997</v>
      </c>
      <c r="O129" s="619">
        <v>967.50286300000005</v>
      </c>
      <c r="P129" s="619">
        <v>845.44006610000008</v>
      </c>
      <c r="Q129" s="619">
        <v>671.31873529999996</v>
      </c>
      <c r="R129" s="619">
        <v>3124.1959651000002</v>
      </c>
      <c r="S129" s="619">
        <v>2856.4077394999999</v>
      </c>
      <c r="T129" s="619">
        <v>4561.4440773999995</v>
      </c>
      <c r="U129" s="619">
        <v>3991.2635676999998</v>
      </c>
      <c r="V129" s="619">
        <v>3633.4261443999999</v>
      </c>
      <c r="W129" s="619">
        <v>3391.1977348</v>
      </c>
      <c r="X129" s="619">
        <v>7184.2744219000006</v>
      </c>
      <c r="Y129" s="619">
        <v>6193.3400188999994</v>
      </c>
      <c r="Z129" s="619">
        <v>939.63053150000007</v>
      </c>
      <c r="AA129" s="619">
        <v>826.87486780000006</v>
      </c>
      <c r="AB129" s="619">
        <v>4060.1659042000001</v>
      </c>
      <c r="AC129" s="619">
        <v>3552.6451661999999</v>
      </c>
      <c r="AD129" s="619">
        <v>2654.2885795000002</v>
      </c>
      <c r="AE129" s="619">
        <v>2247.2976639999997</v>
      </c>
      <c r="AF129" s="619">
        <v>5124.4921243999997</v>
      </c>
      <c r="AG129" s="619">
        <v>3683.9468115</v>
      </c>
      <c r="AH129" s="618">
        <v>1.4243173850545539</v>
      </c>
      <c r="AI129" s="618">
        <v>0.23077044084762857</v>
      </c>
      <c r="AJ129" s="618">
        <v>0.29848680187584725</v>
      </c>
      <c r="AK129" s="618">
        <v>1.2593720712277412</v>
      </c>
      <c r="AL129" s="618">
        <v>1.09375</v>
      </c>
      <c r="AM129" s="618">
        <v>1.142857142857143</v>
      </c>
      <c r="AN129" s="618">
        <v>1.0714285714285712</v>
      </c>
      <c r="AO129" s="618">
        <v>1.1599999999999999</v>
      </c>
      <c r="AP129" s="618">
        <v>1.1363636363636362</v>
      </c>
      <c r="AQ129" s="618">
        <v>1.1428571428571432</v>
      </c>
      <c r="AR129" s="618">
        <v>1.1811023622047245</v>
      </c>
      <c r="AS129" s="618">
        <v>1.3910331463918983</v>
      </c>
    </row>
    <row r="130" spans="2:45" x14ac:dyDescent="0.3">
      <c r="B130" s="616">
        <v>600001</v>
      </c>
      <c r="C130" t="s">
        <v>517</v>
      </c>
      <c r="D130" t="s">
        <v>180</v>
      </c>
      <c r="E130" t="s">
        <v>192</v>
      </c>
      <c r="F130" s="618">
        <v>3.4843711252965321</v>
      </c>
      <c r="G130" s="618">
        <v>0.54115036641075254</v>
      </c>
      <c r="H130" s="617">
        <v>6.3006703623139577</v>
      </c>
      <c r="I130" s="617">
        <v>19.930234543926147</v>
      </c>
      <c r="J130" s="619">
        <v>600.00099999999998</v>
      </c>
      <c r="K130" s="619">
        <v>858.46069220000004</v>
      </c>
      <c r="L130" s="619">
        <v>358.24069270000001</v>
      </c>
      <c r="M130" s="619">
        <v>1175.7521359999998</v>
      </c>
      <c r="N130" s="619">
        <v>184.24865510000001</v>
      </c>
      <c r="O130" s="619">
        <v>381.63531219999999</v>
      </c>
      <c r="P130" s="619">
        <v>207.5075966</v>
      </c>
      <c r="Q130" s="619">
        <v>134.20094979999999</v>
      </c>
      <c r="R130" s="619">
        <v>958.28160909999997</v>
      </c>
      <c r="S130" s="619">
        <v>657.0816251</v>
      </c>
      <c r="T130" s="619">
        <v>936.66623449999997</v>
      </c>
      <c r="U130" s="619">
        <v>671.4538821000001</v>
      </c>
      <c r="V130" s="619">
        <v>1613.9479732</v>
      </c>
      <c r="W130" s="619">
        <v>1131.8152394000001</v>
      </c>
      <c r="X130" s="619">
        <v>1022.1670497</v>
      </c>
      <c r="Y130" s="619">
        <v>628.78624409999998</v>
      </c>
      <c r="Z130" s="619">
        <v>199.01757459999999</v>
      </c>
      <c r="AA130" s="619">
        <v>139.56529430000001</v>
      </c>
      <c r="AB130" s="619">
        <v>964.97050120000006</v>
      </c>
      <c r="AC130" s="619">
        <v>633.87439789999996</v>
      </c>
      <c r="AD130" s="619">
        <v>850.20473589999995</v>
      </c>
      <c r="AE130" s="619">
        <v>599.59259710000003</v>
      </c>
      <c r="AF130" s="619">
        <v>734.91582090000009</v>
      </c>
      <c r="AG130" s="619">
        <v>409.02832620000004</v>
      </c>
      <c r="AH130" s="618">
        <v>0.69892658501900129</v>
      </c>
      <c r="AI130" s="618">
        <v>0.30469065866147471</v>
      </c>
      <c r="AJ130" s="618">
        <v>0.48278722964362553</v>
      </c>
      <c r="AK130" s="618">
        <v>1.5462453644339014</v>
      </c>
      <c r="AL130" s="618">
        <v>1.4583905141819755</v>
      </c>
      <c r="AM130" s="618">
        <v>1.394982230956672</v>
      </c>
      <c r="AN130" s="618">
        <v>1.4259818360890426</v>
      </c>
      <c r="AO130" s="618">
        <v>1.625619293141509</v>
      </c>
      <c r="AP130" s="618">
        <v>1.4259818360890426</v>
      </c>
      <c r="AQ130" s="618">
        <v>1.5223370818363746</v>
      </c>
      <c r="AR130" s="618">
        <v>1.4179707021784298</v>
      </c>
      <c r="AS130" s="618">
        <v>1.7967357606235468</v>
      </c>
    </row>
    <row r="131" spans="2:45" x14ac:dyDescent="0.3">
      <c r="B131" s="616">
        <v>600001</v>
      </c>
      <c r="C131" t="s">
        <v>518</v>
      </c>
      <c r="D131" t="s">
        <v>180</v>
      </c>
      <c r="E131" t="s">
        <v>192</v>
      </c>
      <c r="F131" s="618">
        <v>4.0070267940910114</v>
      </c>
      <c r="G131" s="618">
        <v>0.62232292137236533</v>
      </c>
      <c r="H131" s="617">
        <v>7.2457709166610504</v>
      </c>
      <c r="I131" s="617">
        <v>22.919769725515067</v>
      </c>
      <c r="J131" s="619">
        <v>720.00119999999993</v>
      </c>
      <c r="K131" s="619">
        <v>1030.1528307000001</v>
      </c>
      <c r="L131" s="619">
        <v>429.88883129999999</v>
      </c>
      <c r="M131" s="619">
        <v>1410.9025632</v>
      </c>
      <c r="N131" s="619">
        <v>221.0983861</v>
      </c>
      <c r="O131" s="619">
        <v>457.96237459999998</v>
      </c>
      <c r="P131" s="619">
        <v>228.25835620000001</v>
      </c>
      <c r="Q131" s="619">
        <v>147.62104479999999</v>
      </c>
      <c r="R131" s="619">
        <v>1054.10977</v>
      </c>
      <c r="S131" s="619">
        <v>722.78978760000007</v>
      </c>
      <c r="T131" s="619">
        <v>1030.3328578999999</v>
      </c>
      <c r="U131" s="619">
        <v>738.59927029999994</v>
      </c>
      <c r="V131" s="619">
        <v>1775.3427705000001</v>
      </c>
      <c r="W131" s="619">
        <v>1244.9967634</v>
      </c>
      <c r="X131" s="619">
        <v>1124.3837546999998</v>
      </c>
      <c r="Y131" s="619">
        <v>691.66486850000001</v>
      </c>
      <c r="Z131" s="619">
        <v>218.919332</v>
      </c>
      <c r="AA131" s="619">
        <v>153.5218237</v>
      </c>
      <c r="AB131" s="619">
        <v>1061.4675513</v>
      </c>
      <c r="AC131" s="619">
        <v>697.2618377</v>
      </c>
      <c r="AD131" s="619">
        <v>935.22520950000001</v>
      </c>
      <c r="AE131" s="619">
        <v>659.5518568</v>
      </c>
      <c r="AF131" s="619">
        <v>808.40740300000004</v>
      </c>
      <c r="AG131" s="619">
        <v>449.93115889999996</v>
      </c>
      <c r="AH131" s="618">
        <v>0.69892658501900129</v>
      </c>
      <c r="AI131" s="618">
        <v>0.30469065866147471</v>
      </c>
      <c r="AJ131" s="618">
        <v>0.48278722964362558</v>
      </c>
      <c r="AK131" s="618">
        <v>1.5462453644339014</v>
      </c>
      <c r="AL131" s="618">
        <v>1.4583905141819753</v>
      </c>
      <c r="AM131" s="618">
        <v>1.394982230956672</v>
      </c>
      <c r="AN131" s="618">
        <v>1.4259818360890426</v>
      </c>
      <c r="AO131" s="618">
        <v>1.625619293141509</v>
      </c>
      <c r="AP131" s="618">
        <v>1.4259818360890426</v>
      </c>
      <c r="AQ131" s="618">
        <v>1.5223370818363746</v>
      </c>
      <c r="AR131" s="618">
        <v>1.4179707021784296</v>
      </c>
      <c r="AS131" s="618">
        <v>1.796735760623547</v>
      </c>
    </row>
    <row r="132" spans="2:45" x14ac:dyDescent="0.3">
      <c r="B132" s="616">
        <v>600001</v>
      </c>
      <c r="C132" t="s">
        <v>516</v>
      </c>
      <c r="D132" t="s">
        <v>180</v>
      </c>
      <c r="E132" t="s">
        <v>192</v>
      </c>
      <c r="F132" s="618">
        <v>4.5296824628854919</v>
      </c>
      <c r="G132" s="618">
        <v>0.70349547633397835</v>
      </c>
      <c r="H132" s="617">
        <v>8.1908714710081458</v>
      </c>
      <c r="I132" s="617">
        <v>25.909304907103991</v>
      </c>
      <c r="J132" s="619">
        <v>780.00130000000001</v>
      </c>
      <c r="K132" s="619">
        <v>1115.9988999</v>
      </c>
      <c r="L132" s="619">
        <v>465.71290060000001</v>
      </c>
      <c r="M132" s="619">
        <v>1528.4777768000001</v>
      </c>
      <c r="N132" s="619">
        <v>239.52325159999998</v>
      </c>
      <c r="O132" s="619">
        <v>496.12590590000002</v>
      </c>
      <c r="P132" s="619">
        <v>249.00911590000001</v>
      </c>
      <c r="Q132" s="619">
        <v>161.0411398</v>
      </c>
      <c r="R132" s="619">
        <v>1149.9379309000001</v>
      </c>
      <c r="S132" s="619">
        <v>788.49795010000003</v>
      </c>
      <c r="T132" s="619">
        <v>1123.9994813000001</v>
      </c>
      <c r="U132" s="619">
        <v>805.74465850000001</v>
      </c>
      <c r="V132" s="619">
        <v>1936.7375678999999</v>
      </c>
      <c r="W132" s="619">
        <v>1358.1782873</v>
      </c>
      <c r="X132" s="619">
        <v>1226.6004596</v>
      </c>
      <c r="Y132" s="619">
        <v>754.54349289999993</v>
      </c>
      <c r="Z132" s="619">
        <v>238.8210895</v>
      </c>
      <c r="AA132" s="619">
        <v>167.47835310000002</v>
      </c>
      <c r="AB132" s="619">
        <v>1157.9646014</v>
      </c>
      <c r="AC132" s="619">
        <v>760.64927749999993</v>
      </c>
      <c r="AD132" s="619">
        <v>1020.2456831000001</v>
      </c>
      <c r="AE132" s="619">
        <v>719.51111649999996</v>
      </c>
      <c r="AF132" s="619">
        <v>881.8989851</v>
      </c>
      <c r="AG132" s="619">
        <v>490.83399150000002</v>
      </c>
      <c r="AH132" s="618">
        <v>0.69892658501900129</v>
      </c>
      <c r="AI132" s="618">
        <v>0.30469065866147466</v>
      </c>
      <c r="AJ132" s="618">
        <v>0.48278722964362553</v>
      </c>
      <c r="AK132" s="618">
        <v>1.5462453644339014</v>
      </c>
      <c r="AL132" s="618">
        <v>1.4583905141819755</v>
      </c>
      <c r="AM132" s="618">
        <v>1.3949822309566717</v>
      </c>
      <c r="AN132" s="618">
        <v>1.4259818360890426</v>
      </c>
      <c r="AO132" s="618">
        <v>1.625619293141509</v>
      </c>
      <c r="AP132" s="618">
        <v>1.4259818360890426</v>
      </c>
      <c r="AQ132" s="618">
        <v>1.5223370818363744</v>
      </c>
      <c r="AR132" s="618">
        <v>1.4179707021784296</v>
      </c>
      <c r="AS132" s="618">
        <v>1.796735760623547</v>
      </c>
    </row>
    <row r="133" spans="2:45" x14ac:dyDescent="0.3">
      <c r="B133" s="616">
        <v>668900</v>
      </c>
      <c r="C133" t="s">
        <v>517</v>
      </c>
      <c r="D133" t="s">
        <v>180</v>
      </c>
      <c r="E133" t="s">
        <v>192</v>
      </c>
      <c r="F133" s="618">
        <v>3.8844866020404156</v>
      </c>
      <c r="G133" s="618">
        <v>0.60329146133448508</v>
      </c>
      <c r="H133" s="617">
        <v>6.3006703623139559</v>
      </c>
      <c r="I133" s="617">
        <v>18.366433556044353</v>
      </c>
      <c r="J133" s="619">
        <v>668.9</v>
      </c>
      <c r="K133" s="619">
        <v>957.03899999999999</v>
      </c>
      <c r="L133" s="619">
        <v>399.37799999999999</v>
      </c>
      <c r="M133" s="619">
        <v>1682.2149999999999</v>
      </c>
      <c r="N133" s="619">
        <v>205.40620000000001</v>
      </c>
      <c r="O133" s="619">
        <v>546.02719999999999</v>
      </c>
      <c r="P133" s="619">
        <v>231.33600000000001</v>
      </c>
      <c r="Q133" s="619">
        <v>192.00888</v>
      </c>
      <c r="R133" s="619">
        <v>1068.3225</v>
      </c>
      <c r="S133" s="619">
        <v>940.12380000000007</v>
      </c>
      <c r="T133" s="619">
        <v>1044.2249999999999</v>
      </c>
      <c r="U133" s="619">
        <v>960.68700000000001</v>
      </c>
      <c r="V133" s="619">
        <v>1799.28</v>
      </c>
      <c r="W133" s="619">
        <v>1619.3520000000001</v>
      </c>
      <c r="X133" s="619">
        <v>1139.5440000000001</v>
      </c>
      <c r="Y133" s="619">
        <v>899.64</v>
      </c>
      <c r="Z133" s="619">
        <v>221.8710562</v>
      </c>
      <c r="AA133" s="619">
        <v>199.6839506</v>
      </c>
      <c r="AB133" s="619">
        <v>1075.7794873999999</v>
      </c>
      <c r="AC133" s="619">
        <v>906.91990910000004</v>
      </c>
      <c r="AD133" s="619">
        <v>947.83500000000004</v>
      </c>
      <c r="AE133" s="619">
        <v>857.87099999999998</v>
      </c>
      <c r="AF133" s="619">
        <v>819.30728879999992</v>
      </c>
      <c r="AG133" s="619">
        <v>585.21993259999999</v>
      </c>
      <c r="AH133" s="618">
        <v>0.69892658501900129</v>
      </c>
      <c r="AI133" s="618">
        <v>0.23741198360494942</v>
      </c>
      <c r="AJ133" s="618">
        <v>0.37618309124527138</v>
      </c>
      <c r="AK133" s="618">
        <v>1.2048192771084336</v>
      </c>
      <c r="AL133" s="618">
        <v>1.1363636363636365</v>
      </c>
      <c r="AM133" s="618">
        <v>1.0869565217391304</v>
      </c>
      <c r="AN133" s="618">
        <v>1.1111111111111112</v>
      </c>
      <c r="AO133" s="618">
        <v>1.2666666666666671</v>
      </c>
      <c r="AP133" s="618">
        <v>1.1111111111111112</v>
      </c>
      <c r="AQ133" s="618">
        <v>1.1861901769548482</v>
      </c>
      <c r="AR133" s="618">
        <v>1.1048689138576779</v>
      </c>
      <c r="AS133" s="618">
        <v>1.3999989458735553</v>
      </c>
    </row>
    <row r="134" spans="2:45" x14ac:dyDescent="0.3">
      <c r="B134" s="616">
        <v>668900</v>
      </c>
      <c r="C134" t="s">
        <v>518</v>
      </c>
      <c r="D134" t="s">
        <v>180</v>
      </c>
      <c r="E134" t="s">
        <v>192</v>
      </c>
      <c r="F134" s="618">
        <v>4.4671595923464782</v>
      </c>
      <c r="G134" s="618">
        <v>0.69378518053465776</v>
      </c>
      <c r="H134" s="617">
        <v>7.2457709166610487</v>
      </c>
      <c r="I134" s="617">
        <v>21.121398589451005</v>
      </c>
      <c r="J134" s="619">
        <v>802.68</v>
      </c>
      <c r="K134" s="619">
        <v>1148.4467999999999</v>
      </c>
      <c r="L134" s="619">
        <v>479.25359999999995</v>
      </c>
      <c r="M134" s="619">
        <v>2018.6579999999999</v>
      </c>
      <c r="N134" s="619">
        <v>246.48743999999999</v>
      </c>
      <c r="O134" s="619">
        <v>655.23264000000006</v>
      </c>
      <c r="P134" s="619">
        <v>254.46960000000001</v>
      </c>
      <c r="Q134" s="619">
        <v>211.209768</v>
      </c>
      <c r="R134" s="619">
        <v>1175.1547499999999</v>
      </c>
      <c r="S134" s="619">
        <v>1034.13618</v>
      </c>
      <c r="T134" s="619">
        <v>1148.6475</v>
      </c>
      <c r="U134" s="619">
        <v>1056.7556999999999</v>
      </c>
      <c r="V134" s="619">
        <v>1979.2080000000001</v>
      </c>
      <c r="W134" s="619">
        <v>1781.2872</v>
      </c>
      <c r="X134" s="619">
        <v>1253.4983999999999</v>
      </c>
      <c r="Y134" s="619">
        <v>989.60400000000004</v>
      </c>
      <c r="Z134" s="619">
        <v>244.05816190000002</v>
      </c>
      <c r="AA134" s="619">
        <v>219.65234570000001</v>
      </c>
      <c r="AB134" s="619">
        <v>1183.3574362000002</v>
      </c>
      <c r="AC134" s="619">
        <v>997.61189999999999</v>
      </c>
      <c r="AD134" s="619">
        <v>1042.6185</v>
      </c>
      <c r="AE134" s="619">
        <v>943.65809999999999</v>
      </c>
      <c r="AF134" s="619">
        <v>901.2380177</v>
      </c>
      <c r="AG134" s="619">
        <v>643.74192590000007</v>
      </c>
      <c r="AH134" s="618">
        <v>0.69892658501900129</v>
      </c>
      <c r="AI134" s="618">
        <v>0.23741198360494942</v>
      </c>
      <c r="AJ134" s="618">
        <v>0.37618309124527138</v>
      </c>
      <c r="AK134" s="618">
        <v>1.2048192771084338</v>
      </c>
      <c r="AL134" s="618">
        <v>1.1363636363636365</v>
      </c>
      <c r="AM134" s="618">
        <v>1.0869565217391304</v>
      </c>
      <c r="AN134" s="618">
        <v>1.1111111111111112</v>
      </c>
      <c r="AO134" s="618">
        <v>1.2666666666666668</v>
      </c>
      <c r="AP134" s="618">
        <v>1.1111111111111114</v>
      </c>
      <c r="AQ134" s="618">
        <v>1.1861901769548482</v>
      </c>
      <c r="AR134" s="618">
        <v>1.1048689138576779</v>
      </c>
      <c r="AS134" s="618">
        <v>1.3999989458735556</v>
      </c>
    </row>
    <row r="135" spans="2:45" x14ac:dyDescent="0.3">
      <c r="B135" s="616">
        <v>668900</v>
      </c>
      <c r="C135" t="s">
        <v>516</v>
      </c>
      <c r="D135" t="s">
        <v>180</v>
      </c>
      <c r="E135" t="s">
        <v>192</v>
      </c>
      <c r="F135" s="618">
        <v>5.0498325826525408</v>
      </c>
      <c r="G135" s="618">
        <v>0.78427889973483056</v>
      </c>
      <c r="H135" s="617">
        <v>8.1908714710081423</v>
      </c>
      <c r="I135" s="617">
        <v>23.87636362285766</v>
      </c>
      <c r="J135" s="619">
        <v>869.57</v>
      </c>
      <c r="K135" s="619">
        <v>1244.1506999999999</v>
      </c>
      <c r="L135" s="619">
        <v>519.19140000000004</v>
      </c>
      <c r="M135" s="619">
        <v>2186.8795</v>
      </c>
      <c r="N135" s="619">
        <v>267.02805999999998</v>
      </c>
      <c r="O135" s="619">
        <v>709.83536000000004</v>
      </c>
      <c r="P135" s="619">
        <v>277.60320000000002</v>
      </c>
      <c r="Q135" s="619">
        <v>230.41065599999999</v>
      </c>
      <c r="R135" s="619">
        <v>1281.9870000000001</v>
      </c>
      <c r="S135" s="619">
        <v>1128.1485600000001</v>
      </c>
      <c r="T135" s="619">
        <v>1253.07</v>
      </c>
      <c r="U135" s="619">
        <v>1152.8244</v>
      </c>
      <c r="V135" s="619">
        <v>2159.136</v>
      </c>
      <c r="W135" s="619">
        <v>1943.2223999999999</v>
      </c>
      <c r="X135" s="619">
        <v>1367.4528</v>
      </c>
      <c r="Y135" s="619">
        <v>1079.568</v>
      </c>
      <c r="Z135" s="619">
        <v>266.24526750000001</v>
      </c>
      <c r="AA135" s="619">
        <v>239.6207407</v>
      </c>
      <c r="AB135" s="619">
        <v>1290.9353848999999</v>
      </c>
      <c r="AC135" s="619">
        <v>1088.3038908999999</v>
      </c>
      <c r="AD135" s="619">
        <v>1137.402</v>
      </c>
      <c r="AE135" s="619">
        <v>1029.4451999999999</v>
      </c>
      <c r="AF135" s="619">
        <v>983.16874659999996</v>
      </c>
      <c r="AG135" s="619">
        <v>702.26391920000003</v>
      </c>
      <c r="AH135" s="618">
        <v>0.69892658501900129</v>
      </c>
      <c r="AI135" s="618">
        <v>0.23741198360494944</v>
      </c>
      <c r="AJ135" s="618">
        <v>0.37618309124527138</v>
      </c>
      <c r="AK135" s="618">
        <v>1.2048192771084336</v>
      </c>
      <c r="AL135" s="618">
        <v>1.1363636363636365</v>
      </c>
      <c r="AM135" s="618">
        <v>1.0869565217391306</v>
      </c>
      <c r="AN135" s="618">
        <v>1.1111111111111114</v>
      </c>
      <c r="AO135" s="618">
        <v>1.2666666666666671</v>
      </c>
      <c r="AP135" s="618">
        <v>1.1111111111111114</v>
      </c>
      <c r="AQ135" s="618">
        <v>1.1861901769548482</v>
      </c>
      <c r="AR135" s="618">
        <v>1.1048689138576779</v>
      </c>
      <c r="AS135" s="618">
        <v>1.3999989458735553</v>
      </c>
    </row>
    <row r="136" spans="2:45" x14ac:dyDescent="0.3">
      <c r="B136" s="616">
        <v>700000</v>
      </c>
      <c r="C136" t="s">
        <v>517</v>
      </c>
      <c r="D136" t="s">
        <v>180</v>
      </c>
      <c r="E136" t="s">
        <v>192</v>
      </c>
      <c r="F136" s="618">
        <v>3.9641606339961668</v>
      </c>
      <c r="G136" s="618">
        <v>0.63633288590997772</v>
      </c>
      <c r="H136" s="617">
        <v>6.2502649929856124</v>
      </c>
      <c r="I136" s="617">
        <v>18.002709490804186</v>
      </c>
      <c r="J136" s="619">
        <v>700</v>
      </c>
      <c r="K136" s="619">
        <v>964.92585229999997</v>
      </c>
      <c r="L136" s="619">
        <v>410.84333270000002</v>
      </c>
      <c r="M136" s="619">
        <v>1730.5295286</v>
      </c>
      <c r="N136" s="619">
        <v>205.40620000000001</v>
      </c>
      <c r="O136" s="619">
        <v>546.68097069999999</v>
      </c>
      <c r="P136" s="619">
        <v>239.351663</v>
      </c>
      <c r="Q136" s="619">
        <v>197.75083670000001</v>
      </c>
      <c r="R136" s="619">
        <v>1103.5310112</v>
      </c>
      <c r="S136" s="619">
        <v>951.56020319999993</v>
      </c>
      <c r="T136" s="619">
        <v>1095.9772694999999</v>
      </c>
      <c r="U136" s="619">
        <v>1002.5978543</v>
      </c>
      <c r="V136" s="619">
        <v>1846.7902801999999</v>
      </c>
      <c r="W136" s="619">
        <v>1659.2606354</v>
      </c>
      <c r="X136" s="619">
        <v>1216.1939187</v>
      </c>
      <c r="Y136" s="619">
        <v>966.15439229999993</v>
      </c>
      <c r="Z136" s="619">
        <v>232.4578889</v>
      </c>
      <c r="AA136" s="619">
        <v>209.4148629</v>
      </c>
      <c r="AB136" s="619">
        <v>1127.8636881</v>
      </c>
      <c r="AC136" s="619">
        <v>955.11029009999993</v>
      </c>
      <c r="AD136" s="619">
        <v>981.98301390000006</v>
      </c>
      <c r="AE136" s="619">
        <v>886.88620680000008</v>
      </c>
      <c r="AF136" s="619">
        <v>851.88552229999993</v>
      </c>
      <c r="AG136" s="619">
        <v>607.8719519</v>
      </c>
      <c r="AH136" s="618">
        <v>0.7254443420242731</v>
      </c>
      <c r="AI136" s="618">
        <v>0.23740902761911614</v>
      </c>
      <c r="AJ136" s="618">
        <v>0.37573321738330068</v>
      </c>
      <c r="AK136" s="618">
        <v>1.2103699127451424</v>
      </c>
      <c r="AL136" s="618">
        <v>1.1597069818015522</v>
      </c>
      <c r="AM136" s="618">
        <v>1.0931374576356041</v>
      </c>
      <c r="AN136" s="618">
        <v>1.1130200047139238</v>
      </c>
      <c r="AO136" s="618">
        <v>1.2587987266249239</v>
      </c>
      <c r="AP136" s="618">
        <v>1.1100352941010683</v>
      </c>
      <c r="AQ136" s="618">
        <v>1.1808727220160204</v>
      </c>
      <c r="AR136" s="618">
        <v>1.1072254888209732</v>
      </c>
      <c r="AS136" s="618">
        <v>1.401422651007771</v>
      </c>
    </row>
    <row r="137" spans="2:45" x14ac:dyDescent="0.3">
      <c r="B137" s="616">
        <v>700000</v>
      </c>
      <c r="C137" t="s">
        <v>518</v>
      </c>
      <c r="D137" t="s">
        <v>180</v>
      </c>
      <c r="E137" t="s">
        <v>192</v>
      </c>
      <c r="F137" s="618">
        <v>4.5587847290955912</v>
      </c>
      <c r="G137" s="618">
        <v>0.73178281879647433</v>
      </c>
      <c r="H137" s="617">
        <v>7.1878047419334541</v>
      </c>
      <c r="I137" s="617">
        <v>20.703115914424814</v>
      </c>
      <c r="J137" s="619">
        <v>840</v>
      </c>
      <c r="K137" s="619">
        <v>1157.9110227000001</v>
      </c>
      <c r="L137" s="619">
        <v>493.01199920000005</v>
      </c>
      <c r="M137" s="619">
        <v>2076.6354343000003</v>
      </c>
      <c r="N137" s="619">
        <v>246.48743999999999</v>
      </c>
      <c r="O137" s="619">
        <v>656.01716480000005</v>
      </c>
      <c r="P137" s="619">
        <v>263.28682929999997</v>
      </c>
      <c r="Q137" s="619">
        <v>217.52592039999999</v>
      </c>
      <c r="R137" s="619">
        <v>1213.8841123</v>
      </c>
      <c r="S137" s="619">
        <v>1046.7162235000001</v>
      </c>
      <c r="T137" s="619">
        <v>1205.5749964000001</v>
      </c>
      <c r="U137" s="619">
        <v>1102.8576396999999</v>
      </c>
      <c r="V137" s="619">
        <v>2031.4693082000001</v>
      </c>
      <c r="W137" s="619">
        <v>1825.1866989</v>
      </c>
      <c r="X137" s="619">
        <v>1337.8133106</v>
      </c>
      <c r="Y137" s="619">
        <v>1062.7698315</v>
      </c>
      <c r="Z137" s="619">
        <v>255.70367780000001</v>
      </c>
      <c r="AA137" s="619">
        <v>230.35634920000001</v>
      </c>
      <c r="AB137" s="619">
        <v>1240.6500570000001</v>
      </c>
      <c r="AC137" s="619">
        <v>1050.6213192</v>
      </c>
      <c r="AD137" s="619">
        <v>1080.1813152999998</v>
      </c>
      <c r="AE137" s="619">
        <v>975.57482749999997</v>
      </c>
      <c r="AF137" s="619">
        <v>937.07407449999994</v>
      </c>
      <c r="AG137" s="619">
        <v>668.65914709999993</v>
      </c>
      <c r="AH137" s="618">
        <v>0.7254443420242731</v>
      </c>
      <c r="AI137" s="618">
        <v>0.23740902761911614</v>
      </c>
      <c r="AJ137" s="618">
        <v>0.37573321738330068</v>
      </c>
      <c r="AK137" s="618">
        <v>1.2103699127451424</v>
      </c>
      <c r="AL137" s="618">
        <v>1.159706981801552</v>
      </c>
      <c r="AM137" s="618">
        <v>1.0931374576356041</v>
      </c>
      <c r="AN137" s="618">
        <v>1.1130200047139238</v>
      </c>
      <c r="AO137" s="618">
        <v>1.2587987266249239</v>
      </c>
      <c r="AP137" s="618">
        <v>1.1100352941010683</v>
      </c>
      <c r="AQ137" s="618">
        <v>1.1808727220160202</v>
      </c>
      <c r="AR137" s="618">
        <v>1.1072254888209732</v>
      </c>
      <c r="AS137" s="618">
        <v>1.401422651007771</v>
      </c>
    </row>
    <row r="138" spans="2:45" x14ac:dyDescent="0.3">
      <c r="B138" s="616">
        <v>700000</v>
      </c>
      <c r="C138" t="s">
        <v>516</v>
      </c>
      <c r="D138" t="s">
        <v>180</v>
      </c>
      <c r="E138" t="s">
        <v>192</v>
      </c>
      <c r="F138" s="618">
        <v>5.1534088241950169</v>
      </c>
      <c r="G138" s="618">
        <v>0.82723275168297117</v>
      </c>
      <c r="H138" s="617">
        <v>8.1253444908812966</v>
      </c>
      <c r="I138" s="617">
        <v>23.403522338045445</v>
      </c>
      <c r="J138" s="619">
        <v>910</v>
      </c>
      <c r="K138" s="619">
        <v>1254.4036079</v>
      </c>
      <c r="L138" s="619">
        <v>534.09633250000002</v>
      </c>
      <c r="M138" s="619">
        <v>2249.6883872000003</v>
      </c>
      <c r="N138" s="619">
        <v>267.02805999999998</v>
      </c>
      <c r="O138" s="619">
        <v>710.6852619</v>
      </c>
      <c r="P138" s="619">
        <v>287.22199560000001</v>
      </c>
      <c r="Q138" s="619">
        <v>237.3010041</v>
      </c>
      <c r="R138" s="619">
        <v>1324.2372134</v>
      </c>
      <c r="S138" s="619">
        <v>1141.8722438</v>
      </c>
      <c r="T138" s="619">
        <v>1315.1727234</v>
      </c>
      <c r="U138" s="619">
        <v>1203.1174251999998</v>
      </c>
      <c r="V138" s="619">
        <v>2216.1483361999999</v>
      </c>
      <c r="W138" s="619">
        <v>1991.1127623999998</v>
      </c>
      <c r="X138" s="619">
        <v>1459.4327024000002</v>
      </c>
      <c r="Y138" s="619">
        <v>1159.3852707000001</v>
      </c>
      <c r="Z138" s="619">
        <v>278.94946670000002</v>
      </c>
      <c r="AA138" s="619">
        <v>251.2978354</v>
      </c>
      <c r="AB138" s="619">
        <v>1353.4364258000001</v>
      </c>
      <c r="AC138" s="619">
        <v>1146.1323481999998</v>
      </c>
      <c r="AD138" s="619">
        <v>1178.3796166999998</v>
      </c>
      <c r="AE138" s="619">
        <v>1064.2634482000001</v>
      </c>
      <c r="AF138" s="619">
        <v>1022.2626268</v>
      </c>
      <c r="AG138" s="619">
        <v>729.44634229999997</v>
      </c>
      <c r="AH138" s="618">
        <v>0.7254443420242731</v>
      </c>
      <c r="AI138" s="618">
        <v>0.23740902761911611</v>
      </c>
      <c r="AJ138" s="618">
        <v>0.37573321738330068</v>
      </c>
      <c r="AK138" s="618">
        <v>1.2103699127451424</v>
      </c>
      <c r="AL138" s="618">
        <v>1.159706981801552</v>
      </c>
      <c r="AM138" s="618">
        <v>1.0931374576356041</v>
      </c>
      <c r="AN138" s="618">
        <v>1.1130200047139238</v>
      </c>
      <c r="AO138" s="618">
        <v>1.2587987266249236</v>
      </c>
      <c r="AP138" s="618">
        <v>1.1100352941010683</v>
      </c>
      <c r="AQ138" s="618">
        <v>1.18087272201602</v>
      </c>
      <c r="AR138" s="618">
        <v>1.1072254888209732</v>
      </c>
      <c r="AS138" s="618">
        <v>1.4014226510077712</v>
      </c>
    </row>
    <row r="139" spans="2:45" x14ac:dyDescent="0.3">
      <c r="B139" s="616">
        <v>800000</v>
      </c>
      <c r="C139" t="s">
        <v>517</v>
      </c>
      <c r="D139" t="s">
        <v>180</v>
      </c>
      <c r="E139" t="s">
        <v>192</v>
      </c>
      <c r="F139" s="618">
        <v>4.1956853837797627</v>
      </c>
      <c r="G139" s="618">
        <v>0.742575408660758</v>
      </c>
      <c r="H139" s="617">
        <v>6.1124468607455942</v>
      </c>
      <c r="I139" s="617">
        <v>16.996168770268561</v>
      </c>
      <c r="J139" s="619">
        <v>800</v>
      </c>
      <c r="K139" s="619">
        <v>990.28550589999998</v>
      </c>
      <c r="L139" s="619">
        <v>447.70935400000002</v>
      </c>
      <c r="M139" s="619">
        <v>1885.8817106000001</v>
      </c>
      <c r="N139" s="619">
        <v>205.40620000000001</v>
      </c>
      <c r="O139" s="619">
        <v>548.78312730000005</v>
      </c>
      <c r="P139" s="619">
        <v>265.12549899999999</v>
      </c>
      <c r="Q139" s="619">
        <v>216.21372010000002</v>
      </c>
      <c r="R139" s="619">
        <v>1216.7416581999998</v>
      </c>
      <c r="S139" s="619">
        <v>988.3332036999999</v>
      </c>
      <c r="T139" s="619">
        <v>1262.3832807000001</v>
      </c>
      <c r="U139" s="619">
        <v>1137.3594436999999</v>
      </c>
      <c r="V139" s="619">
        <v>1999.5564543999999</v>
      </c>
      <c r="W139" s="619">
        <v>1787.5842217000002</v>
      </c>
      <c r="X139" s="619">
        <v>1462.6566798000001</v>
      </c>
      <c r="Y139" s="619">
        <v>1180.0270361999999</v>
      </c>
      <c r="Z139" s="619">
        <v>266.49915139999996</v>
      </c>
      <c r="AA139" s="619">
        <v>240.70396979999998</v>
      </c>
      <c r="AB139" s="619">
        <v>1295.3370023</v>
      </c>
      <c r="AC139" s="619">
        <v>1110.0632839</v>
      </c>
      <c r="AD139" s="619">
        <v>1091.7837016000001</v>
      </c>
      <c r="AE139" s="619">
        <v>980.18269180000004</v>
      </c>
      <c r="AF139" s="619">
        <v>956.6386847</v>
      </c>
      <c r="AG139" s="619">
        <v>680.7080267</v>
      </c>
      <c r="AH139" s="618">
        <v>0.80784783304140106</v>
      </c>
      <c r="AI139" s="618">
        <v>0.23740054931458709</v>
      </c>
      <c r="AJ139" s="618">
        <v>0.37429394199441829</v>
      </c>
      <c r="AK139" s="618">
        <v>1.226219589004925</v>
      </c>
      <c r="AL139" s="618">
        <v>1.2311047060452354</v>
      </c>
      <c r="AM139" s="618">
        <v>1.1099246484264818</v>
      </c>
      <c r="AN139" s="618">
        <v>1.1185802772992044</v>
      </c>
      <c r="AO139" s="618">
        <v>1.2395111594428045</v>
      </c>
      <c r="AP139" s="618">
        <v>1.1071655846689408</v>
      </c>
      <c r="AQ139" s="618">
        <v>1.1669037442278831</v>
      </c>
      <c r="AR139" s="618">
        <v>1.1138573561237575</v>
      </c>
      <c r="AS139" s="618">
        <v>1.4053583139750967</v>
      </c>
    </row>
    <row r="140" spans="2:45" x14ac:dyDescent="0.3">
      <c r="B140" s="616">
        <v>800000</v>
      </c>
      <c r="C140" t="s">
        <v>518</v>
      </c>
      <c r="D140" t="s">
        <v>180</v>
      </c>
      <c r="E140" t="s">
        <v>192</v>
      </c>
      <c r="F140" s="618">
        <v>4.8250381913467271</v>
      </c>
      <c r="G140" s="618">
        <v>0.85396171995987169</v>
      </c>
      <c r="H140" s="617">
        <v>7.0293138898574323</v>
      </c>
      <c r="I140" s="617">
        <v>19.545594085808844</v>
      </c>
      <c r="J140" s="619">
        <v>960</v>
      </c>
      <c r="K140" s="619">
        <v>1188.342607</v>
      </c>
      <c r="L140" s="619">
        <v>537.25122490000001</v>
      </c>
      <c r="M140" s="619">
        <v>2263.0580528</v>
      </c>
      <c r="N140" s="619">
        <v>246.48743999999999</v>
      </c>
      <c r="O140" s="619">
        <v>658.53975270000001</v>
      </c>
      <c r="P140" s="619">
        <v>291.63804879999998</v>
      </c>
      <c r="Q140" s="619">
        <v>237.8350921</v>
      </c>
      <c r="R140" s="619">
        <v>1338.4158239999999</v>
      </c>
      <c r="S140" s="619">
        <v>1087.166524</v>
      </c>
      <c r="T140" s="619">
        <v>1388.6216088000001</v>
      </c>
      <c r="U140" s="619">
        <v>1251.0953881</v>
      </c>
      <c r="V140" s="619">
        <v>2199.5120997999998</v>
      </c>
      <c r="W140" s="619">
        <v>1966.3426439</v>
      </c>
      <c r="X140" s="619">
        <v>1608.9223478000001</v>
      </c>
      <c r="Y140" s="619">
        <v>1298.0297398</v>
      </c>
      <c r="Z140" s="619">
        <v>293.14906660000003</v>
      </c>
      <c r="AA140" s="619">
        <v>264.7743668</v>
      </c>
      <c r="AB140" s="619">
        <v>1424.8707024999999</v>
      </c>
      <c r="AC140" s="619">
        <v>1221.0696123</v>
      </c>
      <c r="AD140" s="619">
        <v>1200.9620718000001</v>
      </c>
      <c r="AE140" s="619">
        <v>1078.200961</v>
      </c>
      <c r="AF140" s="619">
        <v>1052.3025531999999</v>
      </c>
      <c r="AG140" s="619">
        <v>748.77882929999998</v>
      </c>
      <c r="AH140" s="618">
        <v>0.80784783304140118</v>
      </c>
      <c r="AI140" s="618">
        <v>0.23740054931458715</v>
      </c>
      <c r="AJ140" s="618">
        <v>0.37429394199441829</v>
      </c>
      <c r="AK140" s="618">
        <v>1.226219589004925</v>
      </c>
      <c r="AL140" s="618">
        <v>1.2311047060452354</v>
      </c>
      <c r="AM140" s="618">
        <v>1.109924648426482</v>
      </c>
      <c r="AN140" s="618">
        <v>1.1185802772992044</v>
      </c>
      <c r="AO140" s="618">
        <v>1.2395111594428043</v>
      </c>
      <c r="AP140" s="618">
        <v>1.107165584668941</v>
      </c>
      <c r="AQ140" s="618">
        <v>1.1669037442278833</v>
      </c>
      <c r="AR140" s="618">
        <v>1.1138573561237575</v>
      </c>
      <c r="AS140" s="618">
        <v>1.4053583139750967</v>
      </c>
    </row>
    <row r="141" spans="2:45" x14ac:dyDescent="0.3">
      <c r="B141" s="616">
        <v>800000</v>
      </c>
      <c r="C141" t="s">
        <v>516</v>
      </c>
      <c r="D141" t="s">
        <v>180</v>
      </c>
      <c r="E141" t="s">
        <v>192</v>
      </c>
      <c r="F141" s="618">
        <v>5.4543909989136914</v>
      </c>
      <c r="G141" s="618">
        <v>0.9653480312589855</v>
      </c>
      <c r="H141" s="617">
        <v>7.9461809189692723</v>
      </c>
      <c r="I141" s="617">
        <v>22.095019401349131</v>
      </c>
      <c r="J141" s="619">
        <v>1040</v>
      </c>
      <c r="K141" s="619">
        <v>1287.3711576000001</v>
      </c>
      <c r="L141" s="619">
        <v>582.0221603</v>
      </c>
      <c r="M141" s="619">
        <v>2451.6462237999999</v>
      </c>
      <c r="N141" s="619">
        <v>267.02805999999998</v>
      </c>
      <c r="O141" s="619">
        <v>713.41806539999993</v>
      </c>
      <c r="P141" s="619">
        <v>318.15059869999999</v>
      </c>
      <c r="Q141" s="619">
        <v>259.45646410000001</v>
      </c>
      <c r="R141" s="619">
        <v>1460.0899898</v>
      </c>
      <c r="S141" s="619">
        <v>1185.9998444</v>
      </c>
      <c r="T141" s="619">
        <v>1514.8599368</v>
      </c>
      <c r="U141" s="619">
        <v>1364.8313324999999</v>
      </c>
      <c r="V141" s="619">
        <v>2399.4677452999999</v>
      </c>
      <c r="W141" s="619">
        <v>2145.1010660000002</v>
      </c>
      <c r="X141" s="619">
        <v>1755.1880157000001</v>
      </c>
      <c r="Y141" s="619">
        <v>1416.0324433999999</v>
      </c>
      <c r="Z141" s="619">
        <v>319.79898170000001</v>
      </c>
      <c r="AA141" s="619">
        <v>288.84476369999999</v>
      </c>
      <c r="AB141" s="619">
        <v>1554.4044027</v>
      </c>
      <c r="AC141" s="619">
        <v>1332.0759406999998</v>
      </c>
      <c r="AD141" s="619">
        <v>1310.1404419</v>
      </c>
      <c r="AE141" s="619">
        <v>1176.2192302000001</v>
      </c>
      <c r="AF141" s="619">
        <v>1147.9664216000001</v>
      </c>
      <c r="AG141" s="619">
        <v>816.84963199999993</v>
      </c>
      <c r="AH141" s="618">
        <v>0.80784783304140106</v>
      </c>
      <c r="AI141" s="618">
        <v>0.23740054931458709</v>
      </c>
      <c r="AJ141" s="618">
        <v>0.37429394199441834</v>
      </c>
      <c r="AK141" s="618">
        <v>1.2262195890049248</v>
      </c>
      <c r="AL141" s="618">
        <v>1.2311047060452356</v>
      </c>
      <c r="AM141" s="618">
        <v>1.109924648426482</v>
      </c>
      <c r="AN141" s="618">
        <v>1.1185802772992044</v>
      </c>
      <c r="AO141" s="618">
        <v>1.2395111594428048</v>
      </c>
      <c r="AP141" s="618">
        <v>1.107165584668941</v>
      </c>
      <c r="AQ141" s="618">
        <v>1.1669037442278831</v>
      </c>
      <c r="AR141" s="618">
        <v>1.1138573561237575</v>
      </c>
      <c r="AS141" s="618">
        <v>1.4053583139750967</v>
      </c>
    </row>
    <row r="142" spans="2:45" x14ac:dyDescent="0.3">
      <c r="B142" s="616">
        <v>957039</v>
      </c>
      <c r="C142" t="s">
        <v>517</v>
      </c>
      <c r="D142" t="s">
        <v>180</v>
      </c>
      <c r="E142" t="s">
        <v>192</v>
      </c>
      <c r="F142" s="618">
        <v>4.4977413424634376</v>
      </c>
      <c r="G142" s="618">
        <v>0.90941760396335602</v>
      </c>
      <c r="H142" s="617">
        <v>5.9498722855505433</v>
      </c>
      <c r="I142" s="617">
        <v>15.785622526187023</v>
      </c>
      <c r="J142" s="619">
        <v>957.03899999999999</v>
      </c>
      <c r="K142" s="619">
        <v>1030.1100523</v>
      </c>
      <c r="L142" s="619">
        <v>505.60338540000004</v>
      </c>
      <c r="M142" s="619">
        <v>2129.8452238</v>
      </c>
      <c r="N142" s="619">
        <v>205.40620000000001</v>
      </c>
      <c r="O142" s="619">
        <v>552.08433290000005</v>
      </c>
      <c r="P142" s="619">
        <v>305.60047320000001</v>
      </c>
      <c r="Q142" s="619">
        <v>245.20764739999998</v>
      </c>
      <c r="R142" s="619">
        <v>1394.5265261</v>
      </c>
      <c r="S142" s="619">
        <v>1046.0811559000001</v>
      </c>
      <c r="T142" s="619">
        <v>1523.7056166</v>
      </c>
      <c r="U142" s="619">
        <v>1348.9876961</v>
      </c>
      <c r="V142" s="619">
        <v>2239.4589267000001</v>
      </c>
      <c r="W142" s="619">
        <v>1989.1022985</v>
      </c>
      <c r="X142" s="619">
        <v>1849.6993351000001</v>
      </c>
      <c r="Y142" s="619">
        <v>1515.8904974</v>
      </c>
      <c r="Z142" s="619">
        <v>319.95720970000002</v>
      </c>
      <c r="AA142" s="619">
        <v>289.8400704</v>
      </c>
      <c r="AB142" s="619">
        <v>1558.3354201</v>
      </c>
      <c r="AC142" s="619">
        <v>1353.3999157000001</v>
      </c>
      <c r="AD142" s="619">
        <v>1264.2136035999999</v>
      </c>
      <c r="AE142" s="619">
        <v>1126.6945588000001</v>
      </c>
      <c r="AF142" s="619">
        <v>1121.1420034</v>
      </c>
      <c r="AG142" s="619">
        <v>795.08907019999992</v>
      </c>
      <c r="AH142" s="618">
        <v>0.92906481001578445</v>
      </c>
      <c r="AI142" s="618">
        <v>0.2373897313014941</v>
      </c>
      <c r="AJ142" s="618">
        <v>0.37205583958758104</v>
      </c>
      <c r="AK142" s="618">
        <v>1.2462925867620145</v>
      </c>
      <c r="AL142" s="618">
        <v>1.3330959248754912</v>
      </c>
      <c r="AM142" s="618">
        <v>1.1295178014195777</v>
      </c>
      <c r="AN142" s="618">
        <v>1.125864128995421</v>
      </c>
      <c r="AO142" s="618">
        <v>1.2202064319742678</v>
      </c>
      <c r="AP142" s="618">
        <v>1.1039095087565887</v>
      </c>
      <c r="AQ142" s="618">
        <v>1.1514227258270722</v>
      </c>
      <c r="AR142" s="618">
        <v>1.1220553021102531</v>
      </c>
      <c r="AS142" s="618">
        <v>1.4100835308129294</v>
      </c>
    </row>
    <row r="143" spans="2:45" x14ac:dyDescent="0.3">
      <c r="B143" s="616">
        <v>957039</v>
      </c>
      <c r="C143" t="s">
        <v>518</v>
      </c>
      <c r="D143" t="s">
        <v>180</v>
      </c>
      <c r="E143" t="s">
        <v>192</v>
      </c>
      <c r="F143" s="618">
        <v>5.1724025438329528</v>
      </c>
      <c r="G143" s="618">
        <v>1.0458302445578593</v>
      </c>
      <c r="H143" s="617">
        <v>6.8423531283831238</v>
      </c>
      <c r="I143" s="617">
        <v>18.153465905115073</v>
      </c>
      <c r="J143" s="619">
        <v>1148.4467999999999</v>
      </c>
      <c r="K143" s="619">
        <v>1236.1320627</v>
      </c>
      <c r="L143" s="619">
        <v>606.72406249999995</v>
      </c>
      <c r="M143" s="619">
        <v>2555.8142686000001</v>
      </c>
      <c r="N143" s="619">
        <v>246.48743999999999</v>
      </c>
      <c r="O143" s="619">
        <v>662.50119949999998</v>
      </c>
      <c r="P143" s="619">
        <v>336.16052049999996</v>
      </c>
      <c r="Q143" s="619">
        <v>269.72841220000004</v>
      </c>
      <c r="R143" s="619">
        <v>1533.9791787000001</v>
      </c>
      <c r="S143" s="619">
        <v>1150.6892715000001</v>
      </c>
      <c r="T143" s="619">
        <v>1676.0761783</v>
      </c>
      <c r="U143" s="619">
        <v>1483.8864657000001</v>
      </c>
      <c r="V143" s="619">
        <v>2463.4048193999997</v>
      </c>
      <c r="W143" s="619">
        <v>2188.0125282999998</v>
      </c>
      <c r="X143" s="619">
        <v>2034.6692687</v>
      </c>
      <c r="Y143" s="619">
        <v>1667.4795471999998</v>
      </c>
      <c r="Z143" s="619">
        <v>351.95293070000002</v>
      </c>
      <c r="AA143" s="619">
        <v>318.82407740000002</v>
      </c>
      <c r="AB143" s="619">
        <v>1714.1689620999998</v>
      </c>
      <c r="AC143" s="619">
        <v>1488.7399073000001</v>
      </c>
      <c r="AD143" s="619">
        <v>1390.6349639999999</v>
      </c>
      <c r="AE143" s="619">
        <v>1239.3640146999999</v>
      </c>
      <c r="AF143" s="619">
        <v>1233.2562037</v>
      </c>
      <c r="AG143" s="619">
        <v>874.59797719999995</v>
      </c>
      <c r="AH143" s="618">
        <v>0.92906481001578445</v>
      </c>
      <c r="AI143" s="618">
        <v>0.2373897313014941</v>
      </c>
      <c r="AJ143" s="618">
        <v>0.37205583958758104</v>
      </c>
      <c r="AK143" s="618">
        <v>1.2462925867620147</v>
      </c>
      <c r="AL143" s="618">
        <v>1.3330959248754912</v>
      </c>
      <c r="AM143" s="618">
        <v>1.1295178014195775</v>
      </c>
      <c r="AN143" s="618">
        <v>1.1258641289954212</v>
      </c>
      <c r="AO143" s="618">
        <v>1.2202064319742678</v>
      </c>
      <c r="AP143" s="618">
        <v>1.1039095087565887</v>
      </c>
      <c r="AQ143" s="618">
        <v>1.1514227258270724</v>
      </c>
      <c r="AR143" s="618">
        <v>1.1220553021102531</v>
      </c>
      <c r="AS143" s="618">
        <v>1.4100835308129294</v>
      </c>
    </row>
    <row r="144" spans="2:45" x14ac:dyDescent="0.3">
      <c r="B144" s="616">
        <v>957039</v>
      </c>
      <c r="C144" t="s">
        <v>516</v>
      </c>
      <c r="D144" t="s">
        <v>180</v>
      </c>
      <c r="E144" t="s">
        <v>192</v>
      </c>
      <c r="F144" s="618">
        <v>5.847063745202469</v>
      </c>
      <c r="G144" s="618">
        <v>1.182242885152363</v>
      </c>
      <c r="H144" s="617">
        <v>7.7348339712157061</v>
      </c>
      <c r="I144" s="617">
        <v>20.521309284043131</v>
      </c>
      <c r="J144" s="619">
        <v>1244.1506999999999</v>
      </c>
      <c r="K144" s="619">
        <v>1339.1430679</v>
      </c>
      <c r="L144" s="619">
        <v>657.284401</v>
      </c>
      <c r="M144" s="619">
        <v>2768.7987908999999</v>
      </c>
      <c r="N144" s="619">
        <v>267.02805999999998</v>
      </c>
      <c r="O144" s="619">
        <v>717.70963280000001</v>
      </c>
      <c r="P144" s="619">
        <v>366.72056790000005</v>
      </c>
      <c r="Q144" s="619">
        <v>294.24917690000001</v>
      </c>
      <c r="R144" s="619">
        <v>1673.4318312999999</v>
      </c>
      <c r="S144" s="619">
        <v>1255.2973870999999</v>
      </c>
      <c r="T144" s="619">
        <v>1828.4467400000001</v>
      </c>
      <c r="U144" s="619">
        <v>1618.7852353000001</v>
      </c>
      <c r="V144" s="619">
        <v>2687.3507121000002</v>
      </c>
      <c r="W144" s="619">
        <v>2386.9227581999999</v>
      </c>
      <c r="X144" s="619">
        <v>2219.6392022</v>
      </c>
      <c r="Y144" s="619">
        <v>1819.0685969000001</v>
      </c>
      <c r="Z144" s="619">
        <v>383.94865169999997</v>
      </c>
      <c r="AA144" s="619">
        <v>347.80808450000001</v>
      </c>
      <c r="AB144" s="619">
        <v>1870.0025041000001</v>
      </c>
      <c r="AC144" s="619">
        <v>1624.0798989</v>
      </c>
      <c r="AD144" s="619">
        <v>1517.0563242999999</v>
      </c>
      <c r="AE144" s="619">
        <v>1352.0334705999999</v>
      </c>
      <c r="AF144" s="619">
        <v>1345.370404</v>
      </c>
      <c r="AG144" s="619">
        <v>954.10688419999997</v>
      </c>
      <c r="AH144" s="618">
        <v>0.92906481001578434</v>
      </c>
      <c r="AI144" s="618">
        <v>0.2373897313014941</v>
      </c>
      <c r="AJ144" s="618">
        <v>0.37205583958758104</v>
      </c>
      <c r="AK144" s="618">
        <v>1.2462925867620149</v>
      </c>
      <c r="AL144" s="618">
        <v>1.3330959248754912</v>
      </c>
      <c r="AM144" s="618">
        <v>1.1295178014195777</v>
      </c>
      <c r="AN144" s="618">
        <v>1.125864128995421</v>
      </c>
      <c r="AO144" s="618">
        <v>1.2202064319742676</v>
      </c>
      <c r="AP144" s="618">
        <v>1.1039095087565889</v>
      </c>
      <c r="AQ144" s="618">
        <v>1.1514227258270724</v>
      </c>
      <c r="AR144" s="618">
        <v>1.1220553021102531</v>
      </c>
      <c r="AS144" s="618">
        <v>1.4100835308129294</v>
      </c>
    </row>
    <row r="145" spans="2:45" x14ac:dyDescent="0.3">
      <c r="B145" s="616">
        <v>1000000</v>
      </c>
      <c r="C145" t="s">
        <v>517</v>
      </c>
      <c r="D145" t="s">
        <v>180</v>
      </c>
      <c r="E145" t="s">
        <v>192</v>
      </c>
      <c r="F145" s="618">
        <v>4.5697931300156576</v>
      </c>
      <c r="G145" s="618">
        <v>0.95506045416231866</v>
      </c>
      <c r="H145" s="617">
        <v>5.9136640649066869</v>
      </c>
      <c r="I145" s="617">
        <v>15.51251836146859</v>
      </c>
      <c r="J145" s="619">
        <v>1000</v>
      </c>
      <c r="K145" s="619">
        <v>1041.004813</v>
      </c>
      <c r="L145" s="619">
        <v>521.44139680000001</v>
      </c>
      <c r="M145" s="619">
        <v>2196.5860747000002</v>
      </c>
      <c r="N145" s="619">
        <v>205.40620000000001</v>
      </c>
      <c r="O145" s="619">
        <v>552.98744039999997</v>
      </c>
      <c r="P145" s="619">
        <v>316.6731709</v>
      </c>
      <c r="Q145" s="619">
        <v>253.13948670000002</v>
      </c>
      <c r="R145" s="619">
        <v>1443.1629521000002</v>
      </c>
      <c r="S145" s="619">
        <v>1061.8792046999999</v>
      </c>
      <c r="T145" s="619">
        <v>1595.1953030999998</v>
      </c>
      <c r="U145" s="619">
        <v>1406.8826225</v>
      </c>
      <c r="V145" s="619">
        <v>2305.0888028999998</v>
      </c>
      <c r="W145" s="619">
        <v>2044.2313944</v>
      </c>
      <c r="X145" s="619">
        <v>1955.5822019</v>
      </c>
      <c r="Y145" s="619">
        <v>1607.772324</v>
      </c>
      <c r="Z145" s="619">
        <v>334.58167650000001</v>
      </c>
      <c r="AA145" s="619">
        <v>303.2821836</v>
      </c>
      <c r="AB145" s="619">
        <v>1630.2836305999999</v>
      </c>
      <c r="AC145" s="619">
        <v>1419.9692714</v>
      </c>
      <c r="AD145" s="619">
        <v>1311.3850771000002</v>
      </c>
      <c r="AE145" s="619">
        <v>1166.7756617</v>
      </c>
      <c r="AF145" s="619">
        <v>1166.1450095</v>
      </c>
      <c r="AG145" s="619">
        <v>826.38017619999994</v>
      </c>
      <c r="AH145" s="618">
        <v>0.96061035210637591</v>
      </c>
      <c r="AI145" s="618">
        <v>0.23738719044237258</v>
      </c>
      <c r="AJ145" s="618">
        <v>0.37144821925559873</v>
      </c>
      <c r="AK145" s="618">
        <v>1.2509829065134432</v>
      </c>
      <c r="AL145" s="618">
        <v>1.3590650855055595</v>
      </c>
      <c r="AM145" s="618">
        <v>1.1338510246534201</v>
      </c>
      <c r="AN145" s="618">
        <v>1.1276065954037833</v>
      </c>
      <c r="AO145" s="618">
        <v>1.216330305448925</v>
      </c>
      <c r="AP145" s="618">
        <v>1.1032025440442299</v>
      </c>
      <c r="AQ145" s="618">
        <v>1.1481119088025609</v>
      </c>
      <c r="AR145" s="618">
        <v>1.1239393484539013</v>
      </c>
      <c r="AS145" s="618">
        <v>1.4111483345944738</v>
      </c>
    </row>
    <row r="146" spans="2:45" x14ac:dyDescent="0.3">
      <c r="B146" s="616">
        <v>1000000</v>
      </c>
      <c r="C146" t="s">
        <v>518</v>
      </c>
      <c r="D146" t="s">
        <v>180</v>
      </c>
      <c r="E146" t="s">
        <v>192</v>
      </c>
      <c r="F146" s="618">
        <v>5.2552620995180055</v>
      </c>
      <c r="G146" s="618">
        <v>1.0983195222866664</v>
      </c>
      <c r="H146" s="617">
        <v>6.8007136746426893</v>
      </c>
      <c r="I146" s="617">
        <v>17.839396115688878</v>
      </c>
      <c r="J146" s="619">
        <v>1200</v>
      </c>
      <c r="K146" s="619">
        <v>1249.2057756000002</v>
      </c>
      <c r="L146" s="619">
        <v>625.72967619999997</v>
      </c>
      <c r="M146" s="619">
        <v>2635.9032897000002</v>
      </c>
      <c r="N146" s="619">
        <v>246.48743999999999</v>
      </c>
      <c r="O146" s="619">
        <v>663.58492850000005</v>
      </c>
      <c r="P146" s="619">
        <v>348.34048799999999</v>
      </c>
      <c r="Q146" s="619">
        <v>278.45343539999999</v>
      </c>
      <c r="R146" s="619">
        <v>1587.4792473</v>
      </c>
      <c r="S146" s="619">
        <v>1168.0671252</v>
      </c>
      <c r="T146" s="619">
        <v>1754.7148333999999</v>
      </c>
      <c r="U146" s="619">
        <v>1547.5708848000002</v>
      </c>
      <c r="V146" s="619">
        <v>2535.5976830999998</v>
      </c>
      <c r="W146" s="619">
        <v>2248.6545338000001</v>
      </c>
      <c r="X146" s="619">
        <v>2151.1404221000003</v>
      </c>
      <c r="Y146" s="619">
        <v>1768.5495563999998</v>
      </c>
      <c r="Z146" s="619">
        <v>368.0398442</v>
      </c>
      <c r="AA146" s="619">
        <v>333.61040200000002</v>
      </c>
      <c r="AB146" s="619">
        <v>1793.3119935999998</v>
      </c>
      <c r="AC146" s="619">
        <v>1561.9661985</v>
      </c>
      <c r="AD146" s="619">
        <v>1442.5235848</v>
      </c>
      <c r="AE146" s="619">
        <v>1283.4532279</v>
      </c>
      <c r="AF146" s="619">
        <v>1282.7595104</v>
      </c>
      <c r="AG146" s="619">
        <v>909.01819389999991</v>
      </c>
      <c r="AH146" s="618">
        <v>0.96061035210637602</v>
      </c>
      <c r="AI146" s="618">
        <v>0.23738719044237255</v>
      </c>
      <c r="AJ146" s="618">
        <v>0.37144821925559868</v>
      </c>
      <c r="AK146" s="618">
        <v>1.2509829065134432</v>
      </c>
      <c r="AL146" s="618">
        <v>1.3590650855055595</v>
      </c>
      <c r="AM146" s="618">
        <v>1.1338510246534204</v>
      </c>
      <c r="AN146" s="618">
        <v>1.1276065954037831</v>
      </c>
      <c r="AO146" s="618">
        <v>1.2163303054489247</v>
      </c>
      <c r="AP146" s="618">
        <v>1.1032025440442299</v>
      </c>
      <c r="AQ146" s="618">
        <v>1.1481119088025609</v>
      </c>
      <c r="AR146" s="618">
        <v>1.1239393484539013</v>
      </c>
      <c r="AS146" s="618">
        <v>1.4111483345944738</v>
      </c>
    </row>
    <row r="147" spans="2:45" x14ac:dyDescent="0.3">
      <c r="B147" s="616">
        <v>1000000</v>
      </c>
      <c r="C147" t="s">
        <v>516</v>
      </c>
      <c r="D147" t="s">
        <v>180</v>
      </c>
      <c r="E147" t="s">
        <v>192</v>
      </c>
      <c r="F147" s="618">
        <v>5.9407310690203552</v>
      </c>
      <c r="G147" s="618">
        <v>1.2415785904110144</v>
      </c>
      <c r="H147" s="617">
        <v>7.6877632843786934</v>
      </c>
      <c r="I147" s="617">
        <v>20.166273869909169</v>
      </c>
      <c r="J147" s="619">
        <v>1300</v>
      </c>
      <c r="K147" s="619">
        <v>1353.306257</v>
      </c>
      <c r="L147" s="619">
        <v>677.87381590000007</v>
      </c>
      <c r="M147" s="619">
        <v>2855.5618971000004</v>
      </c>
      <c r="N147" s="619">
        <v>267.02805999999998</v>
      </c>
      <c r="O147" s="619">
        <v>718.88367249999999</v>
      </c>
      <c r="P147" s="619">
        <v>380.00780509999998</v>
      </c>
      <c r="Q147" s="619">
        <v>303.76738410000002</v>
      </c>
      <c r="R147" s="619">
        <v>1731.7955425</v>
      </c>
      <c r="S147" s="619">
        <v>1274.2550456000001</v>
      </c>
      <c r="T147" s="619">
        <v>1914.2343637000001</v>
      </c>
      <c r="U147" s="619">
        <v>1688.2591470000002</v>
      </c>
      <c r="V147" s="619">
        <v>2766.1065633999997</v>
      </c>
      <c r="W147" s="619">
        <v>2453.0776732999998</v>
      </c>
      <c r="X147" s="619">
        <v>2346.6986422999998</v>
      </c>
      <c r="Y147" s="619">
        <v>1929.3267888</v>
      </c>
      <c r="Z147" s="619">
        <v>401.49801179999997</v>
      </c>
      <c r="AA147" s="619">
        <v>363.93862030000003</v>
      </c>
      <c r="AB147" s="619">
        <v>1956.3403566999998</v>
      </c>
      <c r="AC147" s="619">
        <v>1703.9631256</v>
      </c>
      <c r="AD147" s="619">
        <v>1573.6620925</v>
      </c>
      <c r="AE147" s="619">
        <v>1400.1307941</v>
      </c>
      <c r="AF147" s="619">
        <v>1399.3740112999999</v>
      </c>
      <c r="AG147" s="619">
        <v>991.65621149999993</v>
      </c>
      <c r="AH147" s="618">
        <v>0.9606103521063758</v>
      </c>
      <c r="AI147" s="618">
        <v>0.23738719044237255</v>
      </c>
      <c r="AJ147" s="618">
        <v>0.37144821925559868</v>
      </c>
      <c r="AK147" s="618">
        <v>1.2509829065134432</v>
      </c>
      <c r="AL147" s="618">
        <v>1.3590650855055595</v>
      </c>
      <c r="AM147" s="618">
        <v>1.1338510246534204</v>
      </c>
      <c r="AN147" s="618">
        <v>1.1276065954037831</v>
      </c>
      <c r="AO147" s="618">
        <v>1.216330305448925</v>
      </c>
      <c r="AP147" s="618">
        <v>1.1032025440442299</v>
      </c>
      <c r="AQ147" s="618">
        <v>1.1481119088025609</v>
      </c>
      <c r="AR147" s="618">
        <v>1.1239393484539013</v>
      </c>
      <c r="AS147" s="618">
        <v>1.4111483345944735</v>
      </c>
    </row>
    <row r="148" spans="2:45" x14ac:dyDescent="0.3">
      <c r="B148" s="616">
        <v>1101400</v>
      </c>
      <c r="C148" t="s">
        <v>517</v>
      </c>
      <c r="D148" t="s">
        <v>180</v>
      </c>
      <c r="E148" t="s">
        <v>192</v>
      </c>
      <c r="F148" s="618">
        <v>4.7250951715716578</v>
      </c>
      <c r="G148" s="618">
        <v>1.0627903722316101</v>
      </c>
      <c r="H148" s="617">
        <v>5.8386813559566955</v>
      </c>
      <c r="I148" s="617">
        <v>14.942833549192516</v>
      </c>
      <c r="J148" s="619">
        <v>1101.4000000000001</v>
      </c>
      <c r="K148" s="619">
        <v>1066.7195018</v>
      </c>
      <c r="L148" s="619">
        <v>558.82354250000003</v>
      </c>
      <c r="M148" s="619">
        <v>2354.1131872999999</v>
      </c>
      <c r="N148" s="619">
        <v>205.40620000000001</v>
      </c>
      <c r="O148" s="619">
        <v>555.11902709999993</v>
      </c>
      <c r="P148" s="619">
        <v>342.80784060000002</v>
      </c>
      <c r="Q148" s="619">
        <v>271.86085050000003</v>
      </c>
      <c r="R148" s="619">
        <v>1557.9585480999999</v>
      </c>
      <c r="S148" s="619">
        <v>1099.1670271999999</v>
      </c>
      <c r="T148" s="619">
        <v>1763.9309985</v>
      </c>
      <c r="U148" s="619">
        <v>1543.5308742</v>
      </c>
      <c r="V148" s="619">
        <v>2459.9937034999998</v>
      </c>
      <c r="W148" s="619">
        <v>2174.3515109999998</v>
      </c>
      <c r="X148" s="619">
        <v>2205.4954416999999</v>
      </c>
      <c r="Y148" s="619">
        <v>1824.6391848999999</v>
      </c>
      <c r="Z148" s="619">
        <v>369.09951669999998</v>
      </c>
      <c r="AA148" s="619">
        <v>335.00933800000001</v>
      </c>
      <c r="AB148" s="619">
        <v>1800.1015711</v>
      </c>
      <c r="AC148" s="619">
        <v>1577.0916070000001</v>
      </c>
      <c r="AD148" s="619">
        <v>1422.7229743999999</v>
      </c>
      <c r="AE148" s="619">
        <v>1261.3782975000001</v>
      </c>
      <c r="AF148" s="619">
        <v>1272.3647161000001</v>
      </c>
      <c r="AG148" s="619">
        <v>900.23595609999995</v>
      </c>
      <c r="AH148" s="618">
        <v>1.0325113566959707</v>
      </c>
      <c r="AI148" s="618">
        <v>0.23738176462885158</v>
      </c>
      <c r="AJ148" s="618">
        <v>0.37002190513985461</v>
      </c>
      <c r="AK148" s="618">
        <v>1.2609680282338225</v>
      </c>
      <c r="AL148" s="618">
        <v>1.4173992756175537</v>
      </c>
      <c r="AM148" s="618">
        <v>1.1427895793906586</v>
      </c>
      <c r="AN148" s="618">
        <v>1.1313689121209569</v>
      </c>
      <c r="AO148" s="618">
        <v>1.208729627148917</v>
      </c>
      <c r="AP148" s="618">
        <v>1.10175889102393</v>
      </c>
      <c r="AQ148" s="618">
        <v>1.141405840423295</v>
      </c>
      <c r="AR148" s="618">
        <v>1.127911410254081</v>
      </c>
      <c r="AS148" s="618">
        <v>1.4133680259278503</v>
      </c>
    </row>
    <row r="149" spans="2:45" x14ac:dyDescent="0.3">
      <c r="B149" s="616">
        <v>1101400</v>
      </c>
      <c r="C149" t="s">
        <v>518</v>
      </c>
      <c r="D149" t="s">
        <v>180</v>
      </c>
      <c r="E149" t="s">
        <v>192</v>
      </c>
      <c r="F149" s="618">
        <v>5.4338594473074062</v>
      </c>
      <c r="G149" s="618">
        <v>1.2222089280663515</v>
      </c>
      <c r="H149" s="617">
        <v>6.7144835593501995</v>
      </c>
      <c r="I149" s="617">
        <v>17.184258581571392</v>
      </c>
      <c r="J149" s="619">
        <v>1321.68</v>
      </c>
      <c r="K149" s="619">
        <v>1280.0634021000001</v>
      </c>
      <c r="L149" s="619">
        <v>670.58825100000001</v>
      </c>
      <c r="M149" s="619">
        <v>2824.9358247999999</v>
      </c>
      <c r="N149" s="619">
        <v>246.48743999999999</v>
      </c>
      <c r="O149" s="619">
        <v>666.14283260000002</v>
      </c>
      <c r="P149" s="619">
        <v>377.0886246</v>
      </c>
      <c r="Q149" s="619">
        <v>299.04693550000002</v>
      </c>
      <c r="R149" s="619">
        <v>1713.7544029999999</v>
      </c>
      <c r="S149" s="619">
        <v>1209.0837299</v>
      </c>
      <c r="T149" s="619">
        <v>1940.3240983000001</v>
      </c>
      <c r="U149" s="619">
        <v>1697.8839616</v>
      </c>
      <c r="V149" s="619">
        <v>2705.9930739000001</v>
      </c>
      <c r="W149" s="619">
        <v>2391.786662</v>
      </c>
      <c r="X149" s="619">
        <v>2426.0449857999997</v>
      </c>
      <c r="Y149" s="619">
        <v>2007.1031034</v>
      </c>
      <c r="Z149" s="619">
        <v>406.0094684</v>
      </c>
      <c r="AA149" s="619">
        <v>368.5102718</v>
      </c>
      <c r="AB149" s="619">
        <v>1980.1117282</v>
      </c>
      <c r="AC149" s="619">
        <v>1734.8007677000001</v>
      </c>
      <c r="AD149" s="619">
        <v>1564.9952718</v>
      </c>
      <c r="AE149" s="619">
        <v>1387.5161273000001</v>
      </c>
      <c r="AF149" s="619">
        <v>1399.6011876999999</v>
      </c>
      <c r="AG149" s="619">
        <v>990.25955169999997</v>
      </c>
      <c r="AH149" s="618">
        <v>1.0325113566959707</v>
      </c>
      <c r="AI149" s="618">
        <v>0.23738176462885158</v>
      </c>
      <c r="AJ149" s="618">
        <v>0.37002190513985461</v>
      </c>
      <c r="AK149" s="618">
        <v>1.2609680282338223</v>
      </c>
      <c r="AL149" s="618">
        <v>1.4173992756175535</v>
      </c>
      <c r="AM149" s="618">
        <v>1.1427895793906584</v>
      </c>
      <c r="AN149" s="618">
        <v>1.1313689121209565</v>
      </c>
      <c r="AO149" s="618">
        <v>1.2087296271489172</v>
      </c>
      <c r="AP149" s="618">
        <v>1.1017588910239302</v>
      </c>
      <c r="AQ149" s="618">
        <v>1.141405840423295</v>
      </c>
      <c r="AR149" s="618">
        <v>1.127911410254081</v>
      </c>
      <c r="AS149" s="618">
        <v>1.4133680259278503</v>
      </c>
    </row>
    <row r="150" spans="2:45" x14ac:dyDescent="0.3">
      <c r="B150" s="616">
        <v>1101400</v>
      </c>
      <c r="C150" t="s">
        <v>516</v>
      </c>
      <c r="D150" t="s">
        <v>180</v>
      </c>
      <c r="E150" t="s">
        <v>192</v>
      </c>
      <c r="F150" s="618">
        <v>6.1426237230431555</v>
      </c>
      <c r="G150" s="618">
        <v>1.3816274839010931</v>
      </c>
      <c r="H150" s="617">
        <v>7.5902857627437053</v>
      </c>
      <c r="I150" s="617">
        <v>19.42568361395027</v>
      </c>
      <c r="J150" s="619">
        <v>1431.82</v>
      </c>
      <c r="K150" s="619">
        <v>1386.7353522999999</v>
      </c>
      <c r="L150" s="619">
        <v>726.4706053000001</v>
      </c>
      <c r="M150" s="619">
        <v>3060.3471434999997</v>
      </c>
      <c r="N150" s="619">
        <v>267.02805999999998</v>
      </c>
      <c r="O150" s="619">
        <v>721.65473529999997</v>
      </c>
      <c r="P150" s="619">
        <v>411.36940870000001</v>
      </c>
      <c r="Q150" s="619">
        <v>326.23302050000001</v>
      </c>
      <c r="R150" s="619">
        <v>1869.5502578000001</v>
      </c>
      <c r="S150" s="619">
        <v>1319.0004325999998</v>
      </c>
      <c r="T150" s="619">
        <v>2116.7171982</v>
      </c>
      <c r="U150" s="619">
        <v>1852.2370490000001</v>
      </c>
      <c r="V150" s="619">
        <v>2951.9924441999997</v>
      </c>
      <c r="W150" s="619">
        <v>2609.2218131</v>
      </c>
      <c r="X150" s="619">
        <v>2646.5945299999998</v>
      </c>
      <c r="Y150" s="619">
        <v>2189.5670218999999</v>
      </c>
      <c r="Z150" s="619">
        <v>442.91942009999997</v>
      </c>
      <c r="AA150" s="619">
        <v>402.01120559999998</v>
      </c>
      <c r="AB150" s="619">
        <v>2160.1218853</v>
      </c>
      <c r="AC150" s="619">
        <v>1892.5099284</v>
      </c>
      <c r="AD150" s="619">
        <v>1707.2675693000001</v>
      </c>
      <c r="AE150" s="619">
        <v>1513.653957</v>
      </c>
      <c r="AF150" s="619">
        <v>1526.8376593</v>
      </c>
      <c r="AG150" s="619">
        <v>1080.2831473000001</v>
      </c>
      <c r="AH150" s="618">
        <v>1.0325113566959707</v>
      </c>
      <c r="AI150" s="618">
        <v>0.2373817646288516</v>
      </c>
      <c r="AJ150" s="618">
        <v>0.37002190513985456</v>
      </c>
      <c r="AK150" s="618">
        <v>1.2609680282338225</v>
      </c>
      <c r="AL150" s="618">
        <v>1.4173992756175537</v>
      </c>
      <c r="AM150" s="618">
        <v>1.1427895793906586</v>
      </c>
      <c r="AN150" s="618">
        <v>1.1313689121209567</v>
      </c>
      <c r="AO150" s="618">
        <v>1.208729627148917</v>
      </c>
      <c r="AP150" s="618">
        <v>1.10175889102393</v>
      </c>
      <c r="AQ150" s="618">
        <v>1.141405840423295</v>
      </c>
      <c r="AR150" s="618">
        <v>1.1279114102540813</v>
      </c>
      <c r="AS150" s="618">
        <v>1.4133680259278503</v>
      </c>
    </row>
    <row r="151" spans="2:45" x14ac:dyDescent="0.3">
      <c r="B151" s="616">
        <v>1257800</v>
      </c>
      <c r="C151" t="s">
        <v>517</v>
      </c>
      <c r="D151" t="s">
        <v>180</v>
      </c>
      <c r="E151" t="s">
        <v>192</v>
      </c>
      <c r="F151" s="618">
        <v>4.9306974570814752</v>
      </c>
      <c r="G151" s="618">
        <v>1.2289536778138304</v>
      </c>
      <c r="H151" s="617">
        <v>5.7453821444867081</v>
      </c>
      <c r="I151" s="617">
        <v>14.226124758590108</v>
      </c>
      <c r="J151" s="619">
        <v>1257.8</v>
      </c>
      <c r="K151" s="619">
        <v>1106.3820000000001</v>
      </c>
      <c r="L151" s="619">
        <v>616.48199999999997</v>
      </c>
      <c r="M151" s="619">
        <v>2597.0839999999998</v>
      </c>
      <c r="N151" s="619">
        <v>205.40620000000001</v>
      </c>
      <c r="O151" s="619">
        <v>558.40680000000009</v>
      </c>
      <c r="P151" s="619">
        <v>383.11811999999998</v>
      </c>
      <c r="Q151" s="619">
        <v>300.73680000000002</v>
      </c>
      <c r="R151" s="619">
        <v>1735.02</v>
      </c>
      <c r="S151" s="619">
        <v>1156.68</v>
      </c>
      <c r="T151" s="619">
        <v>2024.19</v>
      </c>
      <c r="U151" s="619">
        <v>1754.298</v>
      </c>
      <c r="V151" s="619">
        <v>2698.92</v>
      </c>
      <c r="W151" s="619">
        <v>2375.0496000000003</v>
      </c>
      <c r="X151" s="619">
        <v>2590.9632000000001</v>
      </c>
      <c r="Y151" s="619">
        <v>2159.136</v>
      </c>
      <c r="Z151" s="619">
        <v>422.34005139999999</v>
      </c>
      <c r="AA151" s="619">
        <v>383.94550120000002</v>
      </c>
      <c r="AB151" s="619">
        <v>2062.0298344000003</v>
      </c>
      <c r="AC151" s="619">
        <v>1819.4380892000001</v>
      </c>
      <c r="AD151" s="619">
        <v>1594.4512500000001</v>
      </c>
      <c r="AE151" s="619">
        <v>1407.2940000000001</v>
      </c>
      <c r="AF151" s="619">
        <v>1436.1986621000001</v>
      </c>
      <c r="AG151" s="619">
        <v>1014.1515770000001</v>
      </c>
      <c r="AH151" s="618">
        <v>1.1368586979903867</v>
      </c>
      <c r="AI151" s="618">
        <v>0.23737468637903125</v>
      </c>
      <c r="AJ151" s="618">
        <v>0.36784329990250847</v>
      </c>
      <c r="AK151" s="618">
        <v>1.2739316239316238</v>
      </c>
      <c r="AL151" s="618">
        <v>1.5</v>
      </c>
      <c r="AM151" s="618">
        <v>1.1538461538461537</v>
      </c>
      <c r="AN151" s="618">
        <v>1.1363636363636362</v>
      </c>
      <c r="AO151" s="618">
        <v>1.2</v>
      </c>
      <c r="AP151" s="618">
        <v>1.0999999999999999</v>
      </c>
      <c r="AQ151" s="618">
        <v>1.1333333333333337</v>
      </c>
      <c r="AR151" s="618">
        <v>1.1329908675799087</v>
      </c>
      <c r="AS151" s="618">
        <v>1.416157795931164</v>
      </c>
    </row>
    <row r="152" spans="2:45" x14ac:dyDescent="0.3">
      <c r="B152" s="616">
        <v>1257800</v>
      </c>
      <c r="C152" t="s">
        <v>518</v>
      </c>
      <c r="D152" t="s">
        <v>180</v>
      </c>
      <c r="E152" t="s">
        <v>192</v>
      </c>
      <c r="F152" s="618">
        <v>5.6703020756436961</v>
      </c>
      <c r="G152" s="618">
        <v>1.4132967294859049</v>
      </c>
      <c r="H152" s="617">
        <v>6.6071894661597144</v>
      </c>
      <c r="I152" s="617">
        <v>16.360043472378624</v>
      </c>
      <c r="J152" s="619">
        <v>1509.36</v>
      </c>
      <c r="K152" s="619">
        <v>1327.6583999999998</v>
      </c>
      <c r="L152" s="619">
        <v>739.77840000000003</v>
      </c>
      <c r="M152" s="619">
        <v>3116.5007999999998</v>
      </c>
      <c r="N152" s="619">
        <v>246.48743999999999</v>
      </c>
      <c r="O152" s="619">
        <v>670.08816000000002</v>
      </c>
      <c r="P152" s="619">
        <v>421.42993199999995</v>
      </c>
      <c r="Q152" s="619">
        <v>330.81047999999998</v>
      </c>
      <c r="R152" s="619">
        <v>1908.5219999999999</v>
      </c>
      <c r="S152" s="619">
        <v>1272.348</v>
      </c>
      <c r="T152" s="619">
        <v>2226.6089999999999</v>
      </c>
      <c r="U152" s="619">
        <v>1929.7278000000001</v>
      </c>
      <c r="V152" s="619">
        <v>2968.8119999999999</v>
      </c>
      <c r="W152" s="619">
        <v>2612.55456</v>
      </c>
      <c r="X152" s="619">
        <v>2850.0595199999998</v>
      </c>
      <c r="Y152" s="619">
        <v>2375.0496000000003</v>
      </c>
      <c r="Z152" s="619">
        <v>464.57405649999998</v>
      </c>
      <c r="AA152" s="619">
        <v>422.34005139999999</v>
      </c>
      <c r="AB152" s="619">
        <v>2268.2328179000001</v>
      </c>
      <c r="AC152" s="619">
        <v>2001.3818981000002</v>
      </c>
      <c r="AD152" s="619">
        <v>1753.896375</v>
      </c>
      <c r="AE152" s="619">
        <v>1548.0233999999998</v>
      </c>
      <c r="AF152" s="619">
        <v>1579.8185282999998</v>
      </c>
      <c r="AG152" s="619">
        <v>1115.5667346999999</v>
      </c>
      <c r="AH152" s="618">
        <v>1.1368586979903867</v>
      </c>
      <c r="AI152" s="618">
        <v>0.23737468637903128</v>
      </c>
      <c r="AJ152" s="618">
        <v>0.36784329990250847</v>
      </c>
      <c r="AK152" s="618">
        <v>1.2739316239316241</v>
      </c>
      <c r="AL152" s="618">
        <v>1.5</v>
      </c>
      <c r="AM152" s="618">
        <v>1.1538461538461537</v>
      </c>
      <c r="AN152" s="618">
        <v>1.1363636363636362</v>
      </c>
      <c r="AO152" s="618">
        <v>1.1999999999999997</v>
      </c>
      <c r="AP152" s="618">
        <v>1.0999999999999999</v>
      </c>
      <c r="AQ152" s="618">
        <v>1.1333333333333337</v>
      </c>
      <c r="AR152" s="618">
        <v>1.1329908675799087</v>
      </c>
      <c r="AS152" s="618">
        <v>1.416157795931164</v>
      </c>
    </row>
    <row r="153" spans="2:45" x14ac:dyDescent="0.3">
      <c r="B153" s="616">
        <v>1257800</v>
      </c>
      <c r="C153" t="s">
        <v>516</v>
      </c>
      <c r="D153" t="s">
        <v>180</v>
      </c>
      <c r="E153" t="s">
        <v>192</v>
      </c>
      <c r="F153" s="618">
        <v>6.409906694205918</v>
      </c>
      <c r="G153" s="618">
        <v>1.5976397811579797</v>
      </c>
      <c r="H153" s="617">
        <v>7.4689967878327215</v>
      </c>
      <c r="I153" s="617">
        <v>18.493962186167142</v>
      </c>
      <c r="J153" s="619">
        <v>1635.14</v>
      </c>
      <c r="K153" s="619">
        <v>1438.2966000000001</v>
      </c>
      <c r="L153" s="619">
        <v>801.42660000000001</v>
      </c>
      <c r="M153" s="619">
        <v>3376.2092000000002</v>
      </c>
      <c r="N153" s="619">
        <v>267.02805999999998</v>
      </c>
      <c r="O153" s="619">
        <v>725.92883999999992</v>
      </c>
      <c r="P153" s="619">
        <v>459.74174399999998</v>
      </c>
      <c r="Q153" s="619">
        <v>360.88415999999995</v>
      </c>
      <c r="R153" s="619">
        <v>2082.0239999999999</v>
      </c>
      <c r="S153" s="619">
        <v>1388.0160000000001</v>
      </c>
      <c r="T153" s="619">
        <v>2429.0279999999998</v>
      </c>
      <c r="U153" s="619">
        <v>2105.1576</v>
      </c>
      <c r="V153" s="619">
        <v>3238.7040000000002</v>
      </c>
      <c r="W153" s="619">
        <v>2850.0595199999998</v>
      </c>
      <c r="X153" s="619">
        <v>3109.1558399999999</v>
      </c>
      <c r="Y153" s="619">
        <v>2590.9632000000001</v>
      </c>
      <c r="Z153" s="619">
        <v>506.80806160000003</v>
      </c>
      <c r="AA153" s="619">
        <v>460.7346015</v>
      </c>
      <c r="AB153" s="619">
        <v>2474.4358013000001</v>
      </c>
      <c r="AC153" s="619">
        <v>2183.3257071000003</v>
      </c>
      <c r="AD153" s="619">
        <v>1913.3415</v>
      </c>
      <c r="AE153" s="619">
        <v>1688.7528</v>
      </c>
      <c r="AF153" s="619">
        <v>1723.4383945</v>
      </c>
      <c r="AG153" s="619">
        <v>1216.9818924000001</v>
      </c>
      <c r="AH153" s="618">
        <v>1.1368586979903865</v>
      </c>
      <c r="AI153" s="618">
        <v>0.23737468637903122</v>
      </c>
      <c r="AJ153" s="618">
        <v>0.36784329990250847</v>
      </c>
      <c r="AK153" s="618">
        <v>1.2739316239316241</v>
      </c>
      <c r="AL153" s="618">
        <v>1.5</v>
      </c>
      <c r="AM153" s="618">
        <v>1.1538461538461537</v>
      </c>
      <c r="AN153" s="618">
        <v>1.1363636363636362</v>
      </c>
      <c r="AO153" s="618">
        <v>1.1999999999999997</v>
      </c>
      <c r="AP153" s="618">
        <v>1.0999999999999999</v>
      </c>
      <c r="AQ153" s="618">
        <v>1.1333333333333335</v>
      </c>
      <c r="AR153" s="618">
        <v>1.1329908675799087</v>
      </c>
      <c r="AS153" s="618">
        <v>1.4161577959311642</v>
      </c>
    </row>
    <row r="154" spans="2:45" x14ac:dyDescent="0.3">
      <c r="B154" s="616">
        <v>1300000</v>
      </c>
      <c r="C154" t="s">
        <v>517</v>
      </c>
      <c r="D154" t="s">
        <v>180</v>
      </c>
      <c r="E154" t="s">
        <v>192</v>
      </c>
      <c r="F154" s="618">
        <v>5.0367783282824012</v>
      </c>
      <c r="G154" s="618">
        <v>1.2691298703869009</v>
      </c>
      <c r="H154" s="617">
        <v>5.6706891447892049</v>
      </c>
      <c r="I154" s="617">
        <v>13.926738015248048</v>
      </c>
      <c r="J154" s="619">
        <v>1300</v>
      </c>
      <c r="K154" s="619">
        <v>1123.8741510999998</v>
      </c>
      <c r="L154" s="619">
        <v>631.61180110000009</v>
      </c>
      <c r="M154" s="619">
        <v>2666.6856833000002</v>
      </c>
      <c r="N154" s="619">
        <v>205.40620000000001</v>
      </c>
      <c r="O154" s="619">
        <v>565.45888070000001</v>
      </c>
      <c r="P154" s="619">
        <v>399.840551</v>
      </c>
      <c r="Q154" s="619">
        <v>314.20415459999998</v>
      </c>
      <c r="R154" s="619">
        <v>1779.4629688</v>
      </c>
      <c r="S154" s="619">
        <v>1220.6639048</v>
      </c>
      <c r="T154" s="619">
        <v>2116.7431373999998</v>
      </c>
      <c r="U154" s="619">
        <v>1836.1987951999999</v>
      </c>
      <c r="V154" s="619">
        <v>2713.5887991</v>
      </c>
      <c r="W154" s="619">
        <v>2396.5638387000004</v>
      </c>
      <c r="X154" s="619">
        <v>2769.1891094999996</v>
      </c>
      <c r="Y154" s="619">
        <v>2316.8255907000002</v>
      </c>
      <c r="Z154" s="619">
        <v>441.11364939999999</v>
      </c>
      <c r="AA154" s="619">
        <v>399.79850180000005</v>
      </c>
      <c r="AB154" s="619">
        <v>2130.2650951000001</v>
      </c>
      <c r="AC154" s="619">
        <v>1878.3198788999998</v>
      </c>
      <c r="AD154" s="619">
        <v>1625.6661053</v>
      </c>
      <c r="AE154" s="619">
        <v>1430.6069129000002</v>
      </c>
      <c r="AF154" s="619">
        <v>1585.7138926</v>
      </c>
      <c r="AG154" s="619">
        <v>1122.6321664</v>
      </c>
      <c r="AH154" s="618">
        <v>1.1567131415272258</v>
      </c>
      <c r="AI154" s="618">
        <v>0.23685273637364315</v>
      </c>
      <c r="AJ154" s="618">
        <v>0.36325576804890486</v>
      </c>
      <c r="AK154" s="618">
        <v>1.2725501719706218</v>
      </c>
      <c r="AL154" s="618">
        <v>1.4577829014313084</v>
      </c>
      <c r="AM154" s="618">
        <v>1.1527853862920181</v>
      </c>
      <c r="AN154" s="618">
        <v>1.1322831277350043</v>
      </c>
      <c r="AO154" s="618">
        <v>1.1952514339469207</v>
      </c>
      <c r="AP154" s="618">
        <v>1.1033399260096628</v>
      </c>
      <c r="AQ154" s="618">
        <v>1.1341332852603931</v>
      </c>
      <c r="AR154" s="618">
        <v>1.1363471619147387</v>
      </c>
      <c r="AS154" s="618">
        <v>1.4124963991783763</v>
      </c>
    </row>
    <row r="155" spans="2:45" x14ac:dyDescent="0.3">
      <c r="B155" s="616">
        <v>1300000</v>
      </c>
      <c r="C155" t="s">
        <v>518</v>
      </c>
      <c r="D155" t="s">
        <v>180</v>
      </c>
      <c r="E155" t="s">
        <v>192</v>
      </c>
      <c r="F155" s="618">
        <v>5.792295077524761</v>
      </c>
      <c r="G155" s="618">
        <v>1.4594993509449359</v>
      </c>
      <c r="H155" s="617">
        <v>6.5212925165075859</v>
      </c>
      <c r="I155" s="617">
        <v>16.015748717535256</v>
      </c>
      <c r="J155" s="619">
        <v>1560</v>
      </c>
      <c r="K155" s="619">
        <v>1348.6489813000001</v>
      </c>
      <c r="L155" s="619">
        <v>757.93416139999999</v>
      </c>
      <c r="M155" s="619">
        <v>3200.0228199999997</v>
      </c>
      <c r="N155" s="619">
        <v>246.48743999999999</v>
      </c>
      <c r="O155" s="619">
        <v>678.55065679999996</v>
      </c>
      <c r="P155" s="619">
        <v>439.82460609999998</v>
      </c>
      <c r="Q155" s="619">
        <v>345.62457010000003</v>
      </c>
      <c r="R155" s="619">
        <v>1957.4092657000001</v>
      </c>
      <c r="S155" s="619">
        <v>1342.7302953000001</v>
      </c>
      <c r="T155" s="619">
        <v>2328.4174511000001</v>
      </c>
      <c r="U155" s="619">
        <v>2019.8186747000002</v>
      </c>
      <c r="V155" s="619">
        <v>2984.9476789999999</v>
      </c>
      <c r="W155" s="619">
        <v>2636.2202225999999</v>
      </c>
      <c r="X155" s="619">
        <v>3046.1080204</v>
      </c>
      <c r="Y155" s="619">
        <v>2548.5081498</v>
      </c>
      <c r="Z155" s="619">
        <v>485.22501439999996</v>
      </c>
      <c r="AA155" s="619">
        <v>439.77835200000004</v>
      </c>
      <c r="AB155" s="619">
        <v>2343.2916046</v>
      </c>
      <c r="AC155" s="619">
        <v>2066.1518667999999</v>
      </c>
      <c r="AD155" s="619">
        <v>1788.2327157999998</v>
      </c>
      <c r="AE155" s="619">
        <v>1573.6676041999999</v>
      </c>
      <c r="AF155" s="619">
        <v>1744.2852819</v>
      </c>
      <c r="AG155" s="619">
        <v>1234.8953829999998</v>
      </c>
      <c r="AH155" s="618">
        <v>1.156713141527226</v>
      </c>
      <c r="AI155" s="618">
        <v>0.23685273637364315</v>
      </c>
      <c r="AJ155" s="618">
        <v>0.3632557680489048</v>
      </c>
      <c r="AK155" s="618">
        <v>1.2725501719706218</v>
      </c>
      <c r="AL155" s="618">
        <v>1.4577829014313084</v>
      </c>
      <c r="AM155" s="618">
        <v>1.1527853862920181</v>
      </c>
      <c r="AN155" s="618">
        <v>1.1322831277350045</v>
      </c>
      <c r="AO155" s="618">
        <v>1.1952514339469207</v>
      </c>
      <c r="AP155" s="618">
        <v>1.1033399260096626</v>
      </c>
      <c r="AQ155" s="618">
        <v>1.1341332852603931</v>
      </c>
      <c r="AR155" s="618">
        <v>1.1363471619147385</v>
      </c>
      <c r="AS155" s="618">
        <v>1.4124963991783763</v>
      </c>
    </row>
    <row r="156" spans="2:45" x14ac:dyDescent="0.3">
      <c r="B156" s="616">
        <v>1300000</v>
      </c>
      <c r="C156" t="s">
        <v>516</v>
      </c>
      <c r="D156" t="s">
        <v>180</v>
      </c>
      <c r="E156" t="s">
        <v>192</v>
      </c>
      <c r="F156" s="618">
        <v>6.5478118267671217</v>
      </c>
      <c r="G156" s="618">
        <v>1.6498688315029713</v>
      </c>
      <c r="H156" s="617">
        <v>7.3718958882259669</v>
      </c>
      <c r="I156" s="617">
        <v>18.104759419822464</v>
      </c>
      <c r="J156" s="619">
        <v>1690</v>
      </c>
      <c r="K156" s="619">
        <v>1461.0363964000001</v>
      </c>
      <c r="L156" s="619">
        <v>821.09534150000002</v>
      </c>
      <c r="M156" s="619">
        <v>3466.6913883000002</v>
      </c>
      <c r="N156" s="619">
        <v>267.02805999999998</v>
      </c>
      <c r="O156" s="619">
        <v>735.09654490000003</v>
      </c>
      <c r="P156" s="619">
        <v>479.80866119999996</v>
      </c>
      <c r="Q156" s="619">
        <v>377.04498560000002</v>
      </c>
      <c r="R156" s="619">
        <v>2135.3555625999998</v>
      </c>
      <c r="S156" s="619">
        <v>1464.7966858000002</v>
      </c>
      <c r="T156" s="619">
        <v>2540.0917648999998</v>
      </c>
      <c r="U156" s="619">
        <v>2203.4385542</v>
      </c>
      <c r="V156" s="619">
        <v>3256.3065590000001</v>
      </c>
      <c r="W156" s="619">
        <v>2875.8766065000004</v>
      </c>
      <c r="X156" s="619">
        <v>3323.0269314000002</v>
      </c>
      <c r="Y156" s="619">
        <v>2780.1907088000003</v>
      </c>
      <c r="Z156" s="619">
        <v>529.33637929999998</v>
      </c>
      <c r="AA156" s="619">
        <v>479.75820220000003</v>
      </c>
      <c r="AB156" s="619">
        <v>2556.3181141</v>
      </c>
      <c r="AC156" s="619">
        <v>2253.9838546999999</v>
      </c>
      <c r="AD156" s="619">
        <v>1950.7993263999999</v>
      </c>
      <c r="AE156" s="619">
        <v>1716.7282955000001</v>
      </c>
      <c r="AF156" s="619">
        <v>1902.8566710999999</v>
      </c>
      <c r="AG156" s="619">
        <v>1347.1585997</v>
      </c>
      <c r="AH156" s="618">
        <v>1.1567131415272258</v>
      </c>
      <c r="AI156" s="618">
        <v>0.23685273637364312</v>
      </c>
      <c r="AJ156" s="618">
        <v>0.36325576804890486</v>
      </c>
      <c r="AK156" s="618">
        <v>1.272550171970622</v>
      </c>
      <c r="AL156" s="618">
        <v>1.4577829014313084</v>
      </c>
      <c r="AM156" s="618">
        <v>1.1527853862920177</v>
      </c>
      <c r="AN156" s="618">
        <v>1.1322831277350043</v>
      </c>
      <c r="AO156" s="618">
        <v>1.1952514339469207</v>
      </c>
      <c r="AP156" s="618">
        <v>1.1033399260096626</v>
      </c>
      <c r="AQ156" s="618">
        <v>1.1341332852603931</v>
      </c>
      <c r="AR156" s="618">
        <v>1.1363471619147387</v>
      </c>
      <c r="AS156" s="618">
        <v>1.4124963991783765</v>
      </c>
    </row>
    <row r="157" spans="2:45" x14ac:dyDescent="0.3">
      <c r="B157" s="616">
        <v>1428221</v>
      </c>
      <c r="C157" t="s">
        <v>517</v>
      </c>
      <c r="D157" t="s">
        <v>180</v>
      </c>
      <c r="E157" t="s">
        <v>192</v>
      </c>
      <c r="F157" s="618">
        <v>5.3316810699356978</v>
      </c>
      <c r="G157" s="618">
        <v>1.3912017089630069</v>
      </c>
      <c r="H157" s="617">
        <v>5.4760483526898902</v>
      </c>
      <c r="I157" s="617">
        <v>13.154492669681305</v>
      </c>
      <c r="J157" s="619">
        <v>1428.221</v>
      </c>
      <c r="K157" s="619">
        <v>1177.0225184999999</v>
      </c>
      <c r="L157" s="619">
        <v>677.58237540000005</v>
      </c>
      <c r="M157" s="619">
        <v>2878.1642956000001</v>
      </c>
      <c r="N157" s="619">
        <v>205.40620000000001</v>
      </c>
      <c r="O157" s="619">
        <v>586.8860095</v>
      </c>
      <c r="P157" s="619">
        <v>450.65019150000001</v>
      </c>
      <c r="Q157" s="619">
        <v>355.12353089999999</v>
      </c>
      <c r="R157" s="619">
        <v>1914.4990329</v>
      </c>
      <c r="S157" s="619">
        <v>1415.0733896000002</v>
      </c>
      <c r="T157" s="619">
        <v>2397.9577305000003</v>
      </c>
      <c r="U157" s="619">
        <v>2085.0471803999999</v>
      </c>
      <c r="V157" s="619">
        <v>2758.1586592000003</v>
      </c>
      <c r="W157" s="619">
        <v>2461.9329668</v>
      </c>
      <c r="X157" s="619">
        <v>3310.7129089999999</v>
      </c>
      <c r="Y157" s="619">
        <v>2795.9515861999998</v>
      </c>
      <c r="Z157" s="619">
        <v>498.15558110000001</v>
      </c>
      <c r="AA157" s="619">
        <v>447.96645419999999</v>
      </c>
      <c r="AB157" s="619">
        <v>2337.5919517000002</v>
      </c>
      <c r="AC157" s="619">
        <v>2057.2270343999999</v>
      </c>
      <c r="AD157" s="619">
        <v>1720.5097063000001</v>
      </c>
      <c r="AE157" s="619">
        <v>1501.4411547999998</v>
      </c>
      <c r="AF157" s="619">
        <v>2040.0028115</v>
      </c>
      <c r="AG157" s="619">
        <v>1452.2409258</v>
      </c>
      <c r="AH157" s="618">
        <v>1.2134185858785853</v>
      </c>
      <c r="AI157" s="618">
        <v>0.23542171529655226</v>
      </c>
      <c r="AJ157" s="618">
        <v>0.34999334909219965</v>
      </c>
      <c r="AK157" s="618">
        <v>1.2689955811086264</v>
      </c>
      <c r="AL157" s="618">
        <v>1.3529326796726351</v>
      </c>
      <c r="AM157" s="618">
        <v>1.1500736065146382</v>
      </c>
      <c r="AN157" s="618">
        <v>1.1203224037287429</v>
      </c>
      <c r="AO157" s="618">
        <v>1.1841095265729045</v>
      </c>
      <c r="AP157" s="618">
        <v>1.1120376905098832</v>
      </c>
      <c r="AQ157" s="618">
        <v>1.1362829248757911</v>
      </c>
      <c r="AR157" s="618">
        <v>1.1459055193912671</v>
      </c>
      <c r="AS157" s="618">
        <v>1.4047275319460559</v>
      </c>
    </row>
    <row r="158" spans="2:45" x14ac:dyDescent="0.3">
      <c r="B158" s="616">
        <v>1428221</v>
      </c>
      <c r="C158" t="s">
        <v>518</v>
      </c>
      <c r="D158" t="s">
        <v>180</v>
      </c>
      <c r="E158" t="s">
        <v>192</v>
      </c>
      <c r="F158" s="618">
        <v>6.1314332304260528</v>
      </c>
      <c r="G158" s="618">
        <v>1.5998819653074576</v>
      </c>
      <c r="H158" s="617">
        <v>6.297455605593373</v>
      </c>
      <c r="I158" s="617">
        <v>15.127666570133501</v>
      </c>
      <c r="J158" s="619">
        <v>1713.8652</v>
      </c>
      <c r="K158" s="619">
        <v>1412.4270223000001</v>
      </c>
      <c r="L158" s="619">
        <v>813.09885039999995</v>
      </c>
      <c r="M158" s="619">
        <v>3453.7971546999997</v>
      </c>
      <c r="N158" s="619">
        <v>246.48743999999999</v>
      </c>
      <c r="O158" s="619">
        <v>704.26321140000005</v>
      </c>
      <c r="P158" s="619">
        <v>495.71521059999998</v>
      </c>
      <c r="Q158" s="619">
        <v>390.63588400000003</v>
      </c>
      <c r="R158" s="619">
        <v>2105.9489361999999</v>
      </c>
      <c r="S158" s="619">
        <v>1556.5807285000001</v>
      </c>
      <c r="T158" s="619">
        <v>2637.7535035999999</v>
      </c>
      <c r="U158" s="619">
        <v>2293.5518985000003</v>
      </c>
      <c r="V158" s="619">
        <v>3033.9745251000004</v>
      </c>
      <c r="W158" s="619">
        <v>2708.1262634999998</v>
      </c>
      <c r="X158" s="619">
        <v>3641.7841998999997</v>
      </c>
      <c r="Y158" s="619">
        <v>3075.5467447999999</v>
      </c>
      <c r="Z158" s="619">
        <v>547.97113919999993</v>
      </c>
      <c r="AA158" s="619">
        <v>492.76309960000003</v>
      </c>
      <c r="AB158" s="619">
        <v>2571.3511469</v>
      </c>
      <c r="AC158" s="619">
        <v>2262.9497377999996</v>
      </c>
      <c r="AD158" s="619">
        <v>1892.5606769000001</v>
      </c>
      <c r="AE158" s="619">
        <v>1651.5852702</v>
      </c>
      <c r="AF158" s="619">
        <v>2244.0030925999999</v>
      </c>
      <c r="AG158" s="619">
        <v>1597.4650184</v>
      </c>
      <c r="AH158" s="618">
        <v>1.2134185858785853</v>
      </c>
      <c r="AI158" s="618">
        <v>0.23542171529655223</v>
      </c>
      <c r="AJ158" s="618">
        <v>0.34999334909219959</v>
      </c>
      <c r="AK158" s="618">
        <v>1.2689955811086264</v>
      </c>
      <c r="AL158" s="618">
        <v>1.3529326796726355</v>
      </c>
      <c r="AM158" s="618">
        <v>1.150073606514638</v>
      </c>
      <c r="AN158" s="618">
        <v>1.1203224037287429</v>
      </c>
      <c r="AO158" s="618">
        <v>1.1841095265729047</v>
      </c>
      <c r="AP158" s="618">
        <v>1.1120376905098832</v>
      </c>
      <c r="AQ158" s="618">
        <v>1.1362829248757911</v>
      </c>
      <c r="AR158" s="618">
        <v>1.1459055193912673</v>
      </c>
      <c r="AS158" s="618">
        <v>1.4047275319460559</v>
      </c>
    </row>
    <row r="159" spans="2:45" x14ac:dyDescent="0.3">
      <c r="B159" s="616">
        <v>1428221</v>
      </c>
      <c r="C159" t="s">
        <v>516</v>
      </c>
      <c r="D159" t="s">
        <v>180</v>
      </c>
      <c r="E159" t="s">
        <v>192</v>
      </c>
      <c r="F159" s="618">
        <v>6.9311853909164078</v>
      </c>
      <c r="G159" s="618">
        <v>1.8085622216519091</v>
      </c>
      <c r="H159" s="617">
        <v>7.1188628584968576</v>
      </c>
      <c r="I159" s="617">
        <v>17.100840470585698</v>
      </c>
      <c r="J159" s="619">
        <v>1856.6873000000001</v>
      </c>
      <c r="K159" s="619">
        <v>1530.1292741</v>
      </c>
      <c r="L159" s="619">
        <v>880.85708799999998</v>
      </c>
      <c r="M159" s="619">
        <v>3741.6135843000002</v>
      </c>
      <c r="N159" s="619">
        <v>267.02805999999998</v>
      </c>
      <c r="O159" s="619">
        <v>762.95181230000003</v>
      </c>
      <c r="P159" s="619">
        <v>540.78022979999992</v>
      </c>
      <c r="Q159" s="619">
        <v>426.14823710000002</v>
      </c>
      <c r="R159" s="619">
        <v>2297.3988393999998</v>
      </c>
      <c r="S159" s="619">
        <v>1698.0880674999999</v>
      </c>
      <c r="T159" s="619">
        <v>2877.5492765999998</v>
      </c>
      <c r="U159" s="619">
        <v>2502.0566165</v>
      </c>
      <c r="V159" s="619">
        <v>3309.790391</v>
      </c>
      <c r="W159" s="619">
        <v>2954.3195602000001</v>
      </c>
      <c r="X159" s="619">
        <v>3972.8554907999996</v>
      </c>
      <c r="Y159" s="619">
        <v>3355.1419034</v>
      </c>
      <c r="Z159" s="619">
        <v>597.78669739999998</v>
      </c>
      <c r="AA159" s="619">
        <v>537.55974500000002</v>
      </c>
      <c r="AB159" s="619">
        <v>2805.1103420999998</v>
      </c>
      <c r="AC159" s="619">
        <v>2468.6724411999999</v>
      </c>
      <c r="AD159" s="619">
        <v>2064.6116474999999</v>
      </c>
      <c r="AE159" s="619">
        <v>1801.7293857</v>
      </c>
      <c r="AF159" s="619">
        <v>2448.0033738000002</v>
      </c>
      <c r="AG159" s="619">
        <v>1742.6891109000001</v>
      </c>
      <c r="AH159" s="618">
        <v>1.2134185858785853</v>
      </c>
      <c r="AI159" s="618">
        <v>0.23542171529655226</v>
      </c>
      <c r="AJ159" s="618">
        <v>0.34999334909219965</v>
      </c>
      <c r="AK159" s="618">
        <v>1.2689955811086264</v>
      </c>
      <c r="AL159" s="618">
        <v>1.3529326796726353</v>
      </c>
      <c r="AM159" s="618">
        <v>1.1500736065146382</v>
      </c>
      <c r="AN159" s="618">
        <v>1.1203224037287429</v>
      </c>
      <c r="AO159" s="618">
        <v>1.1841095265729047</v>
      </c>
      <c r="AP159" s="618">
        <v>1.1120376905098834</v>
      </c>
      <c r="AQ159" s="618">
        <v>1.1362829248757913</v>
      </c>
      <c r="AR159" s="618">
        <v>1.1459055193912671</v>
      </c>
      <c r="AS159" s="618">
        <v>1.4047275319460562</v>
      </c>
    </row>
    <row r="160" spans="2:45" x14ac:dyDescent="0.3">
      <c r="B160" s="616">
        <v>1500000</v>
      </c>
      <c r="C160" t="s">
        <v>517</v>
      </c>
      <c r="D160" t="s">
        <v>180</v>
      </c>
      <c r="E160" t="s">
        <v>192</v>
      </c>
      <c r="F160" s="618">
        <v>5.4808608573611499</v>
      </c>
      <c r="G160" s="618">
        <v>1.4595383659938699</v>
      </c>
      <c r="H160" s="617">
        <v>5.3842608322063619</v>
      </c>
      <c r="I160" s="617">
        <v>12.794239836098358</v>
      </c>
      <c r="J160" s="619">
        <v>1500</v>
      </c>
      <c r="K160" s="619">
        <v>1206.7753411000001</v>
      </c>
      <c r="L160" s="619">
        <v>703.31701980000003</v>
      </c>
      <c r="M160" s="619">
        <v>2996.5514810999998</v>
      </c>
      <c r="N160" s="619">
        <v>205.40620000000001</v>
      </c>
      <c r="O160" s="619">
        <v>598.88106400000004</v>
      </c>
      <c r="P160" s="619">
        <v>479.09377860000001</v>
      </c>
      <c r="Q160" s="619">
        <v>378.03047989999999</v>
      </c>
      <c r="R160" s="619">
        <v>1990.0931527</v>
      </c>
      <c r="S160" s="619">
        <v>1523.9051598000001</v>
      </c>
      <c r="T160" s="619">
        <v>2555.3835989999998</v>
      </c>
      <c r="U160" s="619">
        <v>2224.3542225000001</v>
      </c>
      <c r="V160" s="619">
        <v>2783.1091741999999</v>
      </c>
      <c r="W160" s="619">
        <v>2498.5270554999997</v>
      </c>
      <c r="X160" s="619">
        <v>3613.8616663000003</v>
      </c>
      <c r="Y160" s="619">
        <v>3064.1696224000002</v>
      </c>
      <c r="Z160" s="619">
        <v>530.08804779999991</v>
      </c>
      <c r="AA160" s="619">
        <v>474.9312061</v>
      </c>
      <c r="AB160" s="619">
        <v>2453.6549558000002</v>
      </c>
      <c r="AC160" s="619">
        <v>2157.3804937</v>
      </c>
      <c r="AD160" s="619">
        <v>1773.6038082</v>
      </c>
      <c r="AE160" s="619">
        <v>1541.0946518000001</v>
      </c>
      <c r="AF160" s="619">
        <v>2294.3168810000002</v>
      </c>
      <c r="AG160" s="619">
        <v>1636.7581823</v>
      </c>
      <c r="AH160" s="618">
        <v>1.2429819775523276</v>
      </c>
      <c r="AI160" s="618">
        <v>0.23470880586492648</v>
      </c>
      <c r="AJ160" s="618">
        <v>0.34298329393982224</v>
      </c>
      <c r="AK160" s="618">
        <v>1.2673416669323023</v>
      </c>
      <c r="AL160" s="618">
        <v>1.3059166707217673</v>
      </c>
      <c r="AM160" s="618">
        <v>1.1488204410694554</v>
      </c>
      <c r="AN160" s="618">
        <v>1.1138999548129409</v>
      </c>
      <c r="AO160" s="618">
        <v>1.1793934773804704</v>
      </c>
      <c r="AP160" s="618">
        <v>1.1161364868939356</v>
      </c>
      <c r="AQ160" s="618">
        <v>1.1373306484315162</v>
      </c>
      <c r="AR160" s="618">
        <v>1.1508727293642389</v>
      </c>
      <c r="AS160" s="618">
        <v>1.4017445618159137</v>
      </c>
    </row>
    <row r="161" spans="2:45" x14ac:dyDescent="0.3">
      <c r="B161" s="616">
        <v>1500000</v>
      </c>
      <c r="C161" t="s">
        <v>518</v>
      </c>
      <c r="D161" t="s">
        <v>180</v>
      </c>
      <c r="E161" t="s">
        <v>192</v>
      </c>
      <c r="F161" s="618">
        <v>6.302989985965322</v>
      </c>
      <c r="G161" s="618">
        <v>1.6784691208929503</v>
      </c>
      <c r="H161" s="617">
        <v>6.1918999570373163</v>
      </c>
      <c r="I161" s="617">
        <v>14.713375811513112</v>
      </c>
      <c r="J161" s="619">
        <v>1800</v>
      </c>
      <c r="K161" s="619">
        <v>1448.1304094</v>
      </c>
      <c r="L161" s="619">
        <v>843.98042380000004</v>
      </c>
      <c r="M161" s="619">
        <v>3595.8617773000001</v>
      </c>
      <c r="N161" s="619">
        <v>246.48743999999999</v>
      </c>
      <c r="O161" s="619">
        <v>718.65727679999998</v>
      </c>
      <c r="P161" s="619">
        <v>527.00315639999997</v>
      </c>
      <c r="Q161" s="619">
        <v>415.83352789999998</v>
      </c>
      <c r="R161" s="619">
        <v>2189.102468</v>
      </c>
      <c r="S161" s="619">
        <v>1676.2956756999999</v>
      </c>
      <c r="T161" s="619">
        <v>2810.9219588999999</v>
      </c>
      <c r="U161" s="619">
        <v>2446.7896447999997</v>
      </c>
      <c r="V161" s="619">
        <v>3061.4200916</v>
      </c>
      <c r="W161" s="619">
        <v>2748.3797610000001</v>
      </c>
      <c r="X161" s="619">
        <v>3975.2478328999996</v>
      </c>
      <c r="Y161" s="619">
        <v>3370.5865847</v>
      </c>
      <c r="Z161" s="619">
        <v>583.09685260000003</v>
      </c>
      <c r="AA161" s="619">
        <v>522.42432669999994</v>
      </c>
      <c r="AB161" s="619">
        <v>2699.0204514000002</v>
      </c>
      <c r="AC161" s="619">
        <v>2373.1185430999999</v>
      </c>
      <c r="AD161" s="619">
        <v>1950.964189</v>
      </c>
      <c r="AE161" s="619">
        <v>1695.204117</v>
      </c>
      <c r="AF161" s="619">
        <v>2523.7485691000002</v>
      </c>
      <c r="AG161" s="619">
        <v>1800.4340005000001</v>
      </c>
      <c r="AH161" s="618">
        <v>1.2429819775523276</v>
      </c>
      <c r="AI161" s="618">
        <v>0.23470880586492646</v>
      </c>
      <c r="AJ161" s="618">
        <v>0.34298329393982224</v>
      </c>
      <c r="AK161" s="618">
        <v>1.2673416669323021</v>
      </c>
      <c r="AL161" s="618">
        <v>1.3059166707217673</v>
      </c>
      <c r="AM161" s="618">
        <v>1.1488204410694556</v>
      </c>
      <c r="AN161" s="618">
        <v>1.1138999548129411</v>
      </c>
      <c r="AO161" s="618">
        <v>1.1793934773804702</v>
      </c>
      <c r="AP161" s="618">
        <v>1.1161364868939356</v>
      </c>
      <c r="AQ161" s="618">
        <v>1.1373306484315164</v>
      </c>
      <c r="AR161" s="618">
        <v>1.1508727293642389</v>
      </c>
      <c r="AS161" s="618">
        <v>1.4017445618159139</v>
      </c>
    </row>
    <row r="162" spans="2:45" x14ac:dyDescent="0.3">
      <c r="B162" s="616">
        <v>1500000</v>
      </c>
      <c r="C162" t="s">
        <v>516</v>
      </c>
      <c r="D162" t="s">
        <v>180</v>
      </c>
      <c r="E162" t="s">
        <v>192</v>
      </c>
      <c r="F162" s="618">
        <v>7.1251191145694959</v>
      </c>
      <c r="G162" s="618">
        <v>1.8973998757920312</v>
      </c>
      <c r="H162" s="617">
        <v>6.9995390818682717</v>
      </c>
      <c r="I162" s="617">
        <v>16.632511786927868</v>
      </c>
      <c r="J162" s="619">
        <v>1950</v>
      </c>
      <c r="K162" s="619">
        <v>1568.8079435</v>
      </c>
      <c r="L162" s="619">
        <v>914.31212579999999</v>
      </c>
      <c r="M162" s="619">
        <v>3895.5169254000002</v>
      </c>
      <c r="N162" s="619">
        <v>267.02805999999998</v>
      </c>
      <c r="O162" s="619">
        <v>778.54538320000006</v>
      </c>
      <c r="P162" s="619">
        <v>574.91253430000006</v>
      </c>
      <c r="Q162" s="619">
        <v>453.63657589999997</v>
      </c>
      <c r="R162" s="619">
        <v>2388.1117832999998</v>
      </c>
      <c r="S162" s="619">
        <v>1828.6861917000001</v>
      </c>
      <c r="T162" s="619">
        <v>3066.4603188000001</v>
      </c>
      <c r="U162" s="619">
        <v>2669.2250669999999</v>
      </c>
      <c r="V162" s="619">
        <v>3339.7310090000001</v>
      </c>
      <c r="W162" s="619">
        <v>2998.2324666</v>
      </c>
      <c r="X162" s="619">
        <v>4336.6339994999998</v>
      </c>
      <c r="Y162" s="619">
        <v>3677.0035468999999</v>
      </c>
      <c r="Z162" s="619">
        <v>636.10565740000004</v>
      </c>
      <c r="AA162" s="619">
        <v>569.91744730000005</v>
      </c>
      <c r="AB162" s="619">
        <v>2944.3859470000002</v>
      </c>
      <c r="AC162" s="619">
        <v>2588.8565924</v>
      </c>
      <c r="AD162" s="619">
        <v>2128.3245698000001</v>
      </c>
      <c r="AE162" s="619">
        <v>1849.3135822000002</v>
      </c>
      <c r="AF162" s="619">
        <v>2753.1802571999997</v>
      </c>
      <c r="AG162" s="619">
        <v>1964.1098187</v>
      </c>
      <c r="AH162" s="618">
        <v>1.2429819775523274</v>
      </c>
      <c r="AI162" s="618">
        <v>0.23470880586492648</v>
      </c>
      <c r="AJ162" s="618">
        <v>0.34298329393982219</v>
      </c>
      <c r="AK162" s="618">
        <v>1.2673416669323021</v>
      </c>
      <c r="AL162" s="618">
        <v>1.3059166707217675</v>
      </c>
      <c r="AM162" s="618">
        <v>1.1488204410694556</v>
      </c>
      <c r="AN162" s="618">
        <v>1.1138999548129411</v>
      </c>
      <c r="AO162" s="618">
        <v>1.1793934773804704</v>
      </c>
      <c r="AP162" s="618">
        <v>1.1161364868939356</v>
      </c>
      <c r="AQ162" s="618">
        <v>1.1373306484315162</v>
      </c>
      <c r="AR162" s="618">
        <v>1.1508727293642389</v>
      </c>
      <c r="AS162" s="618">
        <v>1.4017445618159139</v>
      </c>
    </row>
    <row r="163" spans="2:45" x14ac:dyDescent="0.3">
      <c r="B163" s="616">
        <v>1800000</v>
      </c>
      <c r="C163" t="s">
        <v>517</v>
      </c>
      <c r="D163" t="s">
        <v>180</v>
      </c>
      <c r="E163" t="s">
        <v>192</v>
      </c>
      <c r="F163" s="618">
        <v>6.0067738746695669</v>
      </c>
      <c r="G163" s="618">
        <v>1.7451511094043233</v>
      </c>
      <c r="H163" s="617">
        <v>5.0915405867823109</v>
      </c>
      <c r="I163" s="617">
        <v>11.661767169370208</v>
      </c>
      <c r="J163" s="619">
        <v>1800</v>
      </c>
      <c r="K163" s="619">
        <v>1331.1271262</v>
      </c>
      <c r="L163" s="619">
        <v>810.87484790000008</v>
      </c>
      <c r="M163" s="619">
        <v>3491.3501776999997</v>
      </c>
      <c r="N163" s="619">
        <v>205.40620000000001</v>
      </c>
      <c r="O163" s="619">
        <v>649.01433889999998</v>
      </c>
      <c r="P163" s="619">
        <v>597.97361990000002</v>
      </c>
      <c r="Q163" s="619">
        <v>473.76996779999996</v>
      </c>
      <c r="R163" s="619">
        <v>2306.0384286000003</v>
      </c>
      <c r="S163" s="619">
        <v>1978.7670422000001</v>
      </c>
      <c r="T163" s="619">
        <v>3213.3442914000002</v>
      </c>
      <c r="U163" s="619">
        <v>2806.5873634999998</v>
      </c>
      <c r="V163" s="619">
        <v>2887.3897367</v>
      </c>
      <c r="W163" s="619">
        <v>2651.4718805999996</v>
      </c>
      <c r="X163" s="619">
        <v>4880.8705015000005</v>
      </c>
      <c r="Y163" s="619">
        <v>4185.1856699999998</v>
      </c>
      <c r="Z163" s="619">
        <v>663.5496455</v>
      </c>
      <c r="AA163" s="619">
        <v>587.63026239999999</v>
      </c>
      <c r="AB163" s="619">
        <v>2938.7397469000002</v>
      </c>
      <c r="AC163" s="619">
        <v>2575.9714158000002</v>
      </c>
      <c r="AD163" s="619">
        <v>1995.5103624000001</v>
      </c>
      <c r="AE163" s="619">
        <v>1706.8262602</v>
      </c>
      <c r="AF163" s="619">
        <v>3357.2213634999998</v>
      </c>
      <c r="AG163" s="619">
        <v>2407.9472061000001</v>
      </c>
      <c r="AH163" s="618">
        <v>1.352237486974958</v>
      </c>
      <c r="AI163" s="618">
        <v>0.23225251166525782</v>
      </c>
      <c r="AJ163" s="618">
        <v>0.31648946360941621</v>
      </c>
      <c r="AK163" s="618">
        <v>1.2621602475718943</v>
      </c>
      <c r="AL163" s="618">
        <v>1.1653915693087262</v>
      </c>
      <c r="AM163" s="618">
        <v>1.1449293662349906</v>
      </c>
      <c r="AN163" s="618">
        <v>1.0889761863643006</v>
      </c>
      <c r="AO163" s="618">
        <v>1.1662255599381071</v>
      </c>
      <c r="AP163" s="618">
        <v>1.1291958361073899</v>
      </c>
      <c r="AQ163" s="618">
        <v>1.1408277781555871</v>
      </c>
      <c r="AR163" s="618">
        <v>1.1691350250283405</v>
      </c>
      <c r="AS163" s="618">
        <v>1.3942254859571221</v>
      </c>
    </row>
    <row r="164" spans="2:45" x14ac:dyDescent="0.3">
      <c r="B164" s="616">
        <v>1800000</v>
      </c>
      <c r="C164" t="s">
        <v>518</v>
      </c>
      <c r="D164" t="s">
        <v>180</v>
      </c>
      <c r="E164" t="s">
        <v>192</v>
      </c>
      <c r="F164" s="618">
        <v>6.9077899558700011</v>
      </c>
      <c r="G164" s="618">
        <v>2.0069237758149718</v>
      </c>
      <c r="H164" s="617">
        <v>5.8552716747996572</v>
      </c>
      <c r="I164" s="617">
        <v>13.411032244775738</v>
      </c>
      <c r="J164" s="619">
        <v>2160</v>
      </c>
      <c r="K164" s="619">
        <v>1597.3525515000001</v>
      </c>
      <c r="L164" s="619">
        <v>973.04981740000005</v>
      </c>
      <c r="M164" s="619">
        <v>4189.6202131999999</v>
      </c>
      <c r="N164" s="619">
        <v>246.48743999999999</v>
      </c>
      <c r="O164" s="619">
        <v>778.81720669999993</v>
      </c>
      <c r="P164" s="619">
        <v>657.77098190000004</v>
      </c>
      <c r="Q164" s="619">
        <v>521.14696460000005</v>
      </c>
      <c r="R164" s="619">
        <v>2536.6422714999999</v>
      </c>
      <c r="S164" s="619">
        <v>2176.6437464000001</v>
      </c>
      <c r="T164" s="619">
        <v>3534.6787204999996</v>
      </c>
      <c r="U164" s="619">
        <v>3087.2460999</v>
      </c>
      <c r="V164" s="619">
        <v>3176.1287104000003</v>
      </c>
      <c r="W164" s="619">
        <v>2916.6190686</v>
      </c>
      <c r="X164" s="619">
        <v>5368.9575515999995</v>
      </c>
      <c r="Y164" s="619">
        <v>4603.7042369999999</v>
      </c>
      <c r="Z164" s="619">
        <v>729.90460999999993</v>
      </c>
      <c r="AA164" s="619">
        <v>646.39328860000001</v>
      </c>
      <c r="AB164" s="619">
        <v>3232.6137215999997</v>
      </c>
      <c r="AC164" s="619">
        <v>2833.5685573999999</v>
      </c>
      <c r="AD164" s="619">
        <v>2195.0613986999997</v>
      </c>
      <c r="AE164" s="619">
        <v>1877.5088862</v>
      </c>
      <c r="AF164" s="619">
        <v>3692.9434999</v>
      </c>
      <c r="AG164" s="619">
        <v>2648.7419267</v>
      </c>
      <c r="AH164" s="618">
        <v>1.352237486974958</v>
      </c>
      <c r="AI164" s="618">
        <v>0.23225251166525782</v>
      </c>
      <c r="AJ164" s="618">
        <v>0.31648946360941621</v>
      </c>
      <c r="AK164" s="618">
        <v>1.2621602475718943</v>
      </c>
      <c r="AL164" s="618">
        <v>1.165391569308726</v>
      </c>
      <c r="AM164" s="618">
        <v>1.1449293662349906</v>
      </c>
      <c r="AN164" s="618">
        <v>1.0889761863643004</v>
      </c>
      <c r="AO164" s="618">
        <v>1.1662255599381071</v>
      </c>
      <c r="AP164" s="618">
        <v>1.1291958361073899</v>
      </c>
      <c r="AQ164" s="618">
        <v>1.1408277781555871</v>
      </c>
      <c r="AR164" s="618">
        <v>1.1691350250283408</v>
      </c>
      <c r="AS164" s="618">
        <v>1.3942254859571226</v>
      </c>
    </row>
    <row r="165" spans="2:45" x14ac:dyDescent="0.3">
      <c r="B165" s="616">
        <v>1800000</v>
      </c>
      <c r="C165" t="s">
        <v>516</v>
      </c>
      <c r="D165" t="s">
        <v>180</v>
      </c>
      <c r="E165" t="s">
        <v>192</v>
      </c>
      <c r="F165" s="618">
        <v>7.8088060370704371</v>
      </c>
      <c r="G165" s="618">
        <v>2.2686964422256204</v>
      </c>
      <c r="H165" s="617">
        <v>6.6190027628170043</v>
      </c>
      <c r="I165" s="617">
        <v>15.16029732018127</v>
      </c>
      <c r="J165" s="619">
        <v>2340</v>
      </c>
      <c r="K165" s="619">
        <v>1730.4652641</v>
      </c>
      <c r="L165" s="619">
        <v>1054.1373022</v>
      </c>
      <c r="M165" s="619">
        <v>4538.7552310000001</v>
      </c>
      <c r="N165" s="619">
        <v>267.02805999999998</v>
      </c>
      <c r="O165" s="619">
        <v>843.71864060000007</v>
      </c>
      <c r="P165" s="619">
        <v>717.56834389999995</v>
      </c>
      <c r="Q165" s="619">
        <v>568.52396140000008</v>
      </c>
      <c r="R165" s="619">
        <v>2767.2461143</v>
      </c>
      <c r="S165" s="619">
        <v>2374.5204506</v>
      </c>
      <c r="T165" s="619">
        <v>3856.0131496999998</v>
      </c>
      <c r="U165" s="619">
        <v>3367.9048361999999</v>
      </c>
      <c r="V165" s="619">
        <v>3464.8676841000001</v>
      </c>
      <c r="W165" s="619">
        <v>3181.7662566999998</v>
      </c>
      <c r="X165" s="619">
        <v>5857.0446018000002</v>
      </c>
      <c r="Y165" s="619">
        <v>5022.2228039999991</v>
      </c>
      <c r="Z165" s="619">
        <v>796.25957460000006</v>
      </c>
      <c r="AA165" s="619">
        <v>705.15631489999998</v>
      </c>
      <c r="AB165" s="619">
        <v>3526.4876963000002</v>
      </c>
      <c r="AC165" s="619">
        <v>3091.1656990000001</v>
      </c>
      <c r="AD165" s="619">
        <v>2394.6124349000002</v>
      </c>
      <c r="AE165" s="619">
        <v>2048.1915122</v>
      </c>
      <c r="AF165" s="619">
        <v>4028.6656361999999</v>
      </c>
      <c r="AG165" s="619">
        <v>2889.5366472999999</v>
      </c>
      <c r="AH165" s="618">
        <v>1.352237486974958</v>
      </c>
      <c r="AI165" s="618">
        <v>0.23225251166525779</v>
      </c>
      <c r="AJ165" s="618">
        <v>0.31648946360941621</v>
      </c>
      <c r="AK165" s="618">
        <v>1.262160247571894</v>
      </c>
      <c r="AL165" s="618">
        <v>1.1653915693087262</v>
      </c>
      <c r="AM165" s="618">
        <v>1.1449293662349906</v>
      </c>
      <c r="AN165" s="618">
        <v>1.0889761863643004</v>
      </c>
      <c r="AO165" s="618">
        <v>1.1662255599381071</v>
      </c>
      <c r="AP165" s="618">
        <v>1.1291958361073899</v>
      </c>
      <c r="AQ165" s="618">
        <v>1.1408277781555873</v>
      </c>
      <c r="AR165" s="618">
        <v>1.1691350250283405</v>
      </c>
      <c r="AS165" s="618">
        <v>1.3942254859571224</v>
      </c>
    </row>
    <row r="166" spans="2:45" x14ac:dyDescent="0.3">
      <c r="B166" s="616">
        <v>2034240</v>
      </c>
      <c r="C166" t="s">
        <v>517</v>
      </c>
      <c r="D166" t="s">
        <v>180</v>
      </c>
      <c r="E166" t="s">
        <v>192</v>
      </c>
      <c r="F166" s="618">
        <v>6.3333440591242525</v>
      </c>
      <c r="G166" s="618">
        <v>1.9681575394592055</v>
      </c>
      <c r="H166" s="617">
        <v>4.9307008157043537</v>
      </c>
      <c r="I166" s="617">
        <v>11.049935369313003</v>
      </c>
      <c r="J166" s="619">
        <v>2034.24</v>
      </c>
      <c r="K166" s="619">
        <v>1428.221</v>
      </c>
      <c r="L166" s="619">
        <v>894.85599999999999</v>
      </c>
      <c r="M166" s="619">
        <v>3877.6889999999999</v>
      </c>
      <c r="N166" s="619">
        <v>205.40620000000001</v>
      </c>
      <c r="O166" s="619">
        <v>688.15840000000003</v>
      </c>
      <c r="P166" s="619">
        <v>690.79499999999996</v>
      </c>
      <c r="Q166" s="619">
        <v>548.52336000000003</v>
      </c>
      <c r="R166" s="619">
        <v>2552.7285000000002</v>
      </c>
      <c r="S166" s="619">
        <v>2333.9232000000002</v>
      </c>
      <c r="T166" s="619">
        <v>3727.08</v>
      </c>
      <c r="U166" s="619">
        <v>3261.1950000000002</v>
      </c>
      <c r="V166" s="619">
        <v>2968.8119999999999</v>
      </c>
      <c r="W166" s="619">
        <v>2770.8912</v>
      </c>
      <c r="X166" s="619">
        <v>5870.1509999999998</v>
      </c>
      <c r="Y166" s="619">
        <v>5060.4750000000004</v>
      </c>
      <c r="Z166" s="619">
        <v>767.75646089999998</v>
      </c>
      <c r="AA166" s="619">
        <v>675.6256856</v>
      </c>
      <c r="AB166" s="619">
        <v>3317.4939518000001</v>
      </c>
      <c r="AC166" s="619">
        <v>2902.8072078999999</v>
      </c>
      <c r="AD166" s="619">
        <v>2168.7750000000001</v>
      </c>
      <c r="AE166" s="619">
        <v>1836.2294999999999</v>
      </c>
      <c r="AF166" s="619">
        <v>4187.1371835</v>
      </c>
      <c r="AG166" s="619">
        <v>3010.0915957999996</v>
      </c>
      <c r="AH166" s="618">
        <v>1.4243173850545539</v>
      </c>
      <c r="AI166" s="618">
        <v>0.23077044084762857</v>
      </c>
      <c r="AJ166" s="618">
        <v>0.29848680187584725</v>
      </c>
      <c r="AK166" s="618">
        <v>1.2593720712277414</v>
      </c>
      <c r="AL166" s="618">
        <v>1.0937500000000002</v>
      </c>
      <c r="AM166" s="618">
        <v>1.1428571428571428</v>
      </c>
      <c r="AN166" s="618">
        <v>1.0714285714285712</v>
      </c>
      <c r="AO166" s="618">
        <v>1.1599999999999999</v>
      </c>
      <c r="AP166" s="618">
        <v>1.1363636363636365</v>
      </c>
      <c r="AQ166" s="618">
        <v>1.1428571428571432</v>
      </c>
      <c r="AR166" s="618">
        <v>1.1811023622047245</v>
      </c>
      <c r="AS166" s="618">
        <v>1.3910331463918983</v>
      </c>
    </row>
    <row r="167" spans="2:45" x14ac:dyDescent="0.3">
      <c r="B167" s="616">
        <v>2034240</v>
      </c>
      <c r="C167" t="s">
        <v>518</v>
      </c>
      <c r="D167" t="s">
        <v>180</v>
      </c>
      <c r="E167" t="s">
        <v>192</v>
      </c>
      <c r="F167" s="618">
        <v>7.2833456679928901</v>
      </c>
      <c r="G167" s="618">
        <v>2.2633811703780862</v>
      </c>
      <c r="H167" s="617">
        <v>5.6703059380600065</v>
      </c>
      <c r="I167" s="617">
        <v>12.707425674709953</v>
      </c>
      <c r="J167" s="619">
        <v>2441.0880000000002</v>
      </c>
      <c r="K167" s="619">
        <v>1713.8652</v>
      </c>
      <c r="L167" s="619">
        <v>1073.8271999999999</v>
      </c>
      <c r="M167" s="619">
        <v>4653.2267999999995</v>
      </c>
      <c r="N167" s="619">
        <v>246.48743999999999</v>
      </c>
      <c r="O167" s="619">
        <v>825.79007999999999</v>
      </c>
      <c r="P167" s="619">
        <v>759.87450000000001</v>
      </c>
      <c r="Q167" s="619">
        <v>603.37569599999995</v>
      </c>
      <c r="R167" s="619">
        <v>2808.00135</v>
      </c>
      <c r="S167" s="619">
        <v>2567.3155200000001</v>
      </c>
      <c r="T167" s="619">
        <v>4099.7879999999996</v>
      </c>
      <c r="U167" s="619">
        <v>3587.3145</v>
      </c>
      <c r="V167" s="619">
        <v>3265.6932000000002</v>
      </c>
      <c r="W167" s="619">
        <v>3047.9803199999997</v>
      </c>
      <c r="X167" s="619">
        <v>6457.1660999999995</v>
      </c>
      <c r="Y167" s="619">
        <v>5566.5225</v>
      </c>
      <c r="Z167" s="619">
        <v>844.532107</v>
      </c>
      <c r="AA167" s="619">
        <v>743.18825419999996</v>
      </c>
      <c r="AB167" s="619">
        <v>3649.2433470000001</v>
      </c>
      <c r="AC167" s="619">
        <v>3193.0879286000004</v>
      </c>
      <c r="AD167" s="619">
        <v>2385.6525000000001</v>
      </c>
      <c r="AE167" s="619">
        <v>2019.8524499999999</v>
      </c>
      <c r="AF167" s="619">
        <v>4605.8509018000004</v>
      </c>
      <c r="AG167" s="619">
        <v>3311.1007554000003</v>
      </c>
      <c r="AH167" s="618">
        <v>1.4243173850545539</v>
      </c>
      <c r="AI167" s="618">
        <v>0.23077044084762857</v>
      </c>
      <c r="AJ167" s="618">
        <v>0.29848680187584725</v>
      </c>
      <c r="AK167" s="618">
        <v>1.2593720712277412</v>
      </c>
      <c r="AL167" s="618">
        <v>1.09375</v>
      </c>
      <c r="AM167" s="618">
        <v>1.142857142857143</v>
      </c>
      <c r="AN167" s="618">
        <v>1.0714285714285712</v>
      </c>
      <c r="AO167" s="618">
        <v>1.1599999999999999</v>
      </c>
      <c r="AP167" s="618">
        <v>1.1363636363636365</v>
      </c>
      <c r="AQ167" s="618">
        <v>1.1428571428571432</v>
      </c>
      <c r="AR167" s="618">
        <v>1.1811023622047245</v>
      </c>
      <c r="AS167" s="618">
        <v>1.3910331463918983</v>
      </c>
    </row>
    <row r="168" spans="2:45" x14ac:dyDescent="0.3">
      <c r="B168" s="616">
        <v>2034240</v>
      </c>
      <c r="C168" t="s">
        <v>516</v>
      </c>
      <c r="D168" t="s">
        <v>180</v>
      </c>
      <c r="E168" t="s">
        <v>192</v>
      </c>
      <c r="F168" s="618">
        <v>8.2333472768615295</v>
      </c>
      <c r="G168" s="618">
        <v>2.5586048012969673</v>
      </c>
      <c r="H168" s="617">
        <v>6.4099110604156602</v>
      </c>
      <c r="I168" s="617">
        <v>14.364915980106906</v>
      </c>
      <c r="J168" s="619">
        <v>2644.5120000000002</v>
      </c>
      <c r="K168" s="619">
        <v>1856.6873000000001</v>
      </c>
      <c r="L168" s="619">
        <v>1163.3128000000002</v>
      </c>
      <c r="M168" s="619">
        <v>5040.9957000000004</v>
      </c>
      <c r="N168" s="619">
        <v>267.02805999999998</v>
      </c>
      <c r="O168" s="619">
        <v>894.60592000000008</v>
      </c>
      <c r="P168" s="619">
        <v>828.95399999999995</v>
      </c>
      <c r="Q168" s="619">
        <v>658.22803199999998</v>
      </c>
      <c r="R168" s="619">
        <v>3063.2742000000003</v>
      </c>
      <c r="S168" s="619">
        <v>2800.70784</v>
      </c>
      <c r="T168" s="619">
        <v>4472.4960000000001</v>
      </c>
      <c r="U168" s="619">
        <v>3913.4340000000002</v>
      </c>
      <c r="V168" s="619">
        <v>3562.5744</v>
      </c>
      <c r="W168" s="619">
        <v>3325.0694399999998</v>
      </c>
      <c r="X168" s="619">
        <v>7044.1812</v>
      </c>
      <c r="Y168" s="619">
        <v>6072.57</v>
      </c>
      <c r="Z168" s="619">
        <v>921.30775310000001</v>
      </c>
      <c r="AA168" s="619">
        <v>810.75082270000007</v>
      </c>
      <c r="AB168" s="619">
        <v>3980.9927422000001</v>
      </c>
      <c r="AC168" s="619">
        <v>3483.3686493999999</v>
      </c>
      <c r="AD168" s="619">
        <v>2602.5300000000002</v>
      </c>
      <c r="AE168" s="619">
        <v>2203.4753999999998</v>
      </c>
      <c r="AF168" s="619">
        <v>5024.5646201999998</v>
      </c>
      <c r="AG168" s="619">
        <v>3612.109915</v>
      </c>
      <c r="AH168" s="618">
        <v>1.4243173850545539</v>
      </c>
      <c r="AI168" s="618">
        <v>0.23077044084762857</v>
      </c>
      <c r="AJ168" s="618">
        <v>0.29848680187584725</v>
      </c>
      <c r="AK168" s="618">
        <v>1.2593720712277414</v>
      </c>
      <c r="AL168" s="618">
        <v>1.09375</v>
      </c>
      <c r="AM168" s="618">
        <v>1.1428571428571428</v>
      </c>
      <c r="AN168" s="618">
        <v>1.0714285714285712</v>
      </c>
      <c r="AO168" s="618">
        <v>1.1599999999999999</v>
      </c>
      <c r="AP168" s="618">
        <v>1.1363636363636365</v>
      </c>
      <c r="AQ168" s="618">
        <v>1.1428571428571432</v>
      </c>
      <c r="AR168" s="618">
        <v>1.1811023622047245</v>
      </c>
      <c r="AS168" s="618">
        <v>1.3910331463918983</v>
      </c>
    </row>
    <row r="169" spans="2:45" x14ac:dyDescent="0.3">
      <c r="B169" s="616">
        <v>2200000</v>
      </c>
      <c r="C169" t="s">
        <v>517</v>
      </c>
      <c r="D169" t="s">
        <v>180</v>
      </c>
      <c r="E169" t="s">
        <v>192</v>
      </c>
      <c r="F169" s="618">
        <v>6.8494164553215731</v>
      </c>
      <c r="G169" s="618">
        <v>2.1285328116693467</v>
      </c>
      <c r="H169" s="617">
        <v>4.9307008157043528</v>
      </c>
      <c r="I169" s="617">
        <v>11.049935369313003</v>
      </c>
      <c r="J169" s="619">
        <v>2200</v>
      </c>
      <c r="K169" s="619">
        <v>1544.5995556</v>
      </c>
      <c r="L169" s="619">
        <v>967.7733207</v>
      </c>
      <c r="M169" s="619">
        <v>4193.6623996999997</v>
      </c>
      <c r="N169" s="619">
        <v>222.1437195</v>
      </c>
      <c r="O169" s="619">
        <v>744.23297149999996</v>
      </c>
      <c r="P169" s="619">
        <v>747.08441479999999</v>
      </c>
      <c r="Q169" s="619">
        <v>593.21977349999997</v>
      </c>
      <c r="R169" s="619">
        <v>2760.7375235999998</v>
      </c>
      <c r="S169" s="619">
        <v>2524.1028786999996</v>
      </c>
      <c r="T169" s="619">
        <v>4030.7810288000001</v>
      </c>
      <c r="U169" s="619">
        <v>3526.9334002000001</v>
      </c>
      <c r="V169" s="619">
        <v>3210.7255780999999</v>
      </c>
      <c r="W169" s="619">
        <v>2996.6772062</v>
      </c>
      <c r="X169" s="619">
        <v>6348.4801202999997</v>
      </c>
      <c r="Y169" s="619">
        <v>5472.8276898999993</v>
      </c>
      <c r="Z169" s="619">
        <v>830.31707860000006</v>
      </c>
      <c r="AA169" s="619">
        <v>730.67902919999995</v>
      </c>
      <c r="AB169" s="619">
        <v>3587.8198708</v>
      </c>
      <c r="AC169" s="619">
        <v>3139.3423870000001</v>
      </c>
      <c r="AD169" s="619">
        <v>2345.4975813999999</v>
      </c>
      <c r="AE169" s="619">
        <v>1985.8546188999999</v>
      </c>
      <c r="AF169" s="619">
        <v>4528.3259614000008</v>
      </c>
      <c r="AG169" s="619">
        <v>3255.3688409000001</v>
      </c>
      <c r="AH169" s="618">
        <v>1.4243173850545541</v>
      </c>
      <c r="AI169" s="618">
        <v>0.23077044084762857</v>
      </c>
      <c r="AJ169" s="618">
        <v>0.29848680187584725</v>
      </c>
      <c r="AK169" s="618">
        <v>1.2593720712277414</v>
      </c>
      <c r="AL169" s="618">
        <v>1.09375</v>
      </c>
      <c r="AM169" s="618">
        <v>1.142857142857143</v>
      </c>
      <c r="AN169" s="618">
        <v>1.0714285714285712</v>
      </c>
      <c r="AO169" s="618">
        <v>1.1599999999999999</v>
      </c>
      <c r="AP169" s="618">
        <v>1.1363636363636362</v>
      </c>
      <c r="AQ169" s="618">
        <v>1.1428571428571432</v>
      </c>
      <c r="AR169" s="618">
        <v>1.1811023622047245</v>
      </c>
      <c r="AS169" s="618">
        <v>1.3910331463918983</v>
      </c>
    </row>
    <row r="170" spans="2:45" x14ac:dyDescent="0.3">
      <c r="B170" s="616">
        <v>2200000</v>
      </c>
      <c r="C170" t="s">
        <v>518</v>
      </c>
      <c r="D170" t="s">
        <v>180</v>
      </c>
      <c r="E170" t="s">
        <v>192</v>
      </c>
      <c r="F170" s="618">
        <v>7.8768289236198088</v>
      </c>
      <c r="G170" s="618">
        <v>2.4478127334197488</v>
      </c>
      <c r="H170" s="617">
        <v>5.6703059380600056</v>
      </c>
      <c r="I170" s="617">
        <v>12.707425674709953</v>
      </c>
      <c r="J170" s="619">
        <v>2640</v>
      </c>
      <c r="K170" s="619">
        <v>1853.5194667000001</v>
      </c>
      <c r="L170" s="619">
        <v>1161.3279849</v>
      </c>
      <c r="M170" s="619">
        <v>5032.3948797000003</v>
      </c>
      <c r="N170" s="619">
        <v>266.5724634</v>
      </c>
      <c r="O170" s="619">
        <v>893.07956579999995</v>
      </c>
      <c r="P170" s="619">
        <v>821.79285630000004</v>
      </c>
      <c r="Q170" s="619">
        <v>652.54175080000005</v>
      </c>
      <c r="R170" s="619">
        <v>3036.8112759999999</v>
      </c>
      <c r="S170" s="619">
        <v>2776.5131666000002</v>
      </c>
      <c r="T170" s="619">
        <v>4433.8591317</v>
      </c>
      <c r="U170" s="619">
        <v>3879.6267401999999</v>
      </c>
      <c r="V170" s="619">
        <v>3531.7981359</v>
      </c>
      <c r="W170" s="619">
        <v>3296.3449268999998</v>
      </c>
      <c r="X170" s="619">
        <v>6983.3281324</v>
      </c>
      <c r="Y170" s="619">
        <v>6020.1104588999997</v>
      </c>
      <c r="Z170" s="619">
        <v>913.34878650000007</v>
      </c>
      <c r="AA170" s="619">
        <v>803.74693209999998</v>
      </c>
      <c r="AB170" s="619">
        <v>3946.6018579000001</v>
      </c>
      <c r="AC170" s="619">
        <v>3453.2766257000003</v>
      </c>
      <c r="AD170" s="619">
        <v>2580.0473394999999</v>
      </c>
      <c r="AE170" s="619">
        <v>2184.4400808</v>
      </c>
      <c r="AF170" s="619">
        <v>4981.1585574999999</v>
      </c>
      <c r="AG170" s="619">
        <v>3580.9057250000001</v>
      </c>
      <c r="AH170" s="618">
        <v>1.4243173850545541</v>
      </c>
      <c r="AI170" s="618">
        <v>0.23077044084762854</v>
      </c>
      <c r="AJ170" s="618">
        <v>0.29848680187584725</v>
      </c>
      <c r="AK170" s="618">
        <v>1.2593720712277412</v>
      </c>
      <c r="AL170" s="618">
        <v>1.09375</v>
      </c>
      <c r="AM170" s="618">
        <v>1.1428571428571428</v>
      </c>
      <c r="AN170" s="618">
        <v>1.0714285714285714</v>
      </c>
      <c r="AO170" s="618">
        <v>1.1599999999999999</v>
      </c>
      <c r="AP170" s="618">
        <v>1.1363636363636362</v>
      </c>
      <c r="AQ170" s="618">
        <v>1.1428571428571435</v>
      </c>
      <c r="AR170" s="618">
        <v>1.1811023622047245</v>
      </c>
      <c r="AS170" s="618">
        <v>1.3910331463918986</v>
      </c>
    </row>
    <row r="171" spans="2:45" x14ac:dyDescent="0.3">
      <c r="B171" s="616">
        <v>2200000</v>
      </c>
      <c r="C171" t="s">
        <v>516</v>
      </c>
      <c r="D171" t="s">
        <v>180</v>
      </c>
      <c r="E171" t="s">
        <v>192</v>
      </c>
      <c r="F171" s="618">
        <v>8.9042413919180454</v>
      </c>
      <c r="G171" s="618">
        <v>2.7670926551701509</v>
      </c>
      <c r="H171" s="617">
        <v>6.4099110604156593</v>
      </c>
      <c r="I171" s="617">
        <v>14.364915980106906</v>
      </c>
      <c r="J171" s="619">
        <v>2860</v>
      </c>
      <c r="K171" s="619">
        <v>2007.9794222999999</v>
      </c>
      <c r="L171" s="619">
        <v>1258.105317</v>
      </c>
      <c r="M171" s="619">
        <v>5451.7611195999998</v>
      </c>
      <c r="N171" s="619">
        <v>288.78683539999997</v>
      </c>
      <c r="O171" s="619">
        <v>967.50286300000005</v>
      </c>
      <c r="P171" s="619">
        <v>896.50129779999997</v>
      </c>
      <c r="Q171" s="619">
        <v>711.86372819999997</v>
      </c>
      <c r="R171" s="619">
        <v>3312.8850282999997</v>
      </c>
      <c r="S171" s="619">
        <v>3028.9234544999999</v>
      </c>
      <c r="T171" s="619">
        <v>4836.9372345000002</v>
      </c>
      <c r="U171" s="619">
        <v>4232.3200802000001</v>
      </c>
      <c r="V171" s="619">
        <v>3852.8706937000002</v>
      </c>
      <c r="W171" s="619">
        <v>3596.0126475000002</v>
      </c>
      <c r="X171" s="619">
        <v>7618.1761443999994</v>
      </c>
      <c r="Y171" s="619">
        <v>6567.3932279000001</v>
      </c>
      <c r="Z171" s="619">
        <v>996.38049430000001</v>
      </c>
      <c r="AA171" s="619">
        <v>876.81483500000002</v>
      </c>
      <c r="AB171" s="619">
        <v>4305.3838449999994</v>
      </c>
      <c r="AC171" s="619">
        <v>3767.2108644</v>
      </c>
      <c r="AD171" s="619">
        <v>2814.5970976999997</v>
      </c>
      <c r="AE171" s="619">
        <v>2383.0255427000002</v>
      </c>
      <c r="AF171" s="619">
        <v>5433.9911536999998</v>
      </c>
      <c r="AG171" s="619">
        <v>3906.4426090000002</v>
      </c>
      <c r="AH171" s="618">
        <v>1.4243173850545539</v>
      </c>
      <c r="AI171" s="618">
        <v>0.23077044084762857</v>
      </c>
      <c r="AJ171" s="618">
        <v>0.29848680187584725</v>
      </c>
      <c r="AK171" s="618">
        <v>1.2593720712277414</v>
      </c>
      <c r="AL171" s="618">
        <v>1.09375</v>
      </c>
      <c r="AM171" s="618">
        <v>1.1428571428571426</v>
      </c>
      <c r="AN171" s="618">
        <v>1.0714285714285712</v>
      </c>
      <c r="AO171" s="618">
        <v>1.1599999999999999</v>
      </c>
      <c r="AP171" s="618">
        <v>1.1363636363636362</v>
      </c>
      <c r="AQ171" s="618">
        <v>1.1428571428571432</v>
      </c>
      <c r="AR171" s="618">
        <v>1.1811023622047248</v>
      </c>
      <c r="AS171" s="618">
        <v>1.3910331463918986</v>
      </c>
    </row>
    <row r="172" spans="2:45" x14ac:dyDescent="0.3">
      <c r="B172" s="616">
        <v>600001</v>
      </c>
      <c r="C172" t="s">
        <v>517</v>
      </c>
      <c r="D172" t="s">
        <v>180</v>
      </c>
      <c r="E172" t="s">
        <v>570</v>
      </c>
      <c r="F172" s="618">
        <v>3.4502106240681338</v>
      </c>
      <c r="G172" s="618">
        <v>0.5358449706616274</v>
      </c>
      <c r="H172" s="617">
        <v>6.2388990842520551</v>
      </c>
      <c r="I172" s="617">
        <v>19.73484008761314</v>
      </c>
      <c r="J172" s="619">
        <v>600.00099999999998</v>
      </c>
      <c r="K172" s="619">
        <v>858.46069220000004</v>
      </c>
      <c r="L172" s="619">
        <v>358.24069270000001</v>
      </c>
      <c r="M172" s="619">
        <v>1175.7521359999998</v>
      </c>
      <c r="N172" s="619">
        <v>184.24865510000001</v>
      </c>
      <c r="O172" s="619">
        <v>381.63531219999999</v>
      </c>
      <c r="P172" s="619">
        <v>205.4732084</v>
      </c>
      <c r="Q172" s="619">
        <v>132.88525419999999</v>
      </c>
      <c r="R172" s="619">
        <v>948.88669140000002</v>
      </c>
      <c r="S172" s="619">
        <v>650.63964839999994</v>
      </c>
      <c r="T172" s="619">
        <v>927.48323219999997</v>
      </c>
      <c r="U172" s="619">
        <v>664.87100090000001</v>
      </c>
      <c r="V172" s="619">
        <v>1598.1249539</v>
      </c>
      <c r="W172" s="619">
        <v>1120.7190116000002</v>
      </c>
      <c r="X172" s="619">
        <v>1012.1458041</v>
      </c>
      <c r="Y172" s="619">
        <v>622.62167310000007</v>
      </c>
      <c r="Z172" s="619">
        <v>197.06642189999999</v>
      </c>
      <c r="AA172" s="619">
        <v>138.19700709999998</v>
      </c>
      <c r="AB172" s="619">
        <v>955.51000610000006</v>
      </c>
      <c r="AC172" s="619">
        <v>627.659943</v>
      </c>
      <c r="AD172" s="619">
        <v>841.86939529999995</v>
      </c>
      <c r="AE172" s="619">
        <v>593.71423829999992</v>
      </c>
      <c r="AF172" s="619">
        <v>727.7107638</v>
      </c>
      <c r="AG172" s="619">
        <v>405.0182446</v>
      </c>
      <c r="AH172" s="618">
        <v>0.69892658501900129</v>
      </c>
      <c r="AI172" s="618">
        <v>0.30469065866147471</v>
      </c>
      <c r="AJ172" s="618">
        <v>0.48278722964362553</v>
      </c>
      <c r="AK172" s="618">
        <v>1.5462453644339014</v>
      </c>
      <c r="AL172" s="618">
        <v>1.4583905141819755</v>
      </c>
      <c r="AM172" s="618">
        <v>1.394982230956672</v>
      </c>
      <c r="AN172" s="618">
        <v>1.4259818360890426</v>
      </c>
      <c r="AO172" s="618">
        <v>1.6256192931415092</v>
      </c>
      <c r="AP172" s="618">
        <v>1.4259818360890426</v>
      </c>
      <c r="AQ172" s="618">
        <v>1.5223370818363748</v>
      </c>
      <c r="AR172" s="618">
        <v>1.4179707021784296</v>
      </c>
      <c r="AS172" s="618">
        <v>1.796735760623547</v>
      </c>
    </row>
    <row r="173" spans="2:45" x14ac:dyDescent="0.3">
      <c r="B173" s="616">
        <v>600001</v>
      </c>
      <c r="C173" t="s">
        <v>518</v>
      </c>
      <c r="D173" t="s">
        <v>180</v>
      </c>
      <c r="E173" t="s">
        <v>570</v>
      </c>
      <c r="F173" s="618">
        <v>3.9677422176783534</v>
      </c>
      <c r="G173" s="618">
        <v>0.61622171626087141</v>
      </c>
      <c r="H173" s="617">
        <v>7.1747339468898623</v>
      </c>
      <c r="I173" s="617">
        <v>22.69506610075511</v>
      </c>
      <c r="J173" s="619">
        <v>720.00119999999993</v>
      </c>
      <c r="K173" s="619">
        <v>1030.1528307000001</v>
      </c>
      <c r="L173" s="619">
        <v>429.88883129999999</v>
      </c>
      <c r="M173" s="619">
        <v>1410.9025632</v>
      </c>
      <c r="N173" s="619">
        <v>221.0983861</v>
      </c>
      <c r="O173" s="619">
        <v>457.96237459999998</v>
      </c>
      <c r="P173" s="619">
        <v>226.0205292</v>
      </c>
      <c r="Q173" s="619">
        <v>146.17377970000001</v>
      </c>
      <c r="R173" s="619">
        <v>1043.7753605</v>
      </c>
      <c r="S173" s="619">
        <v>715.70361320000006</v>
      </c>
      <c r="T173" s="619">
        <v>1020.2315553999999</v>
      </c>
      <c r="U173" s="619">
        <v>731.35810100000003</v>
      </c>
      <c r="V173" s="619">
        <v>1757.9374493</v>
      </c>
      <c r="W173" s="619">
        <v>1232.7909127</v>
      </c>
      <c r="X173" s="619">
        <v>1113.3603845</v>
      </c>
      <c r="Y173" s="619">
        <v>684.88384039999994</v>
      </c>
      <c r="Z173" s="619">
        <v>216.77306400000001</v>
      </c>
      <c r="AA173" s="619">
        <v>152.01670780000001</v>
      </c>
      <c r="AB173" s="619">
        <v>1051.0610067</v>
      </c>
      <c r="AC173" s="619">
        <v>690.42593729999999</v>
      </c>
      <c r="AD173" s="619">
        <v>926.05633490000002</v>
      </c>
      <c r="AE173" s="619">
        <v>653.08566209999992</v>
      </c>
      <c r="AF173" s="619">
        <v>800.48184019999997</v>
      </c>
      <c r="AG173" s="619">
        <v>445.5200691</v>
      </c>
      <c r="AH173" s="618">
        <v>0.69892658501900129</v>
      </c>
      <c r="AI173" s="618">
        <v>0.30469065866147471</v>
      </c>
      <c r="AJ173" s="618">
        <v>0.48278722964362558</v>
      </c>
      <c r="AK173" s="618">
        <v>1.5462453644339016</v>
      </c>
      <c r="AL173" s="618">
        <v>1.4583905141819755</v>
      </c>
      <c r="AM173" s="618">
        <v>1.394982230956672</v>
      </c>
      <c r="AN173" s="618">
        <v>1.4259818360890426</v>
      </c>
      <c r="AO173" s="618">
        <v>1.6256192931415088</v>
      </c>
      <c r="AP173" s="618">
        <v>1.4259818360890426</v>
      </c>
      <c r="AQ173" s="618">
        <v>1.5223370818363744</v>
      </c>
      <c r="AR173" s="618">
        <v>1.4179707021784298</v>
      </c>
      <c r="AS173" s="618">
        <v>1.796735760623547</v>
      </c>
    </row>
    <row r="174" spans="2:45" x14ac:dyDescent="0.3">
      <c r="B174" s="616">
        <v>600001</v>
      </c>
      <c r="C174" t="s">
        <v>516</v>
      </c>
      <c r="D174" t="s">
        <v>180</v>
      </c>
      <c r="E174" t="s">
        <v>570</v>
      </c>
      <c r="F174" s="618">
        <v>4.4852738112885744</v>
      </c>
      <c r="G174" s="618">
        <v>0.69659846186011576</v>
      </c>
      <c r="H174" s="617">
        <v>8.1105688095276722</v>
      </c>
      <c r="I174" s="617">
        <v>25.655292113897087</v>
      </c>
      <c r="J174" s="619">
        <v>780.00130000000001</v>
      </c>
      <c r="K174" s="619">
        <v>1115.9988999</v>
      </c>
      <c r="L174" s="619">
        <v>465.71290060000001</v>
      </c>
      <c r="M174" s="619">
        <v>1528.4777768000001</v>
      </c>
      <c r="N174" s="619">
        <v>239.52325159999998</v>
      </c>
      <c r="O174" s="619">
        <v>496.12590590000002</v>
      </c>
      <c r="P174" s="619">
        <v>246.56784999999999</v>
      </c>
      <c r="Q174" s="619">
        <v>159.46230510000001</v>
      </c>
      <c r="R174" s="619">
        <v>1138.6640296</v>
      </c>
      <c r="S174" s="619">
        <v>780.76757810000004</v>
      </c>
      <c r="T174" s="619">
        <v>1112.9798785999999</v>
      </c>
      <c r="U174" s="619">
        <v>797.84520109999994</v>
      </c>
      <c r="V174" s="619">
        <v>1917.7499445999999</v>
      </c>
      <c r="W174" s="619">
        <v>1344.8628139</v>
      </c>
      <c r="X174" s="619">
        <v>1214.5749648999999</v>
      </c>
      <c r="Y174" s="619">
        <v>747.14600769999993</v>
      </c>
      <c r="Z174" s="619">
        <v>236.47970619999998</v>
      </c>
      <c r="AA174" s="619">
        <v>165.8364085</v>
      </c>
      <c r="AB174" s="619">
        <v>1146.6120073</v>
      </c>
      <c r="AC174" s="619">
        <v>753.19193169999994</v>
      </c>
      <c r="AD174" s="619">
        <v>1010.2432744</v>
      </c>
      <c r="AE174" s="619">
        <v>712.45708589999992</v>
      </c>
      <c r="AF174" s="619">
        <v>873.25291660000005</v>
      </c>
      <c r="AG174" s="619">
        <v>486.02189350000003</v>
      </c>
      <c r="AH174" s="618">
        <v>0.69892658501900129</v>
      </c>
      <c r="AI174" s="618">
        <v>0.30469065866147466</v>
      </c>
      <c r="AJ174" s="618">
        <v>0.48278722964362553</v>
      </c>
      <c r="AK174" s="618">
        <v>1.5462453644339016</v>
      </c>
      <c r="AL174" s="618">
        <v>1.4583905141819755</v>
      </c>
      <c r="AM174" s="618">
        <v>1.394982230956672</v>
      </c>
      <c r="AN174" s="618">
        <v>1.4259818360890426</v>
      </c>
      <c r="AO174" s="618">
        <v>1.625619293141509</v>
      </c>
      <c r="AP174" s="618">
        <v>1.4259818360890424</v>
      </c>
      <c r="AQ174" s="618">
        <v>1.5223370818363746</v>
      </c>
      <c r="AR174" s="618">
        <v>1.4179707021784296</v>
      </c>
      <c r="AS174" s="618">
        <v>1.7967357606235468</v>
      </c>
    </row>
    <row r="175" spans="2:45" x14ac:dyDescent="0.3">
      <c r="B175" s="616">
        <v>668900</v>
      </c>
      <c r="C175" t="s">
        <v>517</v>
      </c>
      <c r="D175" t="s">
        <v>180</v>
      </c>
      <c r="E175" t="s">
        <v>570</v>
      </c>
      <c r="F175" s="618">
        <v>3.8464034000596268</v>
      </c>
      <c r="G175" s="618">
        <v>0.59737683916453899</v>
      </c>
      <c r="H175" s="617">
        <v>6.2388990842520533</v>
      </c>
      <c r="I175" s="617">
        <v>18.186370481965483</v>
      </c>
      <c r="J175" s="619">
        <v>668.9</v>
      </c>
      <c r="K175" s="619">
        <v>957.03899999999999</v>
      </c>
      <c r="L175" s="619">
        <v>399.37799999999999</v>
      </c>
      <c r="M175" s="619">
        <v>1682.2149999999999</v>
      </c>
      <c r="N175" s="619">
        <v>205.40620000000001</v>
      </c>
      <c r="O175" s="619">
        <v>546.02719999999999</v>
      </c>
      <c r="P175" s="619">
        <v>229.06800000000001</v>
      </c>
      <c r="Q175" s="619">
        <v>190.12644</v>
      </c>
      <c r="R175" s="619">
        <v>1057.8487500000001</v>
      </c>
      <c r="S175" s="619">
        <v>930.90690000000006</v>
      </c>
      <c r="T175" s="619">
        <v>1033.9875</v>
      </c>
      <c r="U175" s="619">
        <v>951.26850000000002</v>
      </c>
      <c r="V175" s="619">
        <v>1781.64</v>
      </c>
      <c r="W175" s="619">
        <v>1603.4760000000001</v>
      </c>
      <c r="X175" s="619">
        <v>1128.3720000000001</v>
      </c>
      <c r="Y175" s="619">
        <v>890.82</v>
      </c>
      <c r="Z175" s="619">
        <v>219.69584979999999</v>
      </c>
      <c r="AA175" s="619">
        <v>197.7262648</v>
      </c>
      <c r="AB175" s="619">
        <v>1065.2326297</v>
      </c>
      <c r="AC175" s="619">
        <v>898.0285374</v>
      </c>
      <c r="AD175" s="619">
        <v>938.54250000000002</v>
      </c>
      <c r="AE175" s="619">
        <v>849.46050000000002</v>
      </c>
      <c r="AF175" s="619">
        <v>811.27486439999996</v>
      </c>
      <c r="AG175" s="619">
        <v>579.48248230000002</v>
      </c>
      <c r="AH175" s="618">
        <v>0.69892658501900129</v>
      </c>
      <c r="AI175" s="618">
        <v>0.23741198360494942</v>
      </c>
      <c r="AJ175" s="618">
        <v>0.37618309124527138</v>
      </c>
      <c r="AK175" s="618">
        <v>1.2048192771084336</v>
      </c>
      <c r="AL175" s="618">
        <v>1.1363636363636362</v>
      </c>
      <c r="AM175" s="618">
        <v>1.0869565217391304</v>
      </c>
      <c r="AN175" s="618">
        <v>1.1111111111111112</v>
      </c>
      <c r="AO175" s="618">
        <v>1.2666666666666668</v>
      </c>
      <c r="AP175" s="618">
        <v>1.1111111111111112</v>
      </c>
      <c r="AQ175" s="618">
        <v>1.1861901769548482</v>
      </c>
      <c r="AR175" s="618">
        <v>1.1048689138576779</v>
      </c>
      <c r="AS175" s="618">
        <v>1.3999989458735556</v>
      </c>
    </row>
    <row r="176" spans="2:45" x14ac:dyDescent="0.3">
      <c r="B176" s="616">
        <v>668900</v>
      </c>
      <c r="C176" t="s">
        <v>518</v>
      </c>
      <c r="D176" t="s">
        <v>180</v>
      </c>
      <c r="E176" t="s">
        <v>570</v>
      </c>
      <c r="F176" s="618">
        <v>4.42336391006857</v>
      </c>
      <c r="G176" s="618">
        <v>0.68698336503921975</v>
      </c>
      <c r="H176" s="617">
        <v>7.1747339468898605</v>
      </c>
      <c r="I176" s="617">
        <v>20.914326054260304</v>
      </c>
      <c r="J176" s="619">
        <v>802.68</v>
      </c>
      <c r="K176" s="619">
        <v>1148.4467999999999</v>
      </c>
      <c r="L176" s="619">
        <v>479.25359999999995</v>
      </c>
      <c r="M176" s="619">
        <v>2018.6579999999999</v>
      </c>
      <c r="N176" s="619">
        <v>246.48743999999999</v>
      </c>
      <c r="O176" s="619">
        <v>655.23264000000006</v>
      </c>
      <c r="P176" s="619">
        <v>251.97479999999999</v>
      </c>
      <c r="Q176" s="619">
        <v>209.139084</v>
      </c>
      <c r="R176" s="619">
        <v>1163.6336249999999</v>
      </c>
      <c r="S176" s="619">
        <v>1023.9975899999999</v>
      </c>
      <c r="T176" s="619">
        <v>1137.38625</v>
      </c>
      <c r="U176" s="619">
        <v>1046.39535</v>
      </c>
      <c r="V176" s="619">
        <v>1959.8040000000001</v>
      </c>
      <c r="W176" s="619">
        <v>1763.8236000000002</v>
      </c>
      <c r="X176" s="619">
        <v>1241.2092</v>
      </c>
      <c r="Y176" s="619">
        <v>979.90200000000004</v>
      </c>
      <c r="Z176" s="619">
        <v>241.66543479999999</v>
      </c>
      <c r="AA176" s="619">
        <v>217.4988913</v>
      </c>
      <c r="AB176" s="619">
        <v>1171.7558927</v>
      </c>
      <c r="AC176" s="619">
        <v>987.83139119999998</v>
      </c>
      <c r="AD176" s="619">
        <v>1032.3967500000001</v>
      </c>
      <c r="AE176" s="619">
        <v>934.40655000000004</v>
      </c>
      <c r="AF176" s="619">
        <v>892.40235080000002</v>
      </c>
      <c r="AG176" s="619">
        <v>637.43073060000006</v>
      </c>
      <c r="AH176" s="618">
        <v>0.69892658501900129</v>
      </c>
      <c r="AI176" s="618">
        <v>0.23741198360494942</v>
      </c>
      <c r="AJ176" s="618">
        <v>0.37618309124527138</v>
      </c>
      <c r="AK176" s="618">
        <v>1.2048192771084338</v>
      </c>
      <c r="AL176" s="618">
        <v>1.1363636363636365</v>
      </c>
      <c r="AM176" s="618">
        <v>1.0869565217391304</v>
      </c>
      <c r="AN176" s="618">
        <v>1.1111111111111114</v>
      </c>
      <c r="AO176" s="618">
        <v>1.2666666666666671</v>
      </c>
      <c r="AP176" s="618">
        <v>1.1111111111111112</v>
      </c>
      <c r="AQ176" s="618">
        <v>1.186190176954848</v>
      </c>
      <c r="AR176" s="618">
        <v>1.1048689138576779</v>
      </c>
      <c r="AS176" s="618">
        <v>1.3999989458735556</v>
      </c>
    </row>
    <row r="177" spans="2:45" x14ac:dyDescent="0.3">
      <c r="B177" s="616">
        <v>668900</v>
      </c>
      <c r="C177" t="s">
        <v>516</v>
      </c>
      <c r="D177" t="s">
        <v>180</v>
      </c>
      <c r="E177" t="s">
        <v>570</v>
      </c>
      <c r="F177" s="618">
        <v>5.000324420077515</v>
      </c>
      <c r="G177" s="618">
        <v>0.77658989091390074</v>
      </c>
      <c r="H177" s="617">
        <v>8.1105688095276705</v>
      </c>
      <c r="I177" s="617">
        <v>23.642281626555132</v>
      </c>
      <c r="J177" s="619">
        <v>869.57</v>
      </c>
      <c r="K177" s="619">
        <v>1244.1506999999999</v>
      </c>
      <c r="L177" s="619">
        <v>519.19140000000004</v>
      </c>
      <c r="M177" s="619">
        <v>2186.8795</v>
      </c>
      <c r="N177" s="619">
        <v>267.02805999999998</v>
      </c>
      <c r="O177" s="619">
        <v>709.83536000000004</v>
      </c>
      <c r="P177" s="619">
        <v>274.88159999999999</v>
      </c>
      <c r="Q177" s="619">
        <v>228.15172799999999</v>
      </c>
      <c r="R177" s="619">
        <v>1269.4185</v>
      </c>
      <c r="S177" s="619">
        <v>1117.0882799999999</v>
      </c>
      <c r="T177" s="619">
        <v>1240.7850000000001</v>
      </c>
      <c r="U177" s="619">
        <v>1141.5221999999999</v>
      </c>
      <c r="V177" s="619">
        <v>2137.9679999999998</v>
      </c>
      <c r="W177" s="619">
        <v>1924.1712</v>
      </c>
      <c r="X177" s="619">
        <v>1354.0463999999999</v>
      </c>
      <c r="Y177" s="619">
        <v>1068.9839999999999</v>
      </c>
      <c r="Z177" s="619">
        <v>263.63501980000001</v>
      </c>
      <c r="AA177" s="619">
        <v>237.2715178</v>
      </c>
      <c r="AB177" s="619">
        <v>1278.2791557</v>
      </c>
      <c r="AC177" s="619">
        <v>1077.6342449000001</v>
      </c>
      <c r="AD177" s="619">
        <v>1126.251</v>
      </c>
      <c r="AE177" s="619">
        <v>1019.3525999999999</v>
      </c>
      <c r="AF177" s="619">
        <v>973.52983730000005</v>
      </c>
      <c r="AG177" s="619">
        <v>695.37897880000003</v>
      </c>
      <c r="AH177" s="618">
        <v>0.69892658501900129</v>
      </c>
      <c r="AI177" s="618">
        <v>0.23741198360494944</v>
      </c>
      <c r="AJ177" s="618">
        <v>0.37618309124527138</v>
      </c>
      <c r="AK177" s="618">
        <v>1.2048192771084336</v>
      </c>
      <c r="AL177" s="618">
        <v>1.1363636363636362</v>
      </c>
      <c r="AM177" s="618">
        <v>1.0869565217391304</v>
      </c>
      <c r="AN177" s="618">
        <v>1.1111111111111112</v>
      </c>
      <c r="AO177" s="618">
        <v>1.2666666666666668</v>
      </c>
      <c r="AP177" s="618">
        <v>1.1111111111111114</v>
      </c>
      <c r="AQ177" s="618">
        <v>1.1861901769548482</v>
      </c>
      <c r="AR177" s="618">
        <v>1.1048689138576779</v>
      </c>
      <c r="AS177" s="618">
        <v>1.3999989458735556</v>
      </c>
    </row>
    <row r="178" spans="2:45" x14ac:dyDescent="0.3">
      <c r="B178" s="616">
        <v>700000</v>
      </c>
      <c r="C178" t="s">
        <v>517</v>
      </c>
      <c r="D178" t="s">
        <v>180</v>
      </c>
      <c r="E178" t="s">
        <v>570</v>
      </c>
      <c r="F178" s="618">
        <v>3.9252963140550272</v>
      </c>
      <c r="G178" s="618">
        <v>0.6300943282049779</v>
      </c>
      <c r="H178" s="617">
        <v>6.188987885211243</v>
      </c>
      <c r="I178" s="617">
        <v>17.826212338933555</v>
      </c>
      <c r="J178" s="619">
        <v>700</v>
      </c>
      <c r="K178" s="619">
        <v>964.92585229999997</v>
      </c>
      <c r="L178" s="619">
        <v>410.84333270000002</v>
      </c>
      <c r="M178" s="619">
        <v>1730.5295286</v>
      </c>
      <c r="N178" s="619">
        <v>205.40620000000001</v>
      </c>
      <c r="O178" s="619">
        <v>546.68097069999999</v>
      </c>
      <c r="P178" s="619">
        <v>237.00507810000002</v>
      </c>
      <c r="Q178" s="619">
        <v>195.81210300000001</v>
      </c>
      <c r="R178" s="619">
        <v>1092.7120796999998</v>
      </c>
      <c r="S178" s="619">
        <v>942.23118160000001</v>
      </c>
      <c r="T178" s="619">
        <v>1085.2323943000001</v>
      </c>
      <c r="U178" s="619">
        <v>992.76846360000002</v>
      </c>
      <c r="V178" s="619">
        <v>1828.6844931000001</v>
      </c>
      <c r="W178" s="619">
        <v>1642.9933742000001</v>
      </c>
      <c r="X178" s="619">
        <v>1204.2704489</v>
      </c>
      <c r="Y178" s="619">
        <v>956.68229040000006</v>
      </c>
      <c r="Z178" s="619">
        <v>230.17889000000002</v>
      </c>
      <c r="AA178" s="619">
        <v>207.36177600000002</v>
      </c>
      <c r="AB178" s="619">
        <v>1116.8062009999999</v>
      </c>
      <c r="AC178" s="619">
        <v>945.74646380000001</v>
      </c>
      <c r="AD178" s="619">
        <v>972.35572939999997</v>
      </c>
      <c r="AE178" s="619">
        <v>878.19124399999998</v>
      </c>
      <c r="AF178" s="619">
        <v>843.5337035</v>
      </c>
      <c r="AG178" s="619">
        <v>601.91242299999999</v>
      </c>
      <c r="AH178" s="618">
        <v>0.7254443420242731</v>
      </c>
      <c r="AI178" s="618">
        <v>0.23740902761911614</v>
      </c>
      <c r="AJ178" s="618">
        <v>0.37573321738330068</v>
      </c>
      <c r="AK178" s="618">
        <v>1.2103699127451422</v>
      </c>
      <c r="AL178" s="618">
        <v>1.1597069818015522</v>
      </c>
      <c r="AM178" s="618">
        <v>1.0931374576356041</v>
      </c>
      <c r="AN178" s="618">
        <v>1.1130200047139238</v>
      </c>
      <c r="AO178" s="618">
        <v>1.2587987266249239</v>
      </c>
      <c r="AP178" s="618">
        <v>1.110035294101068</v>
      </c>
      <c r="AQ178" s="618">
        <v>1.1808727220160202</v>
      </c>
      <c r="AR178" s="618">
        <v>1.1072254888209732</v>
      </c>
      <c r="AS178" s="618">
        <v>1.4014226510077712</v>
      </c>
    </row>
    <row r="179" spans="2:45" x14ac:dyDescent="0.3">
      <c r="B179" s="616">
        <v>700000</v>
      </c>
      <c r="C179" t="s">
        <v>518</v>
      </c>
      <c r="D179" t="s">
        <v>180</v>
      </c>
      <c r="E179" t="s">
        <v>570</v>
      </c>
      <c r="F179" s="618">
        <v>4.5140907611632803</v>
      </c>
      <c r="G179" s="618">
        <v>0.72460847743572443</v>
      </c>
      <c r="H179" s="617">
        <v>7.1173360679929285</v>
      </c>
      <c r="I179" s="617">
        <v>20.500144189773586</v>
      </c>
      <c r="J179" s="619">
        <v>840</v>
      </c>
      <c r="K179" s="619">
        <v>1157.9110227000001</v>
      </c>
      <c r="L179" s="619">
        <v>493.01199920000005</v>
      </c>
      <c r="M179" s="619">
        <v>2076.6354343000003</v>
      </c>
      <c r="N179" s="619">
        <v>246.48743999999999</v>
      </c>
      <c r="O179" s="619">
        <v>656.01716480000005</v>
      </c>
      <c r="P179" s="619">
        <v>260.70558590000002</v>
      </c>
      <c r="Q179" s="619">
        <v>215.39331330000002</v>
      </c>
      <c r="R179" s="619">
        <v>1201.9832876999999</v>
      </c>
      <c r="S179" s="619">
        <v>1036.4542996999999</v>
      </c>
      <c r="T179" s="619">
        <v>1193.7556336999999</v>
      </c>
      <c r="U179" s="619">
        <v>1092.0453098999999</v>
      </c>
      <c r="V179" s="619">
        <v>2011.5529424000001</v>
      </c>
      <c r="W179" s="619">
        <v>1807.2927116000001</v>
      </c>
      <c r="X179" s="619">
        <v>1324.6974938000001</v>
      </c>
      <c r="Y179" s="619">
        <v>1052.3505194000002</v>
      </c>
      <c r="Z179" s="619">
        <v>253.19677900000002</v>
      </c>
      <c r="AA179" s="619">
        <v>228.09795360000001</v>
      </c>
      <c r="AB179" s="619">
        <v>1228.4868211</v>
      </c>
      <c r="AC179" s="619">
        <v>1040.3211100999999</v>
      </c>
      <c r="AD179" s="619">
        <v>1069.5913023999999</v>
      </c>
      <c r="AE179" s="619">
        <v>966.01036840000006</v>
      </c>
      <c r="AF179" s="619">
        <v>927.88707380000005</v>
      </c>
      <c r="AG179" s="619">
        <v>662.10366529999999</v>
      </c>
      <c r="AH179" s="618">
        <v>0.7254443420242731</v>
      </c>
      <c r="AI179" s="618">
        <v>0.23740902761911614</v>
      </c>
      <c r="AJ179" s="618">
        <v>0.37573321738330068</v>
      </c>
      <c r="AK179" s="618">
        <v>1.2103699127451424</v>
      </c>
      <c r="AL179" s="618">
        <v>1.159706981801552</v>
      </c>
      <c r="AM179" s="618">
        <v>1.0931374576356041</v>
      </c>
      <c r="AN179" s="618">
        <v>1.1130200047139238</v>
      </c>
      <c r="AO179" s="618">
        <v>1.2587987266249241</v>
      </c>
      <c r="AP179" s="618">
        <v>1.110035294101068</v>
      </c>
      <c r="AQ179" s="618">
        <v>1.1808727220160202</v>
      </c>
      <c r="AR179" s="618">
        <v>1.1072254888209732</v>
      </c>
      <c r="AS179" s="618">
        <v>1.4014226510077712</v>
      </c>
    </row>
    <row r="180" spans="2:45" x14ac:dyDescent="0.3">
      <c r="B180" s="616">
        <v>700000</v>
      </c>
      <c r="C180" t="s">
        <v>516</v>
      </c>
      <c r="D180" t="s">
        <v>180</v>
      </c>
      <c r="E180" t="s">
        <v>570</v>
      </c>
      <c r="F180" s="618">
        <v>5.1028852082715357</v>
      </c>
      <c r="G180" s="618">
        <v>0.81912262666647129</v>
      </c>
      <c r="H180" s="617">
        <v>8.0456842507746167</v>
      </c>
      <c r="I180" s="617">
        <v>23.174076040613624</v>
      </c>
      <c r="J180" s="619">
        <v>910</v>
      </c>
      <c r="K180" s="619">
        <v>1254.4036079</v>
      </c>
      <c r="L180" s="619">
        <v>534.09633250000002</v>
      </c>
      <c r="M180" s="619">
        <v>2249.6883872000003</v>
      </c>
      <c r="N180" s="619">
        <v>267.02805999999998</v>
      </c>
      <c r="O180" s="619">
        <v>710.6852619</v>
      </c>
      <c r="P180" s="619">
        <v>284.40609370000004</v>
      </c>
      <c r="Q180" s="619">
        <v>234.9745236</v>
      </c>
      <c r="R180" s="619">
        <v>1311.2544957</v>
      </c>
      <c r="S180" s="619">
        <v>1130.6774178999999</v>
      </c>
      <c r="T180" s="619">
        <v>1302.2788732000001</v>
      </c>
      <c r="U180" s="619">
        <v>1191.3221563</v>
      </c>
      <c r="V180" s="619">
        <v>2194.4213917000002</v>
      </c>
      <c r="W180" s="619">
        <v>1971.5920490999999</v>
      </c>
      <c r="X180" s="619">
        <v>1445.1245386999999</v>
      </c>
      <c r="Y180" s="619">
        <v>1148.0187483999998</v>
      </c>
      <c r="Z180" s="619">
        <v>276.21466800000002</v>
      </c>
      <c r="AA180" s="619">
        <v>248.8341312</v>
      </c>
      <c r="AB180" s="619">
        <v>1340.1674412</v>
      </c>
      <c r="AC180" s="619">
        <v>1134.8957564999998</v>
      </c>
      <c r="AD180" s="619">
        <v>1166.8268753</v>
      </c>
      <c r="AE180" s="619">
        <v>1053.8294927999998</v>
      </c>
      <c r="AF180" s="619">
        <v>1012.2404441</v>
      </c>
      <c r="AG180" s="619">
        <v>722.29490750000002</v>
      </c>
      <c r="AH180" s="618">
        <v>0.7254443420242731</v>
      </c>
      <c r="AI180" s="618">
        <v>0.23740902761911611</v>
      </c>
      <c r="AJ180" s="618">
        <v>0.37573321738330068</v>
      </c>
      <c r="AK180" s="618">
        <v>1.2103699127451424</v>
      </c>
      <c r="AL180" s="618">
        <v>1.1597069818015522</v>
      </c>
      <c r="AM180" s="618">
        <v>1.0931374576356041</v>
      </c>
      <c r="AN180" s="618">
        <v>1.113020004713924</v>
      </c>
      <c r="AO180" s="618">
        <v>1.2587987266249239</v>
      </c>
      <c r="AP180" s="618">
        <v>1.1100352941010683</v>
      </c>
      <c r="AQ180" s="618">
        <v>1.1808727220160202</v>
      </c>
      <c r="AR180" s="618">
        <v>1.1072254888209729</v>
      </c>
      <c r="AS180" s="618">
        <v>1.401422651007771</v>
      </c>
    </row>
    <row r="181" spans="2:45" x14ac:dyDescent="0.3">
      <c r="B181" s="616">
        <v>800000</v>
      </c>
      <c r="C181" t="s">
        <v>517</v>
      </c>
      <c r="D181" t="s">
        <v>180</v>
      </c>
      <c r="E181" t="s">
        <v>570</v>
      </c>
      <c r="F181" s="618">
        <v>4.1545512133505484</v>
      </c>
      <c r="G181" s="618">
        <v>0.73529525759545633</v>
      </c>
      <c r="H181" s="617">
        <v>6.0525209111304399</v>
      </c>
      <c r="I181" s="617">
        <v>16.829539664677689</v>
      </c>
      <c r="J181" s="619">
        <v>800</v>
      </c>
      <c r="K181" s="619">
        <v>990.28550589999998</v>
      </c>
      <c r="L181" s="619">
        <v>447.70935400000002</v>
      </c>
      <c r="M181" s="619">
        <v>1885.8817106000001</v>
      </c>
      <c r="N181" s="619">
        <v>205.40620000000001</v>
      </c>
      <c r="O181" s="619">
        <v>548.78312730000005</v>
      </c>
      <c r="P181" s="619">
        <v>262.52622940000003</v>
      </c>
      <c r="Q181" s="619">
        <v>214.09397769999998</v>
      </c>
      <c r="R181" s="619">
        <v>1204.8128184</v>
      </c>
      <c r="S181" s="619">
        <v>978.6436625</v>
      </c>
      <c r="T181" s="619">
        <v>1250.0069739999999</v>
      </c>
      <c r="U181" s="619">
        <v>1126.2088609</v>
      </c>
      <c r="V181" s="619">
        <v>1979.9529598000001</v>
      </c>
      <c r="W181" s="619">
        <v>1770.0588862</v>
      </c>
      <c r="X181" s="619">
        <v>1448.3169084000001</v>
      </c>
      <c r="Y181" s="619">
        <v>1168.4581436999999</v>
      </c>
      <c r="Z181" s="619">
        <v>263.88641470000005</v>
      </c>
      <c r="AA181" s="619">
        <v>238.34412689999999</v>
      </c>
      <c r="AB181" s="619">
        <v>1282.6376199000001</v>
      </c>
      <c r="AC181" s="619">
        <v>1099.1803104999999</v>
      </c>
      <c r="AD181" s="619">
        <v>1081.0799398000001</v>
      </c>
      <c r="AE181" s="619">
        <v>970.57305759999997</v>
      </c>
      <c r="AF181" s="619">
        <v>947.25987410000005</v>
      </c>
      <c r="AG181" s="619">
        <v>674.03441859999998</v>
      </c>
      <c r="AH181" s="618">
        <v>0.80784783304140106</v>
      </c>
      <c r="AI181" s="618">
        <v>0.23740054931458709</v>
      </c>
      <c r="AJ181" s="618">
        <v>0.37429394199441829</v>
      </c>
      <c r="AK181" s="618">
        <v>1.226219589004925</v>
      </c>
      <c r="AL181" s="618">
        <v>1.2311047060452354</v>
      </c>
      <c r="AM181" s="618">
        <v>1.109924648426482</v>
      </c>
      <c r="AN181" s="618">
        <v>1.1185802772992044</v>
      </c>
      <c r="AO181" s="618">
        <v>1.2395111594428045</v>
      </c>
      <c r="AP181" s="618">
        <v>1.107165584668941</v>
      </c>
      <c r="AQ181" s="618">
        <v>1.1669037442278831</v>
      </c>
      <c r="AR181" s="618">
        <v>1.1138573561237575</v>
      </c>
      <c r="AS181" s="618">
        <v>1.4053583139750967</v>
      </c>
    </row>
    <row r="182" spans="2:45" x14ac:dyDescent="0.3">
      <c r="B182" s="616">
        <v>800000</v>
      </c>
      <c r="C182" t="s">
        <v>518</v>
      </c>
      <c r="D182" t="s">
        <v>180</v>
      </c>
      <c r="E182" t="s">
        <v>570</v>
      </c>
      <c r="F182" s="618">
        <v>4.7777338953531299</v>
      </c>
      <c r="G182" s="618">
        <v>0.84558954623477467</v>
      </c>
      <c r="H182" s="617">
        <v>6.9603990478000055</v>
      </c>
      <c r="I182" s="617">
        <v>19.353970614379342</v>
      </c>
      <c r="J182" s="619">
        <v>960</v>
      </c>
      <c r="K182" s="619">
        <v>1188.342607</v>
      </c>
      <c r="L182" s="619">
        <v>537.25122490000001</v>
      </c>
      <c r="M182" s="619">
        <v>2263.0580528</v>
      </c>
      <c r="N182" s="619">
        <v>246.48743999999999</v>
      </c>
      <c r="O182" s="619">
        <v>658.53975270000001</v>
      </c>
      <c r="P182" s="619">
        <v>288.77885230000004</v>
      </c>
      <c r="Q182" s="619">
        <v>235.5033755</v>
      </c>
      <c r="R182" s="619">
        <v>1325.2941002</v>
      </c>
      <c r="S182" s="619">
        <v>1076.5080286999998</v>
      </c>
      <c r="T182" s="619">
        <v>1375.0076714000002</v>
      </c>
      <c r="U182" s="619">
        <v>1238.829747</v>
      </c>
      <c r="V182" s="619">
        <v>2177.9482557000001</v>
      </c>
      <c r="W182" s="619">
        <v>1947.0647748000001</v>
      </c>
      <c r="X182" s="619">
        <v>1593.1485992</v>
      </c>
      <c r="Y182" s="619">
        <v>1285.3039580000002</v>
      </c>
      <c r="Z182" s="619">
        <v>290.27505609999997</v>
      </c>
      <c r="AA182" s="619">
        <v>262.17853960000002</v>
      </c>
      <c r="AB182" s="619">
        <v>1410.9013818999999</v>
      </c>
      <c r="AC182" s="619">
        <v>1209.0983415999999</v>
      </c>
      <c r="AD182" s="619">
        <v>1189.1879338000001</v>
      </c>
      <c r="AE182" s="619">
        <v>1067.6303633</v>
      </c>
      <c r="AF182" s="619">
        <v>1041.9858615000001</v>
      </c>
      <c r="AG182" s="619">
        <v>741.43786039999998</v>
      </c>
      <c r="AH182" s="618">
        <v>0.80784783304140118</v>
      </c>
      <c r="AI182" s="618">
        <v>0.23740054931458715</v>
      </c>
      <c r="AJ182" s="618">
        <v>0.37429394199441829</v>
      </c>
      <c r="AK182" s="618">
        <v>1.226219589004925</v>
      </c>
      <c r="AL182" s="618">
        <v>1.2311047060452356</v>
      </c>
      <c r="AM182" s="618">
        <v>1.109924648426482</v>
      </c>
      <c r="AN182" s="618">
        <v>1.1185802772992044</v>
      </c>
      <c r="AO182" s="618">
        <v>1.2395111594428045</v>
      </c>
      <c r="AP182" s="618">
        <v>1.107165584668941</v>
      </c>
      <c r="AQ182" s="618">
        <v>1.1669037442278831</v>
      </c>
      <c r="AR182" s="618">
        <v>1.1138573561237575</v>
      </c>
      <c r="AS182" s="618">
        <v>1.4053583139750967</v>
      </c>
    </row>
    <row r="183" spans="2:45" x14ac:dyDescent="0.3">
      <c r="B183" s="616">
        <v>800000</v>
      </c>
      <c r="C183" t="s">
        <v>516</v>
      </c>
      <c r="D183" t="s">
        <v>180</v>
      </c>
      <c r="E183" t="s">
        <v>570</v>
      </c>
      <c r="F183" s="618">
        <v>5.400916577355714</v>
      </c>
      <c r="G183" s="618">
        <v>0.95588383487409334</v>
      </c>
      <c r="H183" s="617">
        <v>7.8682771844695729</v>
      </c>
      <c r="I183" s="617">
        <v>21.878401564080999</v>
      </c>
      <c r="J183" s="619">
        <v>1040</v>
      </c>
      <c r="K183" s="619">
        <v>1287.3711576000001</v>
      </c>
      <c r="L183" s="619">
        <v>582.0221603</v>
      </c>
      <c r="M183" s="619">
        <v>2451.6462237999999</v>
      </c>
      <c r="N183" s="619">
        <v>267.02805999999998</v>
      </c>
      <c r="O183" s="619">
        <v>713.41806539999993</v>
      </c>
      <c r="P183" s="619">
        <v>315.03147519999999</v>
      </c>
      <c r="Q183" s="619">
        <v>256.9127732</v>
      </c>
      <c r="R183" s="619">
        <v>1445.7753821000001</v>
      </c>
      <c r="S183" s="619">
        <v>1174.3723949</v>
      </c>
      <c r="T183" s="619">
        <v>1500.0083688</v>
      </c>
      <c r="U183" s="619">
        <v>1351.4506331</v>
      </c>
      <c r="V183" s="619">
        <v>2375.9435517000002</v>
      </c>
      <c r="W183" s="619">
        <v>2124.0706633999998</v>
      </c>
      <c r="X183" s="619">
        <v>1737.9802901</v>
      </c>
      <c r="Y183" s="619">
        <v>1402.1497723999998</v>
      </c>
      <c r="Z183" s="619">
        <v>316.66369760000003</v>
      </c>
      <c r="AA183" s="619">
        <v>286.01295229999999</v>
      </c>
      <c r="AB183" s="619">
        <v>1539.1651439</v>
      </c>
      <c r="AC183" s="619">
        <v>1319.0163725999998</v>
      </c>
      <c r="AD183" s="619">
        <v>1297.2959277999998</v>
      </c>
      <c r="AE183" s="619">
        <v>1164.6876691</v>
      </c>
      <c r="AF183" s="619">
        <v>1136.7118489000002</v>
      </c>
      <c r="AG183" s="619">
        <v>808.84130229999994</v>
      </c>
      <c r="AH183" s="618">
        <v>0.80784783304140106</v>
      </c>
      <c r="AI183" s="618">
        <v>0.23740054931458709</v>
      </c>
      <c r="AJ183" s="618">
        <v>0.37429394199441834</v>
      </c>
      <c r="AK183" s="618">
        <v>1.226219589004925</v>
      </c>
      <c r="AL183" s="618">
        <v>1.2311047060452354</v>
      </c>
      <c r="AM183" s="618">
        <v>1.109924648426482</v>
      </c>
      <c r="AN183" s="618">
        <v>1.1185802772992042</v>
      </c>
      <c r="AO183" s="618">
        <v>1.2395111594428045</v>
      </c>
      <c r="AP183" s="618">
        <v>1.1071655846689408</v>
      </c>
      <c r="AQ183" s="618">
        <v>1.1669037442278831</v>
      </c>
      <c r="AR183" s="618">
        <v>1.1138573561237577</v>
      </c>
      <c r="AS183" s="618">
        <v>1.4053583139750967</v>
      </c>
    </row>
    <row r="184" spans="2:45" x14ac:dyDescent="0.3">
      <c r="B184" s="616">
        <v>957039</v>
      </c>
      <c r="C184" t="s">
        <v>517</v>
      </c>
      <c r="D184" t="s">
        <v>180</v>
      </c>
      <c r="E184" t="s">
        <v>570</v>
      </c>
      <c r="F184" s="618">
        <v>4.4536458391059517</v>
      </c>
      <c r="G184" s="618">
        <v>0.90050174510097003</v>
      </c>
      <c r="H184" s="617">
        <v>5.8915402043196545</v>
      </c>
      <c r="I184" s="617">
        <v>15.630861521028324</v>
      </c>
      <c r="J184" s="619">
        <v>957.03899999999999</v>
      </c>
      <c r="K184" s="619">
        <v>1030.1100523</v>
      </c>
      <c r="L184" s="619">
        <v>505.60338540000004</v>
      </c>
      <c r="M184" s="619">
        <v>2129.8452238</v>
      </c>
      <c r="N184" s="619">
        <v>205.40620000000001</v>
      </c>
      <c r="O184" s="619">
        <v>552.08433290000005</v>
      </c>
      <c r="P184" s="619">
        <v>302.60439010000005</v>
      </c>
      <c r="Q184" s="619">
        <v>242.80365090000001</v>
      </c>
      <c r="R184" s="619">
        <v>1380.8546973999998</v>
      </c>
      <c r="S184" s="619">
        <v>1035.8254583</v>
      </c>
      <c r="T184" s="619">
        <v>1508.7673263000001</v>
      </c>
      <c r="U184" s="619">
        <v>1335.7623265</v>
      </c>
      <c r="V184" s="619">
        <v>2217.5034470999999</v>
      </c>
      <c r="W184" s="619">
        <v>1969.6012955000001</v>
      </c>
      <c r="X184" s="619">
        <v>1831.5650279000001</v>
      </c>
      <c r="Y184" s="619">
        <v>1501.0288259000001</v>
      </c>
      <c r="Z184" s="619">
        <v>316.82037430000003</v>
      </c>
      <c r="AA184" s="619">
        <v>286.9985011</v>
      </c>
      <c r="AB184" s="619">
        <v>1543.0576218000001</v>
      </c>
      <c r="AC184" s="619">
        <v>1340.1312891</v>
      </c>
      <c r="AD184" s="619">
        <v>1251.8193526</v>
      </c>
      <c r="AE184" s="619">
        <v>1115.6485336999999</v>
      </c>
      <c r="AF184" s="619">
        <v>1110.1504151000001</v>
      </c>
      <c r="AG184" s="619">
        <v>787.29407930000002</v>
      </c>
      <c r="AH184" s="618">
        <v>0.92906481001578445</v>
      </c>
      <c r="AI184" s="618">
        <v>0.2373897313014941</v>
      </c>
      <c r="AJ184" s="618">
        <v>0.37205583958758104</v>
      </c>
      <c r="AK184" s="618">
        <v>1.2462925867620147</v>
      </c>
      <c r="AL184" s="618">
        <v>1.3330959248754912</v>
      </c>
      <c r="AM184" s="618">
        <v>1.1295178014195777</v>
      </c>
      <c r="AN184" s="618">
        <v>1.1258641289954212</v>
      </c>
      <c r="AO184" s="618">
        <v>1.2202064319742678</v>
      </c>
      <c r="AP184" s="618">
        <v>1.1039095087565887</v>
      </c>
      <c r="AQ184" s="618">
        <v>1.1514227258270724</v>
      </c>
      <c r="AR184" s="618">
        <v>1.1220553021102528</v>
      </c>
      <c r="AS184" s="618">
        <v>1.4100835308129291</v>
      </c>
    </row>
    <row r="185" spans="2:45" x14ac:dyDescent="0.3">
      <c r="B185" s="616">
        <v>957039</v>
      </c>
      <c r="C185" t="s">
        <v>518</v>
      </c>
      <c r="D185" t="s">
        <v>180</v>
      </c>
      <c r="E185" t="s">
        <v>570</v>
      </c>
      <c r="F185" s="618">
        <v>5.1216927149718439</v>
      </c>
      <c r="G185" s="618">
        <v>1.0355770068661154</v>
      </c>
      <c r="H185" s="617">
        <v>6.7752712349676019</v>
      </c>
      <c r="I185" s="617">
        <v>17.975490749182569</v>
      </c>
      <c r="J185" s="619">
        <v>1148.4467999999999</v>
      </c>
      <c r="K185" s="619">
        <v>1236.1320627</v>
      </c>
      <c r="L185" s="619">
        <v>606.72406249999995</v>
      </c>
      <c r="M185" s="619">
        <v>2555.8142686000001</v>
      </c>
      <c r="N185" s="619">
        <v>246.48743999999999</v>
      </c>
      <c r="O185" s="619">
        <v>662.50119949999998</v>
      </c>
      <c r="P185" s="619">
        <v>332.86482919999997</v>
      </c>
      <c r="Q185" s="619">
        <v>267.08401600000002</v>
      </c>
      <c r="R185" s="619">
        <v>1518.9401671000001</v>
      </c>
      <c r="S185" s="619">
        <v>1139.4080042000001</v>
      </c>
      <c r="T185" s="619">
        <v>1659.6440589000001</v>
      </c>
      <c r="U185" s="619">
        <v>1469.3385592</v>
      </c>
      <c r="V185" s="619">
        <v>2439.2537917999998</v>
      </c>
      <c r="W185" s="619">
        <v>2166.5614251000002</v>
      </c>
      <c r="X185" s="619">
        <v>2014.7215306999999</v>
      </c>
      <c r="Y185" s="619">
        <v>1651.1317085000001</v>
      </c>
      <c r="Z185" s="619">
        <v>348.5024118</v>
      </c>
      <c r="AA185" s="619">
        <v>315.69835119999999</v>
      </c>
      <c r="AB185" s="619">
        <v>1697.363384</v>
      </c>
      <c r="AC185" s="619">
        <v>1474.1444180000001</v>
      </c>
      <c r="AD185" s="619">
        <v>1377.0012878</v>
      </c>
      <c r="AE185" s="619">
        <v>1227.2133870999999</v>
      </c>
      <c r="AF185" s="619">
        <v>1221.1654566</v>
      </c>
      <c r="AG185" s="619">
        <v>866.02348719999998</v>
      </c>
      <c r="AH185" s="618">
        <v>0.92906481001578445</v>
      </c>
      <c r="AI185" s="618">
        <v>0.2373897313014941</v>
      </c>
      <c r="AJ185" s="618">
        <v>0.37205583958758104</v>
      </c>
      <c r="AK185" s="618">
        <v>1.2462925867620147</v>
      </c>
      <c r="AL185" s="618">
        <v>1.333095924875491</v>
      </c>
      <c r="AM185" s="618">
        <v>1.1295178014195777</v>
      </c>
      <c r="AN185" s="618">
        <v>1.125864128995421</v>
      </c>
      <c r="AO185" s="618">
        <v>1.2202064319742678</v>
      </c>
      <c r="AP185" s="618">
        <v>1.1039095087565887</v>
      </c>
      <c r="AQ185" s="618">
        <v>1.1514227258270724</v>
      </c>
      <c r="AR185" s="618">
        <v>1.1220553021102531</v>
      </c>
      <c r="AS185" s="618">
        <v>1.4100835308129294</v>
      </c>
    </row>
    <row r="186" spans="2:45" x14ac:dyDescent="0.3">
      <c r="B186" s="616">
        <v>957039</v>
      </c>
      <c r="C186" t="s">
        <v>516</v>
      </c>
      <c r="D186" t="s">
        <v>180</v>
      </c>
      <c r="E186" t="s">
        <v>570</v>
      </c>
      <c r="F186" s="618">
        <v>5.7897395908377378</v>
      </c>
      <c r="G186" s="618">
        <v>1.1706522686312613</v>
      </c>
      <c r="H186" s="617">
        <v>7.6590022656155519</v>
      </c>
      <c r="I186" s="617">
        <v>20.320119977336823</v>
      </c>
      <c r="J186" s="619">
        <v>1244.1506999999999</v>
      </c>
      <c r="K186" s="619">
        <v>1339.1430679</v>
      </c>
      <c r="L186" s="619">
        <v>657.284401</v>
      </c>
      <c r="M186" s="619">
        <v>2768.7987908999999</v>
      </c>
      <c r="N186" s="619">
        <v>267.02805999999998</v>
      </c>
      <c r="O186" s="619">
        <v>717.70963280000001</v>
      </c>
      <c r="P186" s="619">
        <v>363.12526819999999</v>
      </c>
      <c r="Q186" s="619">
        <v>291.3643811</v>
      </c>
      <c r="R186" s="619">
        <v>1657.0256369000001</v>
      </c>
      <c r="S186" s="619">
        <v>1242.99055</v>
      </c>
      <c r="T186" s="619">
        <v>1810.5207915000001</v>
      </c>
      <c r="U186" s="619">
        <v>1602.9147918000001</v>
      </c>
      <c r="V186" s="619">
        <v>2661.0041365000002</v>
      </c>
      <c r="W186" s="619">
        <v>2363.5215545999999</v>
      </c>
      <c r="X186" s="619">
        <v>2197.8780335000001</v>
      </c>
      <c r="Y186" s="619">
        <v>1801.2345911</v>
      </c>
      <c r="Z186" s="619">
        <v>380.18444919999996</v>
      </c>
      <c r="AA186" s="619">
        <v>344.39820130000004</v>
      </c>
      <c r="AB186" s="619">
        <v>1851.6691462000001</v>
      </c>
      <c r="AC186" s="619">
        <v>1608.1575468999999</v>
      </c>
      <c r="AD186" s="619">
        <v>1502.1832231000001</v>
      </c>
      <c r="AE186" s="619">
        <v>1338.7782405</v>
      </c>
      <c r="AF186" s="619">
        <v>1332.1804981</v>
      </c>
      <c r="AG186" s="619">
        <v>944.75289509999993</v>
      </c>
      <c r="AH186" s="618">
        <v>0.92906481001578434</v>
      </c>
      <c r="AI186" s="618">
        <v>0.2373897313014941</v>
      </c>
      <c r="AJ186" s="618">
        <v>0.37205583958758104</v>
      </c>
      <c r="AK186" s="618">
        <v>1.2462925867620147</v>
      </c>
      <c r="AL186" s="618">
        <v>1.333095924875491</v>
      </c>
      <c r="AM186" s="618">
        <v>1.1295178014195777</v>
      </c>
      <c r="AN186" s="618">
        <v>1.125864128995421</v>
      </c>
      <c r="AO186" s="618">
        <v>1.2202064319742676</v>
      </c>
      <c r="AP186" s="618">
        <v>1.1039095087565889</v>
      </c>
      <c r="AQ186" s="618">
        <v>1.1514227258270724</v>
      </c>
      <c r="AR186" s="618">
        <v>1.1220553021102531</v>
      </c>
      <c r="AS186" s="618">
        <v>1.4100835308129291</v>
      </c>
    </row>
    <row r="187" spans="2:45" x14ac:dyDescent="0.3">
      <c r="B187" s="616">
        <v>1000000</v>
      </c>
      <c r="C187" t="s">
        <v>517</v>
      </c>
      <c r="D187" t="s">
        <v>180</v>
      </c>
      <c r="E187" t="s">
        <v>570</v>
      </c>
      <c r="F187" s="618">
        <v>4.5249912365841309</v>
      </c>
      <c r="G187" s="618">
        <v>0.94569711637641352</v>
      </c>
      <c r="H187" s="617">
        <v>5.8556869662311302</v>
      </c>
      <c r="I187" s="617">
        <v>15.360434848120857</v>
      </c>
      <c r="J187" s="619">
        <v>1000</v>
      </c>
      <c r="K187" s="619">
        <v>1041.004813</v>
      </c>
      <c r="L187" s="619">
        <v>521.44139680000001</v>
      </c>
      <c r="M187" s="619">
        <v>2196.5860747000002</v>
      </c>
      <c r="N187" s="619">
        <v>205.40620000000001</v>
      </c>
      <c r="O187" s="619">
        <v>552.98744039999997</v>
      </c>
      <c r="P187" s="619">
        <v>313.568532</v>
      </c>
      <c r="Q187" s="619">
        <v>250.65772709999999</v>
      </c>
      <c r="R187" s="619">
        <v>1429.0142956999998</v>
      </c>
      <c r="S187" s="619">
        <v>1051.4686242</v>
      </c>
      <c r="T187" s="619">
        <v>1579.5561335</v>
      </c>
      <c r="U187" s="619">
        <v>1393.0896556</v>
      </c>
      <c r="V187" s="619">
        <v>2282.4898929999999</v>
      </c>
      <c r="W187" s="619">
        <v>2024.1899100999999</v>
      </c>
      <c r="X187" s="619">
        <v>1936.4098274</v>
      </c>
      <c r="Y187" s="619">
        <v>1592.0098502000001</v>
      </c>
      <c r="Z187" s="619">
        <v>331.30146399999995</v>
      </c>
      <c r="AA187" s="619">
        <v>300.30882890000004</v>
      </c>
      <c r="AB187" s="619">
        <v>1614.3004576999999</v>
      </c>
      <c r="AC187" s="619">
        <v>1406.048004</v>
      </c>
      <c r="AD187" s="619">
        <v>1298.5283606</v>
      </c>
      <c r="AE187" s="619">
        <v>1155.3366847000002</v>
      </c>
      <c r="AF187" s="619">
        <v>1154.7122151999999</v>
      </c>
      <c r="AG187" s="619">
        <v>818.27840980000008</v>
      </c>
      <c r="AH187" s="618">
        <v>0.96061035210637591</v>
      </c>
      <c r="AI187" s="618">
        <v>0.23738719044237258</v>
      </c>
      <c r="AJ187" s="618">
        <v>0.37144821925559873</v>
      </c>
      <c r="AK187" s="618">
        <v>1.2509829065134432</v>
      </c>
      <c r="AL187" s="618">
        <v>1.3590650855055593</v>
      </c>
      <c r="AM187" s="618">
        <v>1.1338510246534201</v>
      </c>
      <c r="AN187" s="618">
        <v>1.1276065954037831</v>
      </c>
      <c r="AO187" s="618">
        <v>1.2163303054489247</v>
      </c>
      <c r="AP187" s="618">
        <v>1.1032025440442301</v>
      </c>
      <c r="AQ187" s="618">
        <v>1.1481119088025609</v>
      </c>
      <c r="AR187" s="618">
        <v>1.1239393484539015</v>
      </c>
      <c r="AS187" s="618">
        <v>1.4111483345944735</v>
      </c>
    </row>
    <row r="188" spans="2:45" x14ac:dyDescent="0.3">
      <c r="B188" s="616">
        <v>1000000</v>
      </c>
      <c r="C188" t="s">
        <v>518</v>
      </c>
      <c r="D188" t="s">
        <v>180</v>
      </c>
      <c r="E188" t="s">
        <v>570</v>
      </c>
      <c r="F188" s="618">
        <v>5.2037399220717493</v>
      </c>
      <c r="G188" s="618">
        <v>1.0875516838328754</v>
      </c>
      <c r="H188" s="617">
        <v>6.7340400111657992</v>
      </c>
      <c r="I188" s="617">
        <v>17.664500075338982</v>
      </c>
      <c r="J188" s="619">
        <v>1200</v>
      </c>
      <c r="K188" s="619">
        <v>1249.2057756000002</v>
      </c>
      <c r="L188" s="619">
        <v>625.72967619999997</v>
      </c>
      <c r="M188" s="619">
        <v>2635.9032897000002</v>
      </c>
      <c r="N188" s="619">
        <v>246.48743999999999</v>
      </c>
      <c r="O188" s="619">
        <v>663.58492850000005</v>
      </c>
      <c r="P188" s="619">
        <v>344.92538510000003</v>
      </c>
      <c r="Q188" s="619">
        <v>275.72349980000001</v>
      </c>
      <c r="R188" s="619">
        <v>1571.9157253000001</v>
      </c>
      <c r="S188" s="619">
        <v>1156.6154867</v>
      </c>
      <c r="T188" s="619">
        <v>1737.5117468000001</v>
      </c>
      <c r="U188" s="619">
        <v>1532.3986212</v>
      </c>
      <c r="V188" s="619">
        <v>2510.7388823000001</v>
      </c>
      <c r="W188" s="619">
        <v>2226.6089012000002</v>
      </c>
      <c r="X188" s="619">
        <v>2130.0508101</v>
      </c>
      <c r="Y188" s="619">
        <v>1751.2108352999999</v>
      </c>
      <c r="Z188" s="619">
        <v>364.43161040000001</v>
      </c>
      <c r="AA188" s="619">
        <v>330.33971179999998</v>
      </c>
      <c r="AB188" s="619">
        <v>1775.7305035000002</v>
      </c>
      <c r="AC188" s="619">
        <v>1546.6528043999999</v>
      </c>
      <c r="AD188" s="619">
        <v>1428.3811966999999</v>
      </c>
      <c r="AE188" s="619">
        <v>1270.8703530999999</v>
      </c>
      <c r="AF188" s="619">
        <v>1270.1834368</v>
      </c>
      <c r="AG188" s="619">
        <v>900.1062508</v>
      </c>
      <c r="AH188" s="618">
        <v>0.96061035210637602</v>
      </c>
      <c r="AI188" s="618">
        <v>0.23738719044237255</v>
      </c>
      <c r="AJ188" s="618">
        <v>0.37144821925559868</v>
      </c>
      <c r="AK188" s="618">
        <v>1.2509829065134432</v>
      </c>
      <c r="AL188" s="618">
        <v>1.3590650855055595</v>
      </c>
      <c r="AM188" s="618">
        <v>1.1338510246534201</v>
      </c>
      <c r="AN188" s="618">
        <v>1.1276065954037831</v>
      </c>
      <c r="AO188" s="618">
        <v>1.2163303054489247</v>
      </c>
      <c r="AP188" s="618">
        <v>1.1032025440442299</v>
      </c>
      <c r="AQ188" s="618">
        <v>1.1481119088025609</v>
      </c>
      <c r="AR188" s="618">
        <v>1.1239393484539015</v>
      </c>
      <c r="AS188" s="618">
        <v>1.4111483345944735</v>
      </c>
    </row>
    <row r="189" spans="2:45" x14ac:dyDescent="0.3">
      <c r="B189" s="616">
        <v>1000000</v>
      </c>
      <c r="C189" t="s">
        <v>516</v>
      </c>
      <c r="D189" t="s">
        <v>180</v>
      </c>
      <c r="E189" t="s">
        <v>570</v>
      </c>
      <c r="F189" s="618">
        <v>5.8824886075593703</v>
      </c>
      <c r="G189" s="618">
        <v>1.2294062512893376</v>
      </c>
      <c r="H189" s="617">
        <v>7.61239305610047</v>
      </c>
      <c r="I189" s="617">
        <v>19.968565302557117</v>
      </c>
      <c r="J189" s="619">
        <v>1300</v>
      </c>
      <c r="K189" s="619">
        <v>1353.306257</v>
      </c>
      <c r="L189" s="619">
        <v>677.87381590000007</v>
      </c>
      <c r="M189" s="619">
        <v>2855.5618971000004</v>
      </c>
      <c r="N189" s="619">
        <v>267.02805999999998</v>
      </c>
      <c r="O189" s="619">
        <v>718.88367249999999</v>
      </c>
      <c r="P189" s="619">
        <v>376.28223830000002</v>
      </c>
      <c r="Q189" s="619">
        <v>300.78927250000004</v>
      </c>
      <c r="R189" s="619">
        <v>1714.8171548999999</v>
      </c>
      <c r="S189" s="619">
        <v>1261.7623490999999</v>
      </c>
      <c r="T189" s="619">
        <v>1895.4673602</v>
      </c>
      <c r="U189" s="619">
        <v>1671.7075867999999</v>
      </c>
      <c r="V189" s="619">
        <v>2738.9878716000003</v>
      </c>
      <c r="W189" s="619">
        <v>2429.0278922000002</v>
      </c>
      <c r="X189" s="619">
        <v>2323.6917928999997</v>
      </c>
      <c r="Y189" s="619">
        <v>1910.4118203</v>
      </c>
      <c r="Z189" s="619">
        <v>397.56175679999996</v>
      </c>
      <c r="AA189" s="619">
        <v>360.3705946</v>
      </c>
      <c r="AB189" s="619">
        <v>1937.1605493000002</v>
      </c>
      <c r="AC189" s="619">
        <v>1687.2576048000001</v>
      </c>
      <c r="AD189" s="619">
        <v>1558.2340327000002</v>
      </c>
      <c r="AE189" s="619">
        <v>1386.4040216000001</v>
      </c>
      <c r="AF189" s="619">
        <v>1385.6546582999999</v>
      </c>
      <c r="AG189" s="619">
        <v>981.93409180000003</v>
      </c>
      <c r="AH189" s="618">
        <v>0.9606103521063758</v>
      </c>
      <c r="AI189" s="618">
        <v>0.23738719044237255</v>
      </c>
      <c r="AJ189" s="618">
        <v>0.37144821925559868</v>
      </c>
      <c r="AK189" s="618">
        <v>1.2509829065134432</v>
      </c>
      <c r="AL189" s="618">
        <v>1.3590650855055593</v>
      </c>
      <c r="AM189" s="618">
        <v>1.1338510246534204</v>
      </c>
      <c r="AN189" s="618">
        <v>1.1276065954037831</v>
      </c>
      <c r="AO189" s="618">
        <v>1.2163303054489247</v>
      </c>
      <c r="AP189" s="618">
        <v>1.1032025440442297</v>
      </c>
      <c r="AQ189" s="618">
        <v>1.1481119088025611</v>
      </c>
      <c r="AR189" s="618">
        <v>1.1239393484539013</v>
      </c>
      <c r="AS189" s="618">
        <v>1.4111483345944735</v>
      </c>
    </row>
    <row r="190" spans="2:45" x14ac:dyDescent="0.3">
      <c r="B190" s="616">
        <v>1101400</v>
      </c>
      <c r="C190" t="s">
        <v>517</v>
      </c>
      <c r="D190" t="s">
        <v>180</v>
      </c>
      <c r="E190" t="s">
        <v>570</v>
      </c>
      <c r="F190" s="618">
        <v>4.6787707091052679</v>
      </c>
      <c r="G190" s="618">
        <v>1.0523708587783587</v>
      </c>
      <c r="H190" s="617">
        <v>5.7814393818786876</v>
      </c>
      <c r="I190" s="617">
        <v>14.796335181063174</v>
      </c>
      <c r="J190" s="619">
        <v>1101.4000000000001</v>
      </c>
      <c r="K190" s="619">
        <v>1066.7195018</v>
      </c>
      <c r="L190" s="619">
        <v>558.82354250000003</v>
      </c>
      <c r="M190" s="619">
        <v>2354.1131872999999</v>
      </c>
      <c r="N190" s="619">
        <v>205.40620000000001</v>
      </c>
      <c r="O190" s="619">
        <v>555.11902709999993</v>
      </c>
      <c r="P190" s="619">
        <v>339.44697940000003</v>
      </c>
      <c r="Q190" s="619">
        <v>269.19554800000003</v>
      </c>
      <c r="R190" s="619">
        <v>1542.6844447000001</v>
      </c>
      <c r="S190" s="619">
        <v>1088.3908799000001</v>
      </c>
      <c r="T190" s="619">
        <v>1746.6375573</v>
      </c>
      <c r="U190" s="619">
        <v>1528.3982185</v>
      </c>
      <c r="V190" s="619">
        <v>2435.8761181999998</v>
      </c>
      <c r="W190" s="619">
        <v>2153.0343393000003</v>
      </c>
      <c r="X190" s="619">
        <v>2183.8729372999996</v>
      </c>
      <c r="Y190" s="619">
        <v>1806.7505655</v>
      </c>
      <c r="Z190" s="619">
        <v>365.48089399999998</v>
      </c>
      <c r="AA190" s="619">
        <v>331.72493270000001</v>
      </c>
      <c r="AB190" s="619">
        <v>1782.4535165</v>
      </c>
      <c r="AC190" s="619">
        <v>1561.6299246000001</v>
      </c>
      <c r="AD190" s="619">
        <v>1408.7747098999998</v>
      </c>
      <c r="AE190" s="619">
        <v>1249.0118436</v>
      </c>
      <c r="AF190" s="619">
        <v>1259.8905522</v>
      </c>
      <c r="AG190" s="619">
        <v>891.4101134</v>
      </c>
      <c r="AH190" s="618">
        <v>1.0325113566959707</v>
      </c>
      <c r="AI190" s="618">
        <v>0.23738176462885158</v>
      </c>
      <c r="AJ190" s="618">
        <v>0.37002190513985461</v>
      </c>
      <c r="AK190" s="618">
        <v>1.2609680282338225</v>
      </c>
      <c r="AL190" s="618">
        <v>1.4173992756175535</v>
      </c>
      <c r="AM190" s="618">
        <v>1.1427895793906584</v>
      </c>
      <c r="AN190" s="618">
        <v>1.1313689121209567</v>
      </c>
      <c r="AO190" s="618">
        <v>1.208729627148917</v>
      </c>
      <c r="AP190" s="618">
        <v>1.1017588910239302</v>
      </c>
      <c r="AQ190" s="618">
        <v>1.141405840423295</v>
      </c>
      <c r="AR190" s="618">
        <v>1.127911410254081</v>
      </c>
      <c r="AS190" s="618">
        <v>1.4133680259278503</v>
      </c>
    </row>
    <row r="191" spans="2:45" x14ac:dyDescent="0.3">
      <c r="B191" s="616">
        <v>1101400</v>
      </c>
      <c r="C191" t="s">
        <v>518</v>
      </c>
      <c r="D191" t="s">
        <v>180</v>
      </c>
      <c r="E191" t="s">
        <v>570</v>
      </c>
      <c r="F191" s="618">
        <v>5.3805863154710574</v>
      </c>
      <c r="G191" s="618">
        <v>1.2102264875951125</v>
      </c>
      <c r="H191" s="617">
        <v>6.64865528916049</v>
      </c>
      <c r="I191" s="617">
        <v>17.015785458222648</v>
      </c>
      <c r="J191" s="619">
        <v>1321.68</v>
      </c>
      <c r="K191" s="619">
        <v>1280.0634021000001</v>
      </c>
      <c r="L191" s="619">
        <v>670.58825100000001</v>
      </c>
      <c r="M191" s="619">
        <v>2824.9358247999999</v>
      </c>
      <c r="N191" s="619">
        <v>246.48743999999999</v>
      </c>
      <c r="O191" s="619">
        <v>666.14283260000002</v>
      </c>
      <c r="P191" s="619">
        <v>373.39167729999997</v>
      </c>
      <c r="Q191" s="619">
        <v>296.11510279999999</v>
      </c>
      <c r="R191" s="619">
        <v>1696.9528892000001</v>
      </c>
      <c r="S191" s="619">
        <v>1197.2299679</v>
      </c>
      <c r="T191" s="619">
        <v>1921.3013130000002</v>
      </c>
      <c r="U191" s="619">
        <v>1681.2380404</v>
      </c>
      <c r="V191" s="619">
        <v>2679.4637299999999</v>
      </c>
      <c r="W191" s="619">
        <v>2368.3377732000004</v>
      </c>
      <c r="X191" s="619">
        <v>2402.2602311000001</v>
      </c>
      <c r="Y191" s="619">
        <v>1987.425622</v>
      </c>
      <c r="Z191" s="619">
        <v>402.02898340000002</v>
      </c>
      <c r="AA191" s="619">
        <v>364.897426</v>
      </c>
      <c r="AB191" s="619">
        <v>1960.6988681</v>
      </c>
      <c r="AC191" s="619">
        <v>1717.792917</v>
      </c>
      <c r="AD191" s="619">
        <v>1549.6521809000001</v>
      </c>
      <c r="AE191" s="619">
        <v>1373.9130279999999</v>
      </c>
      <c r="AF191" s="619">
        <v>1385.8796075</v>
      </c>
      <c r="AG191" s="619">
        <v>980.55112470000006</v>
      </c>
      <c r="AH191" s="618">
        <v>1.0325113566959707</v>
      </c>
      <c r="AI191" s="618">
        <v>0.23738176462885158</v>
      </c>
      <c r="AJ191" s="618">
        <v>0.37002190513985461</v>
      </c>
      <c r="AK191" s="618">
        <v>1.2609680282338223</v>
      </c>
      <c r="AL191" s="618">
        <v>1.4173992756175535</v>
      </c>
      <c r="AM191" s="618">
        <v>1.1427895793906584</v>
      </c>
      <c r="AN191" s="618">
        <v>1.1313689121209567</v>
      </c>
      <c r="AO191" s="618">
        <v>1.208729627148917</v>
      </c>
      <c r="AP191" s="618">
        <v>1.1017588910239302</v>
      </c>
      <c r="AQ191" s="618">
        <v>1.141405840423295</v>
      </c>
      <c r="AR191" s="618">
        <v>1.1279114102540813</v>
      </c>
      <c r="AS191" s="618">
        <v>1.4133680259278503</v>
      </c>
    </row>
    <row r="192" spans="2:45" x14ac:dyDescent="0.3">
      <c r="B192" s="616">
        <v>1101400</v>
      </c>
      <c r="C192" t="s">
        <v>516</v>
      </c>
      <c r="D192" t="s">
        <v>180</v>
      </c>
      <c r="E192" t="s">
        <v>570</v>
      </c>
      <c r="F192" s="618">
        <v>6.0824019218368486</v>
      </c>
      <c r="G192" s="618">
        <v>1.3680821164118666</v>
      </c>
      <c r="H192" s="617">
        <v>7.5158711964422951</v>
      </c>
      <c r="I192" s="617">
        <v>19.23523573538213</v>
      </c>
      <c r="J192" s="619">
        <v>1431.82</v>
      </c>
      <c r="K192" s="619">
        <v>1386.7353522999999</v>
      </c>
      <c r="L192" s="619">
        <v>726.4706053000001</v>
      </c>
      <c r="M192" s="619">
        <v>3060.3471434999997</v>
      </c>
      <c r="N192" s="619">
        <v>267.02805999999998</v>
      </c>
      <c r="O192" s="619">
        <v>721.65473529999997</v>
      </c>
      <c r="P192" s="619">
        <v>407.33637520000002</v>
      </c>
      <c r="Q192" s="619">
        <v>323.0346576</v>
      </c>
      <c r="R192" s="619">
        <v>1851.2213337000001</v>
      </c>
      <c r="S192" s="619">
        <v>1306.0690559</v>
      </c>
      <c r="T192" s="619">
        <v>2095.9650688000002</v>
      </c>
      <c r="U192" s="619">
        <v>1834.0778622999999</v>
      </c>
      <c r="V192" s="619">
        <v>2923.0513418</v>
      </c>
      <c r="W192" s="619">
        <v>2583.6412071000004</v>
      </c>
      <c r="X192" s="619">
        <v>2620.6475247999997</v>
      </c>
      <c r="Y192" s="619">
        <v>2168.1006786000003</v>
      </c>
      <c r="Z192" s="619">
        <v>438.5770728</v>
      </c>
      <c r="AA192" s="619">
        <v>398.06991929999998</v>
      </c>
      <c r="AB192" s="619">
        <v>2138.9442198000002</v>
      </c>
      <c r="AC192" s="619">
        <v>1873.9559095</v>
      </c>
      <c r="AD192" s="619">
        <v>1690.5296518999999</v>
      </c>
      <c r="AE192" s="619">
        <v>1498.8142123</v>
      </c>
      <c r="AF192" s="619">
        <v>1511.8686627</v>
      </c>
      <c r="AG192" s="619">
        <v>1069.6921359999999</v>
      </c>
      <c r="AH192" s="618">
        <v>1.0325113566959707</v>
      </c>
      <c r="AI192" s="618">
        <v>0.2373817646288516</v>
      </c>
      <c r="AJ192" s="618">
        <v>0.37002190513985456</v>
      </c>
      <c r="AK192" s="618">
        <v>1.2609680282338225</v>
      </c>
      <c r="AL192" s="618">
        <v>1.4173992756175535</v>
      </c>
      <c r="AM192" s="618">
        <v>1.1427895793906584</v>
      </c>
      <c r="AN192" s="618">
        <v>1.1313689121209567</v>
      </c>
      <c r="AO192" s="618">
        <v>1.208729627148917</v>
      </c>
      <c r="AP192" s="618">
        <v>1.1017588910239302</v>
      </c>
      <c r="AQ192" s="618">
        <v>1.141405840423295</v>
      </c>
      <c r="AR192" s="618">
        <v>1.1279114102540813</v>
      </c>
      <c r="AS192" s="618">
        <v>1.41336802592785</v>
      </c>
    </row>
    <row r="193" spans="2:45" x14ac:dyDescent="0.3">
      <c r="B193" s="616">
        <v>1257800</v>
      </c>
      <c r="C193" t="s">
        <v>517</v>
      </c>
      <c r="D193" t="s">
        <v>180</v>
      </c>
      <c r="E193" t="s">
        <v>570</v>
      </c>
      <c r="F193" s="618">
        <v>4.8823572859336162</v>
      </c>
      <c r="G193" s="618">
        <v>1.2169051123450672</v>
      </c>
      <c r="H193" s="617">
        <v>5.6890548685603672</v>
      </c>
      <c r="I193" s="617">
        <v>14.08665294723138</v>
      </c>
      <c r="J193" s="619">
        <v>1257.8</v>
      </c>
      <c r="K193" s="619">
        <v>1106.3820000000001</v>
      </c>
      <c r="L193" s="619">
        <v>616.48199999999997</v>
      </c>
      <c r="M193" s="619">
        <v>2597.0839999999998</v>
      </c>
      <c r="N193" s="619">
        <v>205.40620000000001</v>
      </c>
      <c r="O193" s="619">
        <v>558.40680000000009</v>
      </c>
      <c r="P193" s="619">
        <v>379.36205999999999</v>
      </c>
      <c r="Q193" s="619">
        <v>297.78840000000002</v>
      </c>
      <c r="R193" s="619">
        <v>1718.01</v>
      </c>
      <c r="S193" s="619">
        <v>1145.3399999999999</v>
      </c>
      <c r="T193" s="619">
        <v>2004.345</v>
      </c>
      <c r="U193" s="619">
        <v>1737.0989999999999</v>
      </c>
      <c r="V193" s="619">
        <v>2672.46</v>
      </c>
      <c r="W193" s="619">
        <v>2351.7647999999999</v>
      </c>
      <c r="X193" s="619">
        <v>2565.5616</v>
      </c>
      <c r="Y193" s="619">
        <v>2137.9679999999998</v>
      </c>
      <c r="Z193" s="619">
        <v>418.1994626</v>
      </c>
      <c r="AA193" s="619">
        <v>380.18132969999999</v>
      </c>
      <c r="AB193" s="619">
        <v>2041.8138557</v>
      </c>
      <c r="AC193" s="619">
        <v>1801.6004609000001</v>
      </c>
      <c r="AD193" s="619">
        <v>1578.819375</v>
      </c>
      <c r="AE193" s="619">
        <v>1393.4970000000001</v>
      </c>
      <c r="AF193" s="619">
        <v>1422.118283</v>
      </c>
      <c r="AG193" s="619">
        <v>1004.2089145</v>
      </c>
      <c r="AH193" s="618">
        <v>1.1368586979903867</v>
      </c>
      <c r="AI193" s="618">
        <v>0.23737468637903125</v>
      </c>
      <c r="AJ193" s="618">
        <v>0.36784329990250847</v>
      </c>
      <c r="AK193" s="618">
        <v>1.2739316239316238</v>
      </c>
      <c r="AL193" s="618">
        <v>1.5</v>
      </c>
      <c r="AM193" s="618">
        <v>1.1538461538461537</v>
      </c>
      <c r="AN193" s="618">
        <v>1.1363636363636365</v>
      </c>
      <c r="AO193" s="618">
        <v>1.1999999999999997</v>
      </c>
      <c r="AP193" s="618">
        <v>1.0999999999999999</v>
      </c>
      <c r="AQ193" s="618">
        <v>1.1333333333333335</v>
      </c>
      <c r="AR193" s="618">
        <v>1.1329908675799087</v>
      </c>
      <c r="AS193" s="618">
        <v>1.4161577959311642</v>
      </c>
    </row>
    <row r="194" spans="2:45" x14ac:dyDescent="0.3">
      <c r="B194" s="616">
        <v>1257800</v>
      </c>
      <c r="C194" t="s">
        <v>518</v>
      </c>
      <c r="D194" t="s">
        <v>180</v>
      </c>
      <c r="E194" t="s">
        <v>570</v>
      </c>
      <c r="F194" s="618">
        <v>5.6147108788236588</v>
      </c>
      <c r="G194" s="618">
        <v>1.3994408791968271</v>
      </c>
      <c r="H194" s="617">
        <v>6.5424130988444213</v>
      </c>
      <c r="I194" s="617">
        <v>16.199650889316086</v>
      </c>
      <c r="J194" s="619">
        <v>1509.36</v>
      </c>
      <c r="K194" s="619">
        <v>1327.6583999999998</v>
      </c>
      <c r="L194" s="619">
        <v>739.77840000000003</v>
      </c>
      <c r="M194" s="619">
        <v>3116.5007999999998</v>
      </c>
      <c r="N194" s="619">
        <v>246.48743999999999</v>
      </c>
      <c r="O194" s="619">
        <v>670.08816000000002</v>
      </c>
      <c r="P194" s="619">
        <v>417.29826600000001</v>
      </c>
      <c r="Q194" s="619">
        <v>327.56723999999997</v>
      </c>
      <c r="R194" s="619">
        <v>1889.8109999999999</v>
      </c>
      <c r="S194" s="619">
        <v>1259.874</v>
      </c>
      <c r="T194" s="619">
        <v>2204.7795000000001</v>
      </c>
      <c r="U194" s="619">
        <v>1910.8089</v>
      </c>
      <c r="V194" s="619">
        <v>2939.7060000000001</v>
      </c>
      <c r="W194" s="619">
        <v>2586.94128</v>
      </c>
      <c r="X194" s="619">
        <v>2822.1177599999996</v>
      </c>
      <c r="Y194" s="619">
        <v>2351.7647999999999</v>
      </c>
      <c r="Z194" s="619">
        <v>460.01940889999997</v>
      </c>
      <c r="AA194" s="619">
        <v>418.1994626</v>
      </c>
      <c r="AB194" s="619">
        <v>2245.9952412000002</v>
      </c>
      <c r="AC194" s="619">
        <v>1981.760507</v>
      </c>
      <c r="AD194" s="619">
        <v>1736.7013125000001</v>
      </c>
      <c r="AE194" s="619">
        <v>1532.8467000000001</v>
      </c>
      <c r="AF194" s="619">
        <v>1564.3301113</v>
      </c>
      <c r="AG194" s="619">
        <v>1104.6298060000001</v>
      </c>
      <c r="AH194" s="618">
        <v>1.1368586979903867</v>
      </c>
      <c r="AI194" s="618">
        <v>0.23737468637903128</v>
      </c>
      <c r="AJ194" s="618">
        <v>0.36784329990250847</v>
      </c>
      <c r="AK194" s="618">
        <v>1.2739316239316238</v>
      </c>
      <c r="AL194" s="618">
        <v>1.5</v>
      </c>
      <c r="AM194" s="618">
        <v>1.153846153846154</v>
      </c>
      <c r="AN194" s="618">
        <v>1.1363636363636362</v>
      </c>
      <c r="AO194" s="618">
        <v>1.2</v>
      </c>
      <c r="AP194" s="618">
        <v>1.0999999999999999</v>
      </c>
      <c r="AQ194" s="618">
        <v>1.1333333333333337</v>
      </c>
      <c r="AR194" s="618">
        <v>1.1329908675799087</v>
      </c>
      <c r="AS194" s="618">
        <v>1.416157795931164</v>
      </c>
    </row>
    <row r="195" spans="2:45" x14ac:dyDescent="0.3">
      <c r="B195" s="616">
        <v>1257800</v>
      </c>
      <c r="C195" t="s">
        <v>516</v>
      </c>
      <c r="D195" t="s">
        <v>180</v>
      </c>
      <c r="E195" t="s">
        <v>570</v>
      </c>
      <c r="F195" s="618">
        <v>6.3470644717137024</v>
      </c>
      <c r="G195" s="618">
        <v>1.5819766460485876</v>
      </c>
      <c r="H195" s="617">
        <v>7.3957713291284781</v>
      </c>
      <c r="I195" s="617">
        <v>18.312648831400796</v>
      </c>
      <c r="J195" s="619">
        <v>1635.14</v>
      </c>
      <c r="K195" s="619">
        <v>1438.2966000000001</v>
      </c>
      <c r="L195" s="619">
        <v>801.42660000000001</v>
      </c>
      <c r="M195" s="619">
        <v>3376.2092000000002</v>
      </c>
      <c r="N195" s="619">
        <v>267.02805999999998</v>
      </c>
      <c r="O195" s="619">
        <v>725.92883999999992</v>
      </c>
      <c r="P195" s="619">
        <v>455.23447199999998</v>
      </c>
      <c r="Q195" s="619">
        <v>357.34608000000003</v>
      </c>
      <c r="R195" s="619">
        <v>2061.6120000000001</v>
      </c>
      <c r="S195" s="619">
        <v>1374.4079999999999</v>
      </c>
      <c r="T195" s="619">
        <v>2405.2139999999999</v>
      </c>
      <c r="U195" s="619">
        <v>2084.5187999999998</v>
      </c>
      <c r="V195" s="619">
        <v>3206.9520000000002</v>
      </c>
      <c r="W195" s="619">
        <v>2822.1177599999996</v>
      </c>
      <c r="X195" s="619">
        <v>3078.6739199999997</v>
      </c>
      <c r="Y195" s="619">
        <v>2565.5616</v>
      </c>
      <c r="Z195" s="619">
        <v>501.83935509999998</v>
      </c>
      <c r="AA195" s="619">
        <v>456.21759559999998</v>
      </c>
      <c r="AB195" s="619">
        <v>2450.1766268000001</v>
      </c>
      <c r="AC195" s="619">
        <v>2161.9205531000002</v>
      </c>
      <c r="AD195" s="619">
        <v>1894.5832499999999</v>
      </c>
      <c r="AE195" s="619">
        <v>1672.1963999999998</v>
      </c>
      <c r="AF195" s="619">
        <v>1706.5419396</v>
      </c>
      <c r="AG195" s="619">
        <v>1205.0506974</v>
      </c>
      <c r="AH195" s="618">
        <v>1.1368586979903865</v>
      </c>
      <c r="AI195" s="618">
        <v>0.23737468637903122</v>
      </c>
      <c r="AJ195" s="618">
        <v>0.36784329990250847</v>
      </c>
      <c r="AK195" s="618">
        <v>1.2739316239316241</v>
      </c>
      <c r="AL195" s="618">
        <v>1.5</v>
      </c>
      <c r="AM195" s="618">
        <v>1.153846153846154</v>
      </c>
      <c r="AN195" s="618">
        <v>1.1363636363636362</v>
      </c>
      <c r="AO195" s="618">
        <v>1.1999999999999997</v>
      </c>
      <c r="AP195" s="618">
        <v>1.0999999999999999</v>
      </c>
      <c r="AQ195" s="618">
        <v>1.1333333333333335</v>
      </c>
      <c r="AR195" s="618">
        <v>1.1329908675799087</v>
      </c>
      <c r="AS195" s="618">
        <v>1.416157795931164</v>
      </c>
    </row>
    <row r="196" spans="2:45" x14ac:dyDescent="0.3">
      <c r="B196" s="616">
        <v>1300000</v>
      </c>
      <c r="C196" t="s">
        <v>517</v>
      </c>
      <c r="D196" t="s">
        <v>180</v>
      </c>
      <c r="E196" t="s">
        <v>570</v>
      </c>
      <c r="F196" s="618">
        <v>4.987398148593357</v>
      </c>
      <c r="G196" s="618">
        <v>1.2566874206772252</v>
      </c>
      <c r="H196" s="617">
        <v>5.615094153173624</v>
      </c>
      <c r="I196" s="617">
        <v>13.790201368039732</v>
      </c>
      <c r="J196" s="619">
        <v>1300</v>
      </c>
      <c r="K196" s="619">
        <v>1123.8741510999998</v>
      </c>
      <c r="L196" s="619">
        <v>631.61180110000009</v>
      </c>
      <c r="M196" s="619">
        <v>2666.6856833000002</v>
      </c>
      <c r="N196" s="619">
        <v>205.40620000000001</v>
      </c>
      <c r="O196" s="619">
        <v>565.45888070000001</v>
      </c>
      <c r="P196" s="619">
        <v>395.92054560000003</v>
      </c>
      <c r="Q196" s="619">
        <v>311.12372169999998</v>
      </c>
      <c r="R196" s="619">
        <v>1762.0172534000001</v>
      </c>
      <c r="S196" s="619">
        <v>1208.6966115999999</v>
      </c>
      <c r="T196" s="619">
        <v>2095.9907536999999</v>
      </c>
      <c r="U196" s="619">
        <v>1818.1968462</v>
      </c>
      <c r="V196" s="619">
        <v>2686.9849874000001</v>
      </c>
      <c r="W196" s="619">
        <v>2373.0681147999999</v>
      </c>
      <c r="X196" s="619">
        <v>2742.0401965999999</v>
      </c>
      <c r="Y196" s="619">
        <v>2294.1116142999999</v>
      </c>
      <c r="Z196" s="619">
        <v>436.78900579999998</v>
      </c>
      <c r="AA196" s="619">
        <v>395.87890870000001</v>
      </c>
      <c r="AB196" s="619">
        <v>2109.3801431000002</v>
      </c>
      <c r="AC196" s="619">
        <v>1859.9049782</v>
      </c>
      <c r="AD196" s="619">
        <v>1609.7282023</v>
      </c>
      <c r="AE196" s="619">
        <v>1416.5813549</v>
      </c>
      <c r="AF196" s="619">
        <v>1570.167678</v>
      </c>
      <c r="AG196" s="619">
        <v>1111.6259687000002</v>
      </c>
      <c r="AH196" s="618">
        <v>1.1567131415272258</v>
      </c>
      <c r="AI196" s="618">
        <v>0.23685273637364315</v>
      </c>
      <c r="AJ196" s="618">
        <v>0.36325576804890486</v>
      </c>
      <c r="AK196" s="618">
        <v>1.2725501719706218</v>
      </c>
      <c r="AL196" s="618">
        <v>1.4577829014313084</v>
      </c>
      <c r="AM196" s="618">
        <v>1.1527853862920179</v>
      </c>
      <c r="AN196" s="618">
        <v>1.1322831277350043</v>
      </c>
      <c r="AO196" s="618">
        <v>1.1952514339469207</v>
      </c>
      <c r="AP196" s="618">
        <v>1.1033399260096626</v>
      </c>
      <c r="AQ196" s="618">
        <v>1.1341332852603931</v>
      </c>
      <c r="AR196" s="618">
        <v>1.1363471619147387</v>
      </c>
      <c r="AS196" s="618">
        <v>1.4124963991783763</v>
      </c>
    </row>
    <row r="197" spans="2:45" x14ac:dyDescent="0.3">
      <c r="B197" s="616">
        <v>1300000</v>
      </c>
      <c r="C197" t="s">
        <v>518</v>
      </c>
      <c r="D197" t="s">
        <v>180</v>
      </c>
      <c r="E197" t="s">
        <v>570</v>
      </c>
      <c r="F197" s="618">
        <v>5.7355078708823601</v>
      </c>
      <c r="G197" s="618">
        <v>1.4451905337788089</v>
      </c>
      <c r="H197" s="617">
        <v>6.4573582761496668</v>
      </c>
      <c r="I197" s="617">
        <v>15.85873157324569</v>
      </c>
      <c r="J197" s="619">
        <v>1560</v>
      </c>
      <c r="K197" s="619">
        <v>1348.6489813000001</v>
      </c>
      <c r="L197" s="619">
        <v>757.93416139999999</v>
      </c>
      <c r="M197" s="619">
        <v>3200.0228199999997</v>
      </c>
      <c r="N197" s="619">
        <v>246.48743999999999</v>
      </c>
      <c r="O197" s="619">
        <v>678.55065679999996</v>
      </c>
      <c r="P197" s="619">
        <v>435.51260020000001</v>
      </c>
      <c r="Q197" s="619">
        <v>342.23609389999996</v>
      </c>
      <c r="R197" s="619">
        <v>1938.2189787999998</v>
      </c>
      <c r="S197" s="619">
        <v>1329.5662728</v>
      </c>
      <c r="T197" s="619">
        <v>2305.5898291000003</v>
      </c>
      <c r="U197" s="619">
        <v>2000.0165308000001</v>
      </c>
      <c r="V197" s="619">
        <v>2955.6834860999998</v>
      </c>
      <c r="W197" s="619">
        <v>2610.3749263</v>
      </c>
      <c r="X197" s="619">
        <v>3016.2442163000001</v>
      </c>
      <c r="Y197" s="619">
        <v>2523.5227757000002</v>
      </c>
      <c r="Z197" s="619">
        <v>480.4679064</v>
      </c>
      <c r="AA197" s="619">
        <v>435.46679950000004</v>
      </c>
      <c r="AB197" s="619">
        <v>2320.3181575000003</v>
      </c>
      <c r="AC197" s="619">
        <v>2045.8954759999999</v>
      </c>
      <c r="AD197" s="619">
        <v>1770.7010224999999</v>
      </c>
      <c r="AE197" s="619">
        <v>1558.2394904</v>
      </c>
      <c r="AF197" s="619">
        <v>1727.1844458</v>
      </c>
      <c r="AG197" s="619">
        <v>1222.7885655</v>
      </c>
      <c r="AH197" s="618">
        <v>1.156713141527226</v>
      </c>
      <c r="AI197" s="618">
        <v>0.23685273637364315</v>
      </c>
      <c r="AJ197" s="618">
        <v>0.3632557680489048</v>
      </c>
      <c r="AK197" s="618">
        <v>1.2725501719706218</v>
      </c>
      <c r="AL197" s="618">
        <v>1.4577829014313084</v>
      </c>
      <c r="AM197" s="618">
        <v>1.1527853862920179</v>
      </c>
      <c r="AN197" s="618">
        <v>1.1322831277350043</v>
      </c>
      <c r="AO197" s="618">
        <v>1.1952514339469207</v>
      </c>
      <c r="AP197" s="618">
        <v>1.1033399260096626</v>
      </c>
      <c r="AQ197" s="618">
        <v>1.1341332852603931</v>
      </c>
      <c r="AR197" s="618">
        <v>1.1363471619147387</v>
      </c>
      <c r="AS197" s="618">
        <v>1.4124963991783763</v>
      </c>
    </row>
    <row r="198" spans="2:45" x14ac:dyDescent="0.3">
      <c r="B198" s="616">
        <v>1300000</v>
      </c>
      <c r="C198" t="s">
        <v>516</v>
      </c>
      <c r="D198" t="s">
        <v>180</v>
      </c>
      <c r="E198" t="s">
        <v>570</v>
      </c>
      <c r="F198" s="618">
        <v>6.4836175931713651</v>
      </c>
      <c r="G198" s="618">
        <v>1.6336936468803929</v>
      </c>
      <c r="H198" s="617">
        <v>7.2996223991257114</v>
      </c>
      <c r="I198" s="617">
        <v>17.927261778451655</v>
      </c>
      <c r="J198" s="619">
        <v>1690</v>
      </c>
      <c r="K198" s="619">
        <v>1461.0363964000001</v>
      </c>
      <c r="L198" s="619">
        <v>821.09534150000002</v>
      </c>
      <c r="M198" s="619">
        <v>3466.6913883000002</v>
      </c>
      <c r="N198" s="619">
        <v>267.02805999999998</v>
      </c>
      <c r="O198" s="619">
        <v>735.09654490000003</v>
      </c>
      <c r="P198" s="619">
        <v>475.10465470000003</v>
      </c>
      <c r="Q198" s="619">
        <v>373.3484661</v>
      </c>
      <c r="R198" s="619">
        <v>2114.4207041000004</v>
      </c>
      <c r="S198" s="619">
        <v>1450.4359339</v>
      </c>
      <c r="T198" s="619">
        <v>2515.1889044</v>
      </c>
      <c r="U198" s="619">
        <v>2181.8362154000001</v>
      </c>
      <c r="V198" s="619">
        <v>3224.3819849000001</v>
      </c>
      <c r="W198" s="619">
        <v>2847.6817377999996</v>
      </c>
      <c r="X198" s="619">
        <v>3290.4482360000002</v>
      </c>
      <c r="Y198" s="619">
        <v>2752.9339371999999</v>
      </c>
      <c r="Z198" s="619">
        <v>524.14680699999997</v>
      </c>
      <c r="AA198" s="619">
        <v>475.05469040000003</v>
      </c>
      <c r="AB198" s="619">
        <v>2531.2561718000002</v>
      </c>
      <c r="AC198" s="619">
        <v>2231.8859737999996</v>
      </c>
      <c r="AD198" s="619">
        <v>1931.6738427999999</v>
      </c>
      <c r="AE198" s="619">
        <v>1699.8976259000001</v>
      </c>
      <c r="AF198" s="619">
        <v>1884.2012135999998</v>
      </c>
      <c r="AG198" s="619">
        <v>1333.9511623999999</v>
      </c>
      <c r="AH198" s="618">
        <v>1.1567131415272258</v>
      </c>
      <c r="AI198" s="618">
        <v>0.23685273637364312</v>
      </c>
      <c r="AJ198" s="618">
        <v>0.36325576804890486</v>
      </c>
      <c r="AK198" s="618">
        <v>1.2725501719706218</v>
      </c>
      <c r="AL198" s="618">
        <v>1.4577829014313086</v>
      </c>
      <c r="AM198" s="618">
        <v>1.1527853862920179</v>
      </c>
      <c r="AN198" s="618">
        <v>1.1322831277350043</v>
      </c>
      <c r="AO198" s="618">
        <v>1.1952514339469209</v>
      </c>
      <c r="AP198" s="618">
        <v>1.1033399260096626</v>
      </c>
      <c r="AQ198" s="618">
        <v>1.1341332852603934</v>
      </c>
      <c r="AR198" s="618">
        <v>1.1363471619147387</v>
      </c>
      <c r="AS198" s="618">
        <v>1.4124963991783763</v>
      </c>
    </row>
    <row r="199" spans="2:45" x14ac:dyDescent="0.3">
      <c r="B199" s="616">
        <v>1428221</v>
      </c>
      <c r="C199" t="s">
        <v>517</v>
      </c>
      <c r="D199" t="s">
        <v>180</v>
      </c>
      <c r="E199" t="s">
        <v>570</v>
      </c>
      <c r="F199" s="618">
        <v>5.2794096868971119</v>
      </c>
      <c r="G199" s="618">
        <v>1.3775624765221928</v>
      </c>
      <c r="H199" s="617">
        <v>5.4223616041341058</v>
      </c>
      <c r="I199" s="617">
        <v>13.025527055272663</v>
      </c>
      <c r="J199" s="619">
        <v>1428.221</v>
      </c>
      <c r="K199" s="619">
        <v>1177.0225184999999</v>
      </c>
      <c r="L199" s="619">
        <v>677.58237540000005</v>
      </c>
      <c r="M199" s="619">
        <v>2878.1642956000001</v>
      </c>
      <c r="N199" s="619">
        <v>205.40620000000001</v>
      </c>
      <c r="O199" s="619">
        <v>586.8860095</v>
      </c>
      <c r="P199" s="619">
        <v>446.23205229999996</v>
      </c>
      <c r="Q199" s="619">
        <v>351.6419277</v>
      </c>
      <c r="R199" s="619">
        <v>1895.7294345</v>
      </c>
      <c r="S199" s="619">
        <v>1401.2001210000001</v>
      </c>
      <c r="T199" s="619">
        <v>2374.4483409999998</v>
      </c>
      <c r="U199" s="619">
        <v>2064.6055413999998</v>
      </c>
      <c r="V199" s="619">
        <v>2731.1178879999998</v>
      </c>
      <c r="W199" s="619">
        <v>2437.7963691</v>
      </c>
      <c r="X199" s="619">
        <v>3278.2549393000004</v>
      </c>
      <c r="Y199" s="619">
        <v>2768.5402961</v>
      </c>
      <c r="Z199" s="619">
        <v>493.27170289999998</v>
      </c>
      <c r="AA199" s="619">
        <v>443.57462620000001</v>
      </c>
      <c r="AB199" s="619">
        <v>2314.6743835999996</v>
      </c>
      <c r="AC199" s="619">
        <v>2037.0581419</v>
      </c>
      <c r="AD199" s="619">
        <v>1703.6419641</v>
      </c>
      <c r="AE199" s="619">
        <v>1486.7211433999998</v>
      </c>
      <c r="AF199" s="619">
        <v>2020.0027838999999</v>
      </c>
      <c r="AG199" s="619">
        <v>1438.0032697000001</v>
      </c>
      <c r="AH199" s="618">
        <v>1.2134185858785853</v>
      </c>
      <c r="AI199" s="618">
        <v>0.23542171529655226</v>
      </c>
      <c r="AJ199" s="618">
        <v>0.34999334909219965</v>
      </c>
      <c r="AK199" s="618">
        <v>1.2689955811086264</v>
      </c>
      <c r="AL199" s="618">
        <v>1.3529326796726353</v>
      </c>
      <c r="AM199" s="618">
        <v>1.1500736065146382</v>
      </c>
      <c r="AN199" s="618">
        <v>1.1203224037287431</v>
      </c>
      <c r="AO199" s="618">
        <v>1.1841095265729047</v>
      </c>
      <c r="AP199" s="618">
        <v>1.1120376905098832</v>
      </c>
      <c r="AQ199" s="618">
        <v>1.1362829248757913</v>
      </c>
      <c r="AR199" s="618">
        <v>1.1459055193912668</v>
      </c>
      <c r="AS199" s="618">
        <v>1.4047275319460562</v>
      </c>
    </row>
    <row r="200" spans="2:45" x14ac:dyDescent="0.3">
      <c r="B200" s="616">
        <v>1428221</v>
      </c>
      <c r="C200" t="s">
        <v>518</v>
      </c>
      <c r="D200" t="s">
        <v>180</v>
      </c>
      <c r="E200" t="s">
        <v>570</v>
      </c>
      <c r="F200" s="618">
        <v>6.071321139931678</v>
      </c>
      <c r="G200" s="618">
        <v>1.5841968480005215</v>
      </c>
      <c r="H200" s="617">
        <v>6.2357158447542211</v>
      </c>
      <c r="I200" s="617">
        <v>14.979356113563561</v>
      </c>
      <c r="J200" s="619">
        <v>1713.8652</v>
      </c>
      <c r="K200" s="619">
        <v>1412.4270223000001</v>
      </c>
      <c r="L200" s="619">
        <v>813.09885039999995</v>
      </c>
      <c r="M200" s="619">
        <v>3453.7971546999997</v>
      </c>
      <c r="N200" s="619">
        <v>246.48743999999999</v>
      </c>
      <c r="O200" s="619">
        <v>704.26321140000005</v>
      </c>
      <c r="P200" s="619">
        <v>490.85525760000002</v>
      </c>
      <c r="Q200" s="619">
        <v>386.8061204</v>
      </c>
      <c r="R200" s="619">
        <v>2085.3023779999999</v>
      </c>
      <c r="S200" s="619">
        <v>1541.3201331</v>
      </c>
      <c r="T200" s="619">
        <v>2611.8931751</v>
      </c>
      <c r="U200" s="619">
        <v>2271.0660954999998</v>
      </c>
      <c r="V200" s="619">
        <v>3004.2296768000001</v>
      </c>
      <c r="W200" s="619">
        <v>2681.5760060000002</v>
      </c>
      <c r="X200" s="619">
        <v>3606.0804331999998</v>
      </c>
      <c r="Y200" s="619">
        <v>3045.3943257000001</v>
      </c>
      <c r="Z200" s="619">
        <v>542.59887320000007</v>
      </c>
      <c r="AA200" s="619">
        <v>487.93208880000003</v>
      </c>
      <c r="AB200" s="619">
        <v>2546.1418218999997</v>
      </c>
      <c r="AC200" s="619">
        <v>2240.7639559999998</v>
      </c>
      <c r="AD200" s="619">
        <v>1874.0061605000001</v>
      </c>
      <c r="AE200" s="619">
        <v>1635.3932578000001</v>
      </c>
      <c r="AF200" s="619">
        <v>2222.0030622999998</v>
      </c>
      <c r="AG200" s="619">
        <v>1581.8035966</v>
      </c>
      <c r="AH200" s="618">
        <v>1.2134185858785853</v>
      </c>
      <c r="AI200" s="618">
        <v>0.23542171529655223</v>
      </c>
      <c r="AJ200" s="618">
        <v>0.34999334909219959</v>
      </c>
      <c r="AK200" s="618">
        <v>1.2689955811086264</v>
      </c>
      <c r="AL200" s="618">
        <v>1.3529326796726353</v>
      </c>
      <c r="AM200" s="618">
        <v>1.1500736065146382</v>
      </c>
      <c r="AN200" s="618">
        <v>1.1203224037287431</v>
      </c>
      <c r="AO200" s="618">
        <v>1.1841095265729045</v>
      </c>
      <c r="AP200" s="618">
        <v>1.1120376905098832</v>
      </c>
      <c r="AQ200" s="618">
        <v>1.1362829248757913</v>
      </c>
      <c r="AR200" s="618">
        <v>1.1459055193912671</v>
      </c>
      <c r="AS200" s="618">
        <v>1.4047275319460562</v>
      </c>
    </row>
    <row r="201" spans="2:45" x14ac:dyDescent="0.3">
      <c r="B201" s="616">
        <v>1428221</v>
      </c>
      <c r="C201" t="s">
        <v>516</v>
      </c>
      <c r="D201" t="s">
        <v>180</v>
      </c>
      <c r="E201" t="s">
        <v>570</v>
      </c>
      <c r="F201" s="618">
        <v>6.8632325929662468</v>
      </c>
      <c r="G201" s="618">
        <v>1.7908312194788507</v>
      </c>
      <c r="H201" s="617">
        <v>7.0490700853743382</v>
      </c>
      <c r="I201" s="617">
        <v>16.933185171854465</v>
      </c>
      <c r="J201" s="619">
        <v>1856.6873000000001</v>
      </c>
      <c r="K201" s="619">
        <v>1530.1292741</v>
      </c>
      <c r="L201" s="619">
        <v>880.85708799999998</v>
      </c>
      <c r="M201" s="619">
        <v>3741.6135843000002</v>
      </c>
      <c r="N201" s="619">
        <v>267.02805999999998</v>
      </c>
      <c r="O201" s="619">
        <v>762.95181230000003</v>
      </c>
      <c r="P201" s="619">
        <v>535.47846279999999</v>
      </c>
      <c r="Q201" s="619">
        <v>421.97031319999996</v>
      </c>
      <c r="R201" s="619">
        <v>2274.8753213999998</v>
      </c>
      <c r="S201" s="619">
        <v>1681.4401452</v>
      </c>
      <c r="T201" s="619">
        <v>2849.3380092000002</v>
      </c>
      <c r="U201" s="619">
        <v>2477.5266496999998</v>
      </c>
      <c r="V201" s="619">
        <v>3277.3414656000004</v>
      </c>
      <c r="W201" s="619">
        <v>2925.3556429</v>
      </c>
      <c r="X201" s="619">
        <v>3933.9059272</v>
      </c>
      <c r="Y201" s="619">
        <v>3322.2483552999997</v>
      </c>
      <c r="Z201" s="619">
        <v>591.92604349999999</v>
      </c>
      <c r="AA201" s="619">
        <v>532.28955140000005</v>
      </c>
      <c r="AB201" s="619">
        <v>2777.6092603000002</v>
      </c>
      <c r="AC201" s="619">
        <v>2444.4697702000003</v>
      </c>
      <c r="AD201" s="619">
        <v>2044.3703568999999</v>
      </c>
      <c r="AE201" s="619">
        <v>1784.0653721000001</v>
      </c>
      <c r="AF201" s="619">
        <v>2424.0033407000001</v>
      </c>
      <c r="AG201" s="619">
        <v>1725.6039236000001</v>
      </c>
      <c r="AH201" s="618">
        <v>1.2134185858785853</v>
      </c>
      <c r="AI201" s="618">
        <v>0.23542171529655226</v>
      </c>
      <c r="AJ201" s="618">
        <v>0.34999334909219965</v>
      </c>
      <c r="AK201" s="618">
        <v>1.2689955811086264</v>
      </c>
      <c r="AL201" s="618">
        <v>1.3529326796726353</v>
      </c>
      <c r="AM201" s="618">
        <v>1.150073606514638</v>
      </c>
      <c r="AN201" s="618">
        <v>1.1203224037287431</v>
      </c>
      <c r="AO201" s="618">
        <v>1.1841095265729045</v>
      </c>
      <c r="AP201" s="618">
        <v>1.1120376905098834</v>
      </c>
      <c r="AQ201" s="618">
        <v>1.1362829248757911</v>
      </c>
      <c r="AR201" s="618">
        <v>1.1459055193912671</v>
      </c>
      <c r="AS201" s="618">
        <v>1.4047275319460562</v>
      </c>
    </row>
    <row r="202" spans="2:45" x14ac:dyDescent="0.3">
      <c r="B202" s="616">
        <v>1500000</v>
      </c>
      <c r="C202" t="s">
        <v>517</v>
      </c>
      <c r="D202" t="s">
        <v>180</v>
      </c>
      <c r="E202" t="s">
        <v>570</v>
      </c>
      <c r="F202" s="618">
        <v>5.42712692738702</v>
      </c>
      <c r="G202" s="618">
        <v>1.4452291663272632</v>
      </c>
      <c r="H202" s="617">
        <v>5.3314739613023772</v>
      </c>
      <c r="I202" s="617">
        <v>12.668806112215039</v>
      </c>
      <c r="J202" s="619">
        <v>1500</v>
      </c>
      <c r="K202" s="619">
        <v>1206.7753411000001</v>
      </c>
      <c r="L202" s="619">
        <v>703.31701980000003</v>
      </c>
      <c r="M202" s="619">
        <v>2996.5514810999998</v>
      </c>
      <c r="N202" s="619">
        <v>205.40620000000001</v>
      </c>
      <c r="O202" s="619">
        <v>598.88106400000004</v>
      </c>
      <c r="P202" s="619">
        <v>474.39678070000002</v>
      </c>
      <c r="Q202" s="619">
        <v>374.32429869999999</v>
      </c>
      <c r="R202" s="619">
        <v>1970.5824355</v>
      </c>
      <c r="S202" s="619">
        <v>1508.9649131000001</v>
      </c>
      <c r="T202" s="619">
        <v>2530.3308185999999</v>
      </c>
      <c r="U202" s="619">
        <v>2202.5468281999997</v>
      </c>
      <c r="V202" s="619">
        <v>2755.8237900999998</v>
      </c>
      <c r="W202" s="619">
        <v>2474.0316921999997</v>
      </c>
      <c r="X202" s="619">
        <v>3578.4316499000001</v>
      </c>
      <c r="Y202" s="619">
        <v>3034.1287437999999</v>
      </c>
      <c r="Z202" s="619">
        <v>524.89110620000008</v>
      </c>
      <c r="AA202" s="619">
        <v>470.2750178</v>
      </c>
      <c r="AB202" s="619">
        <v>2429.5995150999997</v>
      </c>
      <c r="AC202" s="619">
        <v>2136.2297045</v>
      </c>
      <c r="AD202" s="619">
        <v>1756.2155355</v>
      </c>
      <c r="AE202" s="619">
        <v>1525.9858807000001</v>
      </c>
      <c r="AF202" s="619">
        <v>2271.8235781999997</v>
      </c>
      <c r="AG202" s="619">
        <v>1620.7115334</v>
      </c>
      <c r="AH202" s="618">
        <v>1.2429819775523276</v>
      </c>
      <c r="AI202" s="618">
        <v>0.23470880586492648</v>
      </c>
      <c r="AJ202" s="618">
        <v>0.34298329393982224</v>
      </c>
      <c r="AK202" s="618">
        <v>1.2673416669323021</v>
      </c>
      <c r="AL202" s="618">
        <v>1.3059166707217675</v>
      </c>
      <c r="AM202" s="618">
        <v>1.1488204410694556</v>
      </c>
      <c r="AN202" s="618">
        <v>1.1138999548129411</v>
      </c>
      <c r="AO202" s="618">
        <v>1.1793934773804702</v>
      </c>
      <c r="AP202" s="618">
        <v>1.1161364868939356</v>
      </c>
      <c r="AQ202" s="618">
        <v>1.1373306484315164</v>
      </c>
      <c r="AR202" s="618">
        <v>1.1508727293642391</v>
      </c>
      <c r="AS202" s="618">
        <v>1.4017445618159139</v>
      </c>
    </row>
    <row r="203" spans="2:45" x14ac:dyDescent="0.3">
      <c r="B203" s="616">
        <v>1500000</v>
      </c>
      <c r="C203" t="s">
        <v>518</v>
      </c>
      <c r="D203" t="s">
        <v>180</v>
      </c>
      <c r="E203" t="s">
        <v>570</v>
      </c>
      <c r="F203" s="618">
        <v>6.2411959664950727</v>
      </c>
      <c r="G203" s="618">
        <v>1.6620135412763524</v>
      </c>
      <c r="H203" s="617">
        <v>6.1311950554977335</v>
      </c>
      <c r="I203" s="617">
        <v>14.569127029047293</v>
      </c>
      <c r="J203" s="619">
        <v>1800</v>
      </c>
      <c r="K203" s="619">
        <v>1448.1304094</v>
      </c>
      <c r="L203" s="619">
        <v>843.98042380000004</v>
      </c>
      <c r="M203" s="619">
        <v>3595.8617773000001</v>
      </c>
      <c r="N203" s="619">
        <v>246.48743999999999</v>
      </c>
      <c r="O203" s="619">
        <v>718.65727679999998</v>
      </c>
      <c r="P203" s="619">
        <v>521.83645880000006</v>
      </c>
      <c r="Q203" s="619">
        <v>411.75672859999997</v>
      </c>
      <c r="R203" s="619">
        <v>2167.6406790999999</v>
      </c>
      <c r="S203" s="619">
        <v>1659.8614044000001</v>
      </c>
      <c r="T203" s="619">
        <v>2783.3639005</v>
      </c>
      <c r="U203" s="619">
        <v>2422.8015110000001</v>
      </c>
      <c r="V203" s="619">
        <v>3031.4061691000002</v>
      </c>
      <c r="W203" s="619">
        <v>2721.4348614</v>
      </c>
      <c r="X203" s="619">
        <v>3936.2748148999999</v>
      </c>
      <c r="Y203" s="619">
        <v>3337.5416181999999</v>
      </c>
      <c r="Z203" s="619">
        <v>577.38021680000008</v>
      </c>
      <c r="AA203" s="619">
        <v>517.30251950000002</v>
      </c>
      <c r="AB203" s="619">
        <v>2672.5594665999997</v>
      </c>
      <c r="AC203" s="619">
        <v>2349.8526749999996</v>
      </c>
      <c r="AD203" s="619">
        <v>1931.8370891</v>
      </c>
      <c r="AE203" s="619">
        <v>1678.5844688</v>
      </c>
      <c r="AF203" s="619">
        <v>2499.0059360999999</v>
      </c>
      <c r="AG203" s="619">
        <v>1782.7826868</v>
      </c>
      <c r="AH203" s="618">
        <v>1.2429819775523276</v>
      </c>
      <c r="AI203" s="618">
        <v>0.23470880586492646</v>
      </c>
      <c r="AJ203" s="618">
        <v>0.34298329393982224</v>
      </c>
      <c r="AK203" s="618">
        <v>1.2673416669323021</v>
      </c>
      <c r="AL203" s="618">
        <v>1.3059166707217675</v>
      </c>
      <c r="AM203" s="618">
        <v>1.1488204410694558</v>
      </c>
      <c r="AN203" s="618">
        <v>1.1138999548129409</v>
      </c>
      <c r="AO203" s="618">
        <v>1.1793934773804702</v>
      </c>
      <c r="AP203" s="618">
        <v>1.1161364868939359</v>
      </c>
      <c r="AQ203" s="618">
        <v>1.1373306484315164</v>
      </c>
      <c r="AR203" s="618">
        <v>1.1508727293642389</v>
      </c>
      <c r="AS203" s="618">
        <v>1.4017445618159139</v>
      </c>
    </row>
    <row r="204" spans="2:45" x14ac:dyDescent="0.3">
      <c r="B204" s="616">
        <v>1500000</v>
      </c>
      <c r="C204" t="s">
        <v>516</v>
      </c>
      <c r="D204" t="s">
        <v>180</v>
      </c>
      <c r="E204" t="s">
        <v>570</v>
      </c>
      <c r="F204" s="618">
        <v>7.0552650056031272</v>
      </c>
      <c r="G204" s="618">
        <v>1.8787979162254422</v>
      </c>
      <c r="H204" s="617">
        <v>6.9309161496930916</v>
      </c>
      <c r="I204" s="617">
        <v>16.469447945879551</v>
      </c>
      <c r="J204" s="619">
        <v>1950</v>
      </c>
      <c r="K204" s="619">
        <v>1568.8079435</v>
      </c>
      <c r="L204" s="619">
        <v>914.31212579999999</v>
      </c>
      <c r="M204" s="619">
        <v>3895.5169254000002</v>
      </c>
      <c r="N204" s="619">
        <v>267.02805999999998</v>
      </c>
      <c r="O204" s="619">
        <v>778.54538320000006</v>
      </c>
      <c r="P204" s="619">
        <v>569.2761369000001</v>
      </c>
      <c r="Q204" s="619">
        <v>449.18915850000002</v>
      </c>
      <c r="R204" s="619">
        <v>2364.6989226000001</v>
      </c>
      <c r="S204" s="619">
        <v>1810.7578957000001</v>
      </c>
      <c r="T204" s="619">
        <v>3036.3969822999998</v>
      </c>
      <c r="U204" s="619">
        <v>2643.0561938000001</v>
      </c>
      <c r="V204" s="619">
        <v>3306.9885480999997</v>
      </c>
      <c r="W204" s="619">
        <v>2968.8380306000004</v>
      </c>
      <c r="X204" s="619">
        <v>4294.1179799000001</v>
      </c>
      <c r="Y204" s="619">
        <v>3640.9544925</v>
      </c>
      <c r="Z204" s="619">
        <v>629.86932739999997</v>
      </c>
      <c r="AA204" s="619">
        <v>564.3300213</v>
      </c>
      <c r="AB204" s="619">
        <v>2915.5194180999997</v>
      </c>
      <c r="AC204" s="619">
        <v>2563.4756453999998</v>
      </c>
      <c r="AD204" s="619">
        <v>2107.4586426000001</v>
      </c>
      <c r="AE204" s="619">
        <v>1831.1830568999999</v>
      </c>
      <c r="AF204" s="619">
        <v>2726.1882938999997</v>
      </c>
      <c r="AG204" s="619">
        <v>1944.8538400999998</v>
      </c>
      <c r="AH204" s="618">
        <v>1.2429819775523274</v>
      </c>
      <c r="AI204" s="618">
        <v>0.23470880586492648</v>
      </c>
      <c r="AJ204" s="618">
        <v>0.34298329393982219</v>
      </c>
      <c r="AK204" s="618">
        <v>1.2673416669323023</v>
      </c>
      <c r="AL204" s="618">
        <v>1.3059166707217675</v>
      </c>
      <c r="AM204" s="618">
        <v>1.1488204410694556</v>
      </c>
      <c r="AN204" s="618">
        <v>1.1138999548129411</v>
      </c>
      <c r="AO204" s="618">
        <v>1.1793934773804702</v>
      </c>
      <c r="AP204" s="618">
        <v>1.1161364868939359</v>
      </c>
      <c r="AQ204" s="618">
        <v>1.1373306484315164</v>
      </c>
      <c r="AR204" s="618">
        <v>1.1508727293642391</v>
      </c>
      <c r="AS204" s="618">
        <v>1.4017445618159139</v>
      </c>
    </row>
    <row r="205" spans="2:45" x14ac:dyDescent="0.3">
      <c r="B205" s="616">
        <v>1800000</v>
      </c>
      <c r="C205" t="s">
        <v>517</v>
      </c>
      <c r="D205" t="s">
        <v>180</v>
      </c>
      <c r="E205" t="s">
        <v>570</v>
      </c>
      <c r="F205" s="618">
        <v>5.9478839347218244</v>
      </c>
      <c r="G205" s="618">
        <v>1.72804178480232</v>
      </c>
      <c r="H205" s="617">
        <v>5.0416235222060131</v>
      </c>
      <c r="I205" s="617">
        <v>11.547436118690106</v>
      </c>
      <c r="J205" s="619">
        <v>1800</v>
      </c>
      <c r="K205" s="619">
        <v>1331.1271262</v>
      </c>
      <c r="L205" s="619">
        <v>810.87484790000008</v>
      </c>
      <c r="M205" s="619">
        <v>3491.3501776999997</v>
      </c>
      <c r="N205" s="619">
        <v>205.40620000000001</v>
      </c>
      <c r="O205" s="619">
        <v>649.01433889999998</v>
      </c>
      <c r="P205" s="619">
        <v>592.11113340000009</v>
      </c>
      <c r="Q205" s="619">
        <v>469.12516419999997</v>
      </c>
      <c r="R205" s="619">
        <v>2283.4302086999996</v>
      </c>
      <c r="S205" s="619">
        <v>1959.3673652999998</v>
      </c>
      <c r="T205" s="619">
        <v>3181.8409160000001</v>
      </c>
      <c r="U205" s="619">
        <v>2779.0718010999999</v>
      </c>
      <c r="V205" s="619">
        <v>2859.0819942000003</v>
      </c>
      <c r="W205" s="619">
        <v>2625.4770581999996</v>
      </c>
      <c r="X205" s="619">
        <v>4833.0188299000001</v>
      </c>
      <c r="Y205" s="619">
        <v>4144.1544380000005</v>
      </c>
      <c r="Z205" s="619">
        <v>657.04425679999997</v>
      </c>
      <c r="AA205" s="619">
        <v>581.8691814</v>
      </c>
      <c r="AB205" s="619">
        <v>2909.9285728999998</v>
      </c>
      <c r="AC205" s="619">
        <v>2550.7167941000002</v>
      </c>
      <c r="AD205" s="619">
        <v>1975.9465353000001</v>
      </c>
      <c r="AE205" s="619">
        <v>1690.0926694</v>
      </c>
      <c r="AF205" s="619">
        <v>3324.3074286000001</v>
      </c>
      <c r="AG205" s="619">
        <v>2384.3398805000002</v>
      </c>
      <c r="AH205" s="618">
        <v>1.352237486974958</v>
      </c>
      <c r="AI205" s="618">
        <v>0.23225251166525782</v>
      </c>
      <c r="AJ205" s="618">
        <v>0.31648946360941621</v>
      </c>
      <c r="AK205" s="618">
        <v>1.2621602475718943</v>
      </c>
      <c r="AL205" s="618">
        <v>1.165391569308726</v>
      </c>
      <c r="AM205" s="618">
        <v>1.1449293662349909</v>
      </c>
      <c r="AN205" s="618">
        <v>1.0889761863643006</v>
      </c>
      <c r="AO205" s="618">
        <v>1.1662255599381068</v>
      </c>
      <c r="AP205" s="618">
        <v>1.1291958361073899</v>
      </c>
      <c r="AQ205" s="618">
        <v>1.1408277781555873</v>
      </c>
      <c r="AR205" s="618">
        <v>1.1691350250283405</v>
      </c>
      <c r="AS205" s="618">
        <v>1.3942254859571221</v>
      </c>
    </row>
    <row r="206" spans="2:45" x14ac:dyDescent="0.3">
      <c r="B206" s="616">
        <v>1800000</v>
      </c>
      <c r="C206" t="s">
        <v>518</v>
      </c>
      <c r="D206" t="s">
        <v>180</v>
      </c>
      <c r="E206" t="s">
        <v>570</v>
      </c>
      <c r="F206" s="618">
        <v>6.8400665249300978</v>
      </c>
      <c r="G206" s="618">
        <v>1.9872480525226677</v>
      </c>
      <c r="H206" s="617">
        <v>5.7978670505369143</v>
      </c>
      <c r="I206" s="617">
        <v>13.279551536493619</v>
      </c>
      <c r="J206" s="619">
        <v>2160</v>
      </c>
      <c r="K206" s="619">
        <v>1597.3525515000001</v>
      </c>
      <c r="L206" s="619">
        <v>973.04981740000005</v>
      </c>
      <c r="M206" s="619">
        <v>4189.6202131999999</v>
      </c>
      <c r="N206" s="619">
        <v>246.48743999999999</v>
      </c>
      <c r="O206" s="619">
        <v>778.81720669999993</v>
      </c>
      <c r="P206" s="619">
        <v>651.32224680000002</v>
      </c>
      <c r="Q206" s="619">
        <v>516.03768060000004</v>
      </c>
      <c r="R206" s="619">
        <v>2511.7732296000004</v>
      </c>
      <c r="S206" s="619">
        <v>2155.3041017999999</v>
      </c>
      <c r="T206" s="619">
        <v>3500.0250076000002</v>
      </c>
      <c r="U206" s="619">
        <v>3056.9789811999999</v>
      </c>
      <c r="V206" s="619">
        <v>3144.9901937</v>
      </c>
      <c r="W206" s="619">
        <v>2888.0247639999998</v>
      </c>
      <c r="X206" s="619">
        <v>5316.3207128999993</v>
      </c>
      <c r="Y206" s="619">
        <v>4558.5698818000001</v>
      </c>
      <c r="Z206" s="619">
        <v>722.74868249999997</v>
      </c>
      <c r="AA206" s="619">
        <v>640.05609949999996</v>
      </c>
      <c r="AB206" s="619">
        <v>3200.9214302</v>
      </c>
      <c r="AC206" s="619">
        <v>2805.7884734999998</v>
      </c>
      <c r="AD206" s="619">
        <v>2173.5411888999997</v>
      </c>
      <c r="AE206" s="619">
        <v>1859.1019363</v>
      </c>
      <c r="AF206" s="619">
        <v>3656.7381713999998</v>
      </c>
      <c r="AG206" s="619">
        <v>2622.7738686000002</v>
      </c>
      <c r="AH206" s="618">
        <v>1.352237486974958</v>
      </c>
      <c r="AI206" s="618">
        <v>0.23225251166525782</v>
      </c>
      <c r="AJ206" s="618">
        <v>0.31648946360941621</v>
      </c>
      <c r="AK206" s="618">
        <v>1.2621602475718945</v>
      </c>
      <c r="AL206" s="618">
        <v>1.1653915693087262</v>
      </c>
      <c r="AM206" s="618">
        <v>1.1449293662349906</v>
      </c>
      <c r="AN206" s="618">
        <v>1.0889761863643004</v>
      </c>
      <c r="AO206" s="618">
        <v>1.1662255599381071</v>
      </c>
      <c r="AP206" s="618">
        <v>1.1291958361073899</v>
      </c>
      <c r="AQ206" s="618">
        <v>1.1408277781555873</v>
      </c>
      <c r="AR206" s="618">
        <v>1.1691350250283405</v>
      </c>
      <c r="AS206" s="618">
        <v>1.3942254859571224</v>
      </c>
    </row>
    <row r="207" spans="2:45" x14ac:dyDescent="0.3">
      <c r="B207" s="616">
        <v>1800000</v>
      </c>
      <c r="C207" t="s">
        <v>516</v>
      </c>
      <c r="D207" t="s">
        <v>180</v>
      </c>
      <c r="E207" t="s">
        <v>570</v>
      </c>
      <c r="F207" s="618">
        <v>7.732249115138373</v>
      </c>
      <c r="G207" s="618">
        <v>2.2464543202430161</v>
      </c>
      <c r="H207" s="617">
        <v>6.5541105788678173</v>
      </c>
      <c r="I207" s="617">
        <v>15.011666954297139</v>
      </c>
      <c r="J207" s="619">
        <v>2340</v>
      </c>
      <c r="K207" s="619">
        <v>1730.4652641</v>
      </c>
      <c r="L207" s="619">
        <v>1054.1373022</v>
      </c>
      <c r="M207" s="619">
        <v>4538.7552310000001</v>
      </c>
      <c r="N207" s="619">
        <v>267.02805999999998</v>
      </c>
      <c r="O207" s="619">
        <v>843.71864060000007</v>
      </c>
      <c r="P207" s="619">
        <v>710.5333601000001</v>
      </c>
      <c r="Q207" s="619">
        <v>562.95019709999997</v>
      </c>
      <c r="R207" s="619">
        <v>2740.1162505000002</v>
      </c>
      <c r="S207" s="619">
        <v>2351.2408383999996</v>
      </c>
      <c r="T207" s="619">
        <v>3818.2090991999999</v>
      </c>
      <c r="U207" s="619">
        <v>3334.8861612999999</v>
      </c>
      <c r="V207" s="619">
        <v>3430.8983930999998</v>
      </c>
      <c r="W207" s="619">
        <v>3150.5724697999999</v>
      </c>
      <c r="X207" s="619">
        <v>5799.6225959000003</v>
      </c>
      <c r="Y207" s="619">
        <v>4972.9853255999997</v>
      </c>
      <c r="Z207" s="619">
        <v>788.45310819999997</v>
      </c>
      <c r="AA207" s="619">
        <v>698.2430177</v>
      </c>
      <c r="AB207" s="619">
        <v>3491.9142875000002</v>
      </c>
      <c r="AC207" s="619">
        <v>3060.8601529000002</v>
      </c>
      <c r="AD207" s="619">
        <v>2371.1358424</v>
      </c>
      <c r="AE207" s="619">
        <v>2028.1112032999999</v>
      </c>
      <c r="AF207" s="619">
        <v>3989.1689142999999</v>
      </c>
      <c r="AG207" s="619">
        <v>2861.2078566</v>
      </c>
      <c r="AH207" s="618">
        <v>1.352237486974958</v>
      </c>
      <c r="AI207" s="618">
        <v>0.23225251166525779</v>
      </c>
      <c r="AJ207" s="618">
        <v>0.31648946360941621</v>
      </c>
      <c r="AK207" s="618">
        <v>1.2621602475718943</v>
      </c>
      <c r="AL207" s="618">
        <v>1.165391569308726</v>
      </c>
      <c r="AM207" s="618">
        <v>1.1449293662349906</v>
      </c>
      <c r="AN207" s="618">
        <v>1.0889761863643004</v>
      </c>
      <c r="AO207" s="618">
        <v>1.1662255599381071</v>
      </c>
      <c r="AP207" s="618">
        <v>1.1291958361073899</v>
      </c>
      <c r="AQ207" s="618">
        <v>1.1408277781555873</v>
      </c>
      <c r="AR207" s="618">
        <v>1.1691350250283405</v>
      </c>
      <c r="AS207" s="618">
        <v>1.3942254859571221</v>
      </c>
    </row>
    <row r="208" spans="2:45" x14ac:dyDescent="0.3">
      <c r="B208" s="616">
        <v>2034240</v>
      </c>
      <c r="C208" t="s">
        <v>517</v>
      </c>
      <c r="D208" t="s">
        <v>180</v>
      </c>
      <c r="E208" t="s">
        <v>570</v>
      </c>
      <c r="F208" s="618">
        <v>6.2712524507014651</v>
      </c>
      <c r="G208" s="618">
        <v>1.9488618773076443</v>
      </c>
      <c r="H208" s="617">
        <v>4.8823606116288198</v>
      </c>
      <c r="I208" s="617">
        <v>10.941602669613854</v>
      </c>
      <c r="J208" s="619">
        <v>2034.24</v>
      </c>
      <c r="K208" s="619">
        <v>1428.221</v>
      </c>
      <c r="L208" s="619">
        <v>894.85599999999999</v>
      </c>
      <c r="M208" s="619">
        <v>3877.6889999999999</v>
      </c>
      <c r="N208" s="619">
        <v>205.40620000000001</v>
      </c>
      <c r="O208" s="619">
        <v>688.15840000000003</v>
      </c>
      <c r="P208" s="619">
        <v>684.02250000000004</v>
      </c>
      <c r="Q208" s="619">
        <v>543.14568000000008</v>
      </c>
      <c r="R208" s="619">
        <v>2527.7017500000002</v>
      </c>
      <c r="S208" s="619">
        <v>2311.0416</v>
      </c>
      <c r="T208" s="619">
        <v>3690.54</v>
      </c>
      <c r="U208" s="619">
        <v>3229.2224999999999</v>
      </c>
      <c r="V208" s="619">
        <v>2939.7060000000001</v>
      </c>
      <c r="W208" s="619">
        <v>2743.7256000000002</v>
      </c>
      <c r="X208" s="619">
        <v>5812.6004999999996</v>
      </c>
      <c r="Y208" s="619">
        <v>5010.8625000000002</v>
      </c>
      <c r="Z208" s="619">
        <v>760.22943680000003</v>
      </c>
      <c r="AA208" s="619">
        <v>669.00190439999994</v>
      </c>
      <c r="AB208" s="619">
        <v>3284.9695013</v>
      </c>
      <c r="AC208" s="619">
        <v>2874.3483136999998</v>
      </c>
      <c r="AD208" s="619">
        <v>2147.5124999999998</v>
      </c>
      <c r="AE208" s="619">
        <v>1818.2272499999999</v>
      </c>
      <c r="AF208" s="619">
        <v>4146.0868189000003</v>
      </c>
      <c r="AG208" s="619">
        <v>2980.5808938999999</v>
      </c>
      <c r="AH208" s="618">
        <v>1.4243173850545539</v>
      </c>
      <c r="AI208" s="618">
        <v>0.23077044084762857</v>
      </c>
      <c r="AJ208" s="618">
        <v>0.29848680187584725</v>
      </c>
      <c r="AK208" s="618">
        <v>1.2593720712277412</v>
      </c>
      <c r="AL208" s="618">
        <v>1.09375</v>
      </c>
      <c r="AM208" s="618">
        <v>1.1428571428571428</v>
      </c>
      <c r="AN208" s="618">
        <v>1.0714285714285712</v>
      </c>
      <c r="AO208" s="618">
        <v>1.1599999999999999</v>
      </c>
      <c r="AP208" s="618">
        <v>1.1363636363636365</v>
      </c>
      <c r="AQ208" s="618">
        <v>1.1428571428571432</v>
      </c>
      <c r="AR208" s="618">
        <v>1.1811023622047243</v>
      </c>
      <c r="AS208" s="618">
        <v>1.3910331463918983</v>
      </c>
    </row>
    <row r="209" spans="2:45" x14ac:dyDescent="0.3">
      <c r="B209" s="616">
        <v>2034240</v>
      </c>
      <c r="C209" t="s">
        <v>518</v>
      </c>
      <c r="D209" t="s">
        <v>180</v>
      </c>
      <c r="E209" t="s">
        <v>570</v>
      </c>
      <c r="F209" s="618">
        <v>7.2119403183066844</v>
      </c>
      <c r="G209" s="618">
        <v>2.2411911589037907</v>
      </c>
      <c r="H209" s="617">
        <v>5.614714703373143</v>
      </c>
      <c r="I209" s="617">
        <v>12.582843070055931</v>
      </c>
      <c r="J209" s="619">
        <v>2441.0880000000002</v>
      </c>
      <c r="K209" s="619">
        <v>1713.8652</v>
      </c>
      <c r="L209" s="619">
        <v>1073.8271999999999</v>
      </c>
      <c r="M209" s="619">
        <v>4653.2267999999995</v>
      </c>
      <c r="N209" s="619">
        <v>246.48743999999999</v>
      </c>
      <c r="O209" s="619">
        <v>825.79007999999999</v>
      </c>
      <c r="P209" s="619">
        <v>752.42475000000002</v>
      </c>
      <c r="Q209" s="619">
        <v>597.46024799999998</v>
      </c>
      <c r="R209" s="619">
        <v>2780.4719249999998</v>
      </c>
      <c r="S209" s="619">
        <v>2542.1457599999999</v>
      </c>
      <c r="T209" s="619">
        <v>4059.5940000000001</v>
      </c>
      <c r="U209" s="619">
        <v>3552.1447499999999</v>
      </c>
      <c r="V209" s="619">
        <v>3233.6766000000002</v>
      </c>
      <c r="W209" s="619">
        <v>3018.09816</v>
      </c>
      <c r="X209" s="619">
        <v>6393.8605499999994</v>
      </c>
      <c r="Y209" s="619">
        <v>5511.9487499999996</v>
      </c>
      <c r="Z209" s="619">
        <v>836.25238049999996</v>
      </c>
      <c r="AA209" s="619">
        <v>735.90209479999999</v>
      </c>
      <c r="AB209" s="619">
        <v>3613.4664514999999</v>
      </c>
      <c r="AC209" s="619">
        <v>3161.7831449999999</v>
      </c>
      <c r="AD209" s="619">
        <v>2362.2637500000001</v>
      </c>
      <c r="AE209" s="619">
        <v>2000.0499750000001</v>
      </c>
      <c r="AF209" s="619">
        <v>4560.6955007999995</v>
      </c>
      <c r="AG209" s="619">
        <v>3278.6389832999998</v>
      </c>
      <c r="AH209" s="618">
        <v>1.4243173850545539</v>
      </c>
      <c r="AI209" s="618">
        <v>0.23077044084762857</v>
      </c>
      <c r="AJ209" s="618">
        <v>0.29848680187584725</v>
      </c>
      <c r="AK209" s="618">
        <v>1.2593720712277412</v>
      </c>
      <c r="AL209" s="618">
        <v>1.09375</v>
      </c>
      <c r="AM209" s="618">
        <v>1.1428571428571428</v>
      </c>
      <c r="AN209" s="618">
        <v>1.0714285714285712</v>
      </c>
      <c r="AO209" s="618">
        <v>1.1600000000000001</v>
      </c>
      <c r="AP209" s="618">
        <v>1.1363636363636365</v>
      </c>
      <c r="AQ209" s="618">
        <v>1.1428571428571432</v>
      </c>
      <c r="AR209" s="618">
        <v>1.1811023622047245</v>
      </c>
      <c r="AS209" s="618">
        <v>1.3910331463918986</v>
      </c>
    </row>
    <row r="210" spans="2:45" x14ac:dyDescent="0.3">
      <c r="B210" s="616">
        <v>2034240</v>
      </c>
      <c r="C210" t="s">
        <v>516</v>
      </c>
      <c r="D210" t="s">
        <v>180</v>
      </c>
      <c r="E210" t="s">
        <v>570</v>
      </c>
      <c r="F210" s="618">
        <v>8.1526281859119063</v>
      </c>
      <c r="G210" s="618">
        <v>2.5335204404999381</v>
      </c>
      <c r="H210" s="617">
        <v>6.3470687951174671</v>
      </c>
      <c r="I210" s="617">
        <v>14.224083470498012</v>
      </c>
      <c r="J210" s="619">
        <v>2644.5120000000002</v>
      </c>
      <c r="K210" s="619">
        <v>1856.6873000000001</v>
      </c>
      <c r="L210" s="619">
        <v>1163.3128000000002</v>
      </c>
      <c r="M210" s="619">
        <v>5040.9957000000004</v>
      </c>
      <c r="N210" s="619">
        <v>267.02805999999998</v>
      </c>
      <c r="O210" s="619">
        <v>894.60592000000008</v>
      </c>
      <c r="P210" s="619">
        <v>820.827</v>
      </c>
      <c r="Q210" s="619">
        <v>651.77481599999999</v>
      </c>
      <c r="R210" s="619">
        <v>3033.2420999999999</v>
      </c>
      <c r="S210" s="619">
        <v>2773.2499199999997</v>
      </c>
      <c r="T210" s="619">
        <v>4428.6480000000001</v>
      </c>
      <c r="U210" s="619">
        <v>3875.067</v>
      </c>
      <c r="V210" s="619">
        <v>3527.6472000000003</v>
      </c>
      <c r="W210" s="619">
        <v>3292.4707200000003</v>
      </c>
      <c r="X210" s="619">
        <v>6975.1205999999993</v>
      </c>
      <c r="Y210" s="619">
        <v>6013.0349999999999</v>
      </c>
      <c r="Z210" s="619">
        <v>912.27532409999992</v>
      </c>
      <c r="AA210" s="619">
        <v>802.80228520000003</v>
      </c>
      <c r="AB210" s="619">
        <v>3941.9634016</v>
      </c>
      <c r="AC210" s="619">
        <v>3449.2179764000002</v>
      </c>
      <c r="AD210" s="619">
        <v>2577.0149999999999</v>
      </c>
      <c r="AE210" s="619">
        <v>2181.8727000000003</v>
      </c>
      <c r="AF210" s="619">
        <v>4975.3041826999997</v>
      </c>
      <c r="AG210" s="619">
        <v>3576.6970726999998</v>
      </c>
      <c r="AH210" s="618">
        <v>1.4243173850545539</v>
      </c>
      <c r="AI210" s="618">
        <v>0.23077044084762857</v>
      </c>
      <c r="AJ210" s="618">
        <v>0.29848680187584725</v>
      </c>
      <c r="AK210" s="618">
        <v>1.2593720712277414</v>
      </c>
      <c r="AL210" s="618">
        <v>1.09375</v>
      </c>
      <c r="AM210" s="618">
        <v>1.1428571428571428</v>
      </c>
      <c r="AN210" s="618">
        <v>1.0714285714285712</v>
      </c>
      <c r="AO210" s="618">
        <v>1.1599999999999999</v>
      </c>
      <c r="AP210" s="618">
        <v>1.1363636363636365</v>
      </c>
      <c r="AQ210" s="618">
        <v>1.1428571428571432</v>
      </c>
      <c r="AR210" s="618">
        <v>1.1811023622047245</v>
      </c>
      <c r="AS210" s="618">
        <v>1.3910331463918983</v>
      </c>
    </row>
    <row r="211" spans="2:45" x14ac:dyDescent="0.3">
      <c r="B211" s="616">
        <v>2200000</v>
      </c>
      <c r="C211" t="s">
        <v>517</v>
      </c>
      <c r="D211" t="s">
        <v>180</v>
      </c>
      <c r="E211" t="s">
        <v>570</v>
      </c>
      <c r="F211" s="618">
        <v>6.7822653136027329</v>
      </c>
      <c r="G211" s="618">
        <v>2.1076648429274902</v>
      </c>
      <c r="H211" s="617">
        <v>4.882360611628819</v>
      </c>
      <c r="I211" s="617">
        <v>10.941602669613854</v>
      </c>
      <c r="J211" s="619">
        <v>2200</v>
      </c>
      <c r="K211" s="619">
        <v>1544.5995556</v>
      </c>
      <c r="L211" s="619">
        <v>967.7733207</v>
      </c>
      <c r="M211" s="619">
        <v>4193.6623996999997</v>
      </c>
      <c r="N211" s="619">
        <v>222.1437195</v>
      </c>
      <c r="O211" s="619">
        <v>744.23297149999996</v>
      </c>
      <c r="P211" s="619">
        <v>739.76005779999991</v>
      </c>
      <c r="Q211" s="619">
        <v>587.40389330000005</v>
      </c>
      <c r="R211" s="619">
        <v>2733.6714693999998</v>
      </c>
      <c r="S211" s="619">
        <v>2499.3567721000004</v>
      </c>
      <c r="T211" s="619">
        <v>3991.2635676999998</v>
      </c>
      <c r="U211" s="619">
        <v>3492.3556217999999</v>
      </c>
      <c r="V211" s="619">
        <v>3179.2478763999998</v>
      </c>
      <c r="W211" s="619">
        <v>2967.2980178999996</v>
      </c>
      <c r="X211" s="619">
        <v>6286.2401191999998</v>
      </c>
      <c r="Y211" s="619">
        <v>5419.1725164999998</v>
      </c>
      <c r="Z211" s="619">
        <v>822.17671510000002</v>
      </c>
      <c r="AA211" s="619">
        <v>723.51550930000008</v>
      </c>
      <c r="AB211" s="619">
        <v>3552.6451661999999</v>
      </c>
      <c r="AC211" s="619">
        <v>3108.5645203999998</v>
      </c>
      <c r="AD211" s="619">
        <v>2322.5025071</v>
      </c>
      <c r="AE211" s="619">
        <v>1966.385456</v>
      </c>
      <c r="AF211" s="619">
        <v>4483.9306087999994</v>
      </c>
      <c r="AG211" s="619">
        <v>3223.4534600999996</v>
      </c>
      <c r="AH211" s="618">
        <v>1.4243173850545541</v>
      </c>
      <c r="AI211" s="618">
        <v>0.23077044084762857</v>
      </c>
      <c r="AJ211" s="618">
        <v>0.29848680187584725</v>
      </c>
      <c r="AK211" s="618">
        <v>1.2593720712277414</v>
      </c>
      <c r="AL211" s="618">
        <v>1.0937500000000002</v>
      </c>
      <c r="AM211" s="618">
        <v>1.1428571428571428</v>
      </c>
      <c r="AN211" s="618">
        <v>1.0714285714285712</v>
      </c>
      <c r="AO211" s="618">
        <v>1.1599999999999999</v>
      </c>
      <c r="AP211" s="618">
        <v>1.1363636363636365</v>
      </c>
      <c r="AQ211" s="618">
        <v>1.1428571428571432</v>
      </c>
      <c r="AR211" s="618">
        <v>1.1811023622047243</v>
      </c>
      <c r="AS211" s="618">
        <v>1.3910331463918983</v>
      </c>
    </row>
    <row r="212" spans="2:45" x14ac:dyDescent="0.3">
      <c r="B212" s="616">
        <v>2200000</v>
      </c>
      <c r="C212" t="s">
        <v>518</v>
      </c>
      <c r="D212" t="s">
        <v>180</v>
      </c>
      <c r="E212" t="s">
        <v>570</v>
      </c>
      <c r="F212" s="618">
        <v>7.7996051106431423</v>
      </c>
      <c r="G212" s="618">
        <v>2.4238145693666131</v>
      </c>
      <c r="H212" s="617">
        <v>5.6147147033731413</v>
      </c>
      <c r="I212" s="617">
        <v>12.582843070055931</v>
      </c>
      <c r="J212" s="619">
        <v>2640</v>
      </c>
      <c r="K212" s="619">
        <v>1853.5194667000001</v>
      </c>
      <c r="L212" s="619">
        <v>1161.3279849</v>
      </c>
      <c r="M212" s="619">
        <v>5032.3948797000003</v>
      </c>
      <c r="N212" s="619">
        <v>266.5724634</v>
      </c>
      <c r="O212" s="619">
        <v>893.07956579999995</v>
      </c>
      <c r="P212" s="619">
        <v>813.73606359999997</v>
      </c>
      <c r="Q212" s="619">
        <v>646.14428269999996</v>
      </c>
      <c r="R212" s="619">
        <v>3007.0386164000001</v>
      </c>
      <c r="S212" s="619">
        <v>2749.2924493</v>
      </c>
      <c r="T212" s="619">
        <v>4390.3899244999993</v>
      </c>
      <c r="U212" s="619">
        <v>3841.5911839</v>
      </c>
      <c r="V212" s="619">
        <v>3497.1726639999997</v>
      </c>
      <c r="W212" s="619">
        <v>3264.0278196999998</v>
      </c>
      <c r="X212" s="619">
        <v>6914.8641311000001</v>
      </c>
      <c r="Y212" s="619">
        <v>5961.0897681999995</v>
      </c>
      <c r="Z212" s="619">
        <v>904.39438659999996</v>
      </c>
      <c r="AA212" s="619">
        <v>795.86706019999997</v>
      </c>
      <c r="AB212" s="619">
        <v>3907.9096828000002</v>
      </c>
      <c r="AC212" s="619">
        <v>3419.4209725000001</v>
      </c>
      <c r="AD212" s="619">
        <v>2554.7527577999999</v>
      </c>
      <c r="AE212" s="619">
        <v>2163.0240016000002</v>
      </c>
      <c r="AF212" s="619">
        <v>4932.3236697000002</v>
      </c>
      <c r="AG212" s="619">
        <v>3545.7988061000001</v>
      </c>
      <c r="AH212" s="618">
        <v>1.4243173850545541</v>
      </c>
      <c r="AI212" s="618">
        <v>0.23077044084762854</v>
      </c>
      <c r="AJ212" s="618">
        <v>0.29848680187584725</v>
      </c>
      <c r="AK212" s="618">
        <v>1.2593720712277414</v>
      </c>
      <c r="AL212" s="618">
        <v>1.09375</v>
      </c>
      <c r="AM212" s="618">
        <v>1.1428571428571428</v>
      </c>
      <c r="AN212" s="618">
        <v>1.0714285714285712</v>
      </c>
      <c r="AO212" s="618">
        <v>1.1599999999999999</v>
      </c>
      <c r="AP212" s="618">
        <v>1.1363636363636362</v>
      </c>
      <c r="AQ212" s="618">
        <v>1.1428571428571432</v>
      </c>
      <c r="AR212" s="618">
        <v>1.1811023622047245</v>
      </c>
      <c r="AS212" s="618">
        <v>1.3910331463918986</v>
      </c>
    </row>
    <row r="213" spans="2:45" x14ac:dyDescent="0.3">
      <c r="B213" s="616">
        <v>2200000</v>
      </c>
      <c r="C213" t="s">
        <v>516</v>
      </c>
      <c r="D213" t="s">
        <v>180</v>
      </c>
      <c r="E213" t="s">
        <v>570</v>
      </c>
      <c r="F213" s="618">
        <v>8.8169449076835544</v>
      </c>
      <c r="G213" s="618">
        <v>2.7399642958057373</v>
      </c>
      <c r="H213" s="617">
        <v>6.3470687951174654</v>
      </c>
      <c r="I213" s="617">
        <v>14.224083470498012</v>
      </c>
      <c r="J213" s="619">
        <v>2860</v>
      </c>
      <c r="K213" s="619">
        <v>2007.9794222999999</v>
      </c>
      <c r="L213" s="619">
        <v>1258.105317</v>
      </c>
      <c r="M213" s="619">
        <v>5451.7611195999998</v>
      </c>
      <c r="N213" s="619">
        <v>288.78683539999997</v>
      </c>
      <c r="O213" s="619">
        <v>967.50286300000005</v>
      </c>
      <c r="P213" s="619">
        <v>887.71206940000002</v>
      </c>
      <c r="Q213" s="619">
        <v>704.88467200000002</v>
      </c>
      <c r="R213" s="619">
        <v>3280.4057633000002</v>
      </c>
      <c r="S213" s="619">
        <v>2999.2281264999997</v>
      </c>
      <c r="T213" s="619">
        <v>4789.5162812999997</v>
      </c>
      <c r="U213" s="619">
        <v>4190.8267461000005</v>
      </c>
      <c r="V213" s="619">
        <v>3815.0974515999997</v>
      </c>
      <c r="W213" s="619">
        <v>3560.7576214999999</v>
      </c>
      <c r="X213" s="619">
        <v>7543.4881430000005</v>
      </c>
      <c r="Y213" s="619">
        <v>6503.0070198000003</v>
      </c>
      <c r="Z213" s="619">
        <v>986.61205810000001</v>
      </c>
      <c r="AA213" s="619">
        <v>868.21861109999998</v>
      </c>
      <c r="AB213" s="619">
        <v>4263.1741995000002</v>
      </c>
      <c r="AC213" s="619">
        <v>3730.2774245000001</v>
      </c>
      <c r="AD213" s="619">
        <v>2787.0030084999999</v>
      </c>
      <c r="AE213" s="619">
        <v>2359.6625472000001</v>
      </c>
      <c r="AF213" s="619">
        <v>5380.7167306000001</v>
      </c>
      <c r="AG213" s="619">
        <v>3868.1441521000002</v>
      </c>
      <c r="AH213" s="618">
        <v>1.4243173850545539</v>
      </c>
      <c r="AI213" s="618">
        <v>0.23077044084762857</v>
      </c>
      <c r="AJ213" s="618">
        <v>0.29848680187584725</v>
      </c>
      <c r="AK213" s="618">
        <v>1.2593720712277414</v>
      </c>
      <c r="AL213" s="618">
        <v>1.09375</v>
      </c>
      <c r="AM213" s="618">
        <v>1.1428571428571428</v>
      </c>
      <c r="AN213" s="618">
        <v>1.0714285714285712</v>
      </c>
      <c r="AO213" s="618">
        <v>1.1599999999999999</v>
      </c>
      <c r="AP213" s="618">
        <v>1.1363636363636362</v>
      </c>
      <c r="AQ213" s="618">
        <v>1.1428571428571432</v>
      </c>
      <c r="AR213" s="618">
        <v>1.1811023622047243</v>
      </c>
      <c r="AS213" s="618">
        <v>1.3910331463918986</v>
      </c>
    </row>
    <row r="214" spans="2:45" x14ac:dyDescent="0.3">
      <c r="B214" s="616">
        <v>600001</v>
      </c>
      <c r="C214" t="s">
        <v>517</v>
      </c>
      <c r="D214" t="s">
        <v>178</v>
      </c>
      <c r="E214" t="s">
        <v>572</v>
      </c>
      <c r="F214" s="618">
        <v>3.6502935598344619</v>
      </c>
      <c r="G214" s="618">
        <v>0.56691943147793122</v>
      </c>
      <c r="H214" s="617">
        <v>6.6007022843289072</v>
      </c>
      <c r="I214" s="617">
        <v>20.879293331732153</v>
      </c>
      <c r="J214" s="619">
        <v>600.00099999999998</v>
      </c>
      <c r="K214" s="619">
        <v>858.46069220000004</v>
      </c>
      <c r="L214" s="619">
        <v>358.24069270000001</v>
      </c>
      <c r="M214" s="619">
        <v>1175.7521359999998</v>
      </c>
      <c r="N214" s="619">
        <v>184.24865510000001</v>
      </c>
      <c r="O214" s="619">
        <v>381.63531219999999</v>
      </c>
      <c r="P214" s="619">
        <v>217.3889107</v>
      </c>
      <c r="Q214" s="619">
        <v>140.5914712</v>
      </c>
      <c r="R214" s="619">
        <v>1003.9140666999999</v>
      </c>
      <c r="S214" s="619">
        <v>688.37122629999999</v>
      </c>
      <c r="T214" s="619">
        <v>981.26938849999999</v>
      </c>
      <c r="U214" s="619">
        <v>703.42787650000002</v>
      </c>
      <c r="V214" s="619">
        <v>1690.8026385999999</v>
      </c>
      <c r="W214" s="619">
        <v>1185.7112032</v>
      </c>
      <c r="X214" s="619">
        <v>1070.8416711</v>
      </c>
      <c r="Y214" s="619">
        <v>658.72844620000001</v>
      </c>
      <c r="Z214" s="619">
        <v>208.49460190000002</v>
      </c>
      <c r="AA214" s="619">
        <v>146.2112606</v>
      </c>
      <c r="AB214" s="619">
        <v>1010.9214774</v>
      </c>
      <c r="AC214" s="619">
        <v>664.05889309999998</v>
      </c>
      <c r="AD214" s="619">
        <v>890.69067570000004</v>
      </c>
      <c r="AE214" s="619">
        <v>628.14462549999996</v>
      </c>
      <c r="AF214" s="619">
        <v>769.91181240000003</v>
      </c>
      <c r="AG214" s="619">
        <v>428.50586559999999</v>
      </c>
      <c r="AH214" s="618">
        <v>0.69892658501900129</v>
      </c>
      <c r="AI214" s="618">
        <v>0.30469065866147471</v>
      </c>
      <c r="AJ214" s="618">
        <v>0.48278722964362553</v>
      </c>
      <c r="AK214" s="618">
        <v>1.5462453644339016</v>
      </c>
      <c r="AL214" s="618">
        <v>1.4583905141819755</v>
      </c>
      <c r="AM214" s="618">
        <v>1.394982230956672</v>
      </c>
      <c r="AN214" s="618">
        <v>1.4259818360890424</v>
      </c>
      <c r="AO214" s="618">
        <v>1.625619293141509</v>
      </c>
      <c r="AP214" s="618">
        <v>1.4259818360890426</v>
      </c>
      <c r="AQ214" s="618">
        <v>1.5223370818363746</v>
      </c>
      <c r="AR214" s="618">
        <v>1.4179707021784296</v>
      </c>
      <c r="AS214" s="618">
        <v>1.7967357606235472</v>
      </c>
    </row>
    <row r="215" spans="2:45" x14ac:dyDescent="0.3">
      <c r="B215" s="616">
        <v>600001</v>
      </c>
      <c r="C215" t="s">
        <v>518</v>
      </c>
      <c r="D215" t="s">
        <v>178</v>
      </c>
      <c r="E215" t="s">
        <v>572</v>
      </c>
      <c r="F215" s="618">
        <v>4.1978375938096306</v>
      </c>
      <c r="G215" s="618">
        <v>0.65195734619962076</v>
      </c>
      <c r="H215" s="617">
        <v>7.5908076269782425</v>
      </c>
      <c r="I215" s="617">
        <v>24.011187331491971</v>
      </c>
      <c r="J215" s="619">
        <v>720.00119999999993</v>
      </c>
      <c r="K215" s="619">
        <v>1030.1528307000001</v>
      </c>
      <c r="L215" s="619">
        <v>429.88883129999999</v>
      </c>
      <c r="M215" s="619">
        <v>1410.9025632</v>
      </c>
      <c r="N215" s="619">
        <v>221.0983861</v>
      </c>
      <c r="O215" s="619">
        <v>457.96237459999998</v>
      </c>
      <c r="P215" s="619">
        <v>239.12780170000002</v>
      </c>
      <c r="Q215" s="619">
        <v>154.65061840000001</v>
      </c>
      <c r="R215" s="619">
        <v>1104.3054732999999</v>
      </c>
      <c r="S215" s="619">
        <v>757.20834890000003</v>
      </c>
      <c r="T215" s="619">
        <v>1079.3963272999999</v>
      </c>
      <c r="U215" s="619">
        <v>773.77066410000009</v>
      </c>
      <c r="V215" s="619">
        <v>1859.8829025</v>
      </c>
      <c r="W215" s="619">
        <v>1304.2823234999998</v>
      </c>
      <c r="X215" s="619">
        <v>1177.9258382</v>
      </c>
      <c r="Y215" s="619">
        <v>724.60129080000002</v>
      </c>
      <c r="Z215" s="619">
        <v>229.3440621</v>
      </c>
      <c r="AA215" s="619">
        <v>160.8323867</v>
      </c>
      <c r="AB215" s="619">
        <v>1112.0136252</v>
      </c>
      <c r="AC215" s="619">
        <v>730.46478239999999</v>
      </c>
      <c r="AD215" s="619">
        <v>979.75974329999997</v>
      </c>
      <c r="AE215" s="619">
        <v>690.95908810000003</v>
      </c>
      <c r="AF215" s="619">
        <v>846.90299360000006</v>
      </c>
      <c r="AG215" s="619">
        <v>471.35645219999998</v>
      </c>
      <c r="AH215" s="618">
        <v>0.69892658501900129</v>
      </c>
      <c r="AI215" s="618">
        <v>0.30469065866147471</v>
      </c>
      <c r="AJ215" s="618">
        <v>0.48278722964362558</v>
      </c>
      <c r="AK215" s="618">
        <v>1.5462453644339016</v>
      </c>
      <c r="AL215" s="618">
        <v>1.4583905141819755</v>
      </c>
      <c r="AM215" s="618">
        <v>1.3949822309566717</v>
      </c>
      <c r="AN215" s="618">
        <v>1.4259818360890426</v>
      </c>
      <c r="AO215" s="618">
        <v>1.625619293141509</v>
      </c>
      <c r="AP215" s="618">
        <v>1.4259818360890426</v>
      </c>
      <c r="AQ215" s="618">
        <v>1.5223370818363748</v>
      </c>
      <c r="AR215" s="618">
        <v>1.4179707021784296</v>
      </c>
      <c r="AS215" s="618">
        <v>1.796735760623547</v>
      </c>
    </row>
    <row r="216" spans="2:45" x14ac:dyDescent="0.3">
      <c r="B216" s="616">
        <v>600001</v>
      </c>
      <c r="C216" t="s">
        <v>516</v>
      </c>
      <c r="D216" t="s">
        <v>178</v>
      </c>
      <c r="E216" t="s">
        <v>572</v>
      </c>
      <c r="F216" s="618">
        <v>4.7453816277848002</v>
      </c>
      <c r="G216" s="618">
        <v>0.73699526092131051</v>
      </c>
      <c r="H216" s="617">
        <v>8.5809129696275797</v>
      </c>
      <c r="I216" s="617">
        <v>27.143081331251796</v>
      </c>
      <c r="J216" s="619">
        <v>780.00130000000001</v>
      </c>
      <c r="K216" s="619">
        <v>1115.9988999</v>
      </c>
      <c r="L216" s="619">
        <v>465.71290060000001</v>
      </c>
      <c r="M216" s="619">
        <v>1528.4777768000001</v>
      </c>
      <c r="N216" s="619">
        <v>239.52325159999998</v>
      </c>
      <c r="O216" s="619">
        <v>496.12590590000002</v>
      </c>
      <c r="P216" s="619">
        <v>260.86669280000001</v>
      </c>
      <c r="Q216" s="619">
        <v>168.7097655</v>
      </c>
      <c r="R216" s="619">
        <v>1204.69688</v>
      </c>
      <c r="S216" s="619">
        <v>826.04547160000004</v>
      </c>
      <c r="T216" s="619">
        <v>1177.5232661999999</v>
      </c>
      <c r="U216" s="619">
        <v>844.11345180000001</v>
      </c>
      <c r="V216" s="619">
        <v>2028.9631663</v>
      </c>
      <c r="W216" s="619">
        <v>1422.8534437999999</v>
      </c>
      <c r="X216" s="619">
        <v>1285.0100053000001</v>
      </c>
      <c r="Y216" s="619">
        <v>790.47413549999999</v>
      </c>
      <c r="Z216" s="619">
        <v>250.19352230000001</v>
      </c>
      <c r="AA216" s="619">
        <v>175.4535128</v>
      </c>
      <c r="AB216" s="619">
        <v>1213.1057728999999</v>
      </c>
      <c r="AC216" s="619">
        <v>796.8706717</v>
      </c>
      <c r="AD216" s="619">
        <v>1068.8288108000002</v>
      </c>
      <c r="AE216" s="619">
        <v>753.77355059999991</v>
      </c>
      <c r="AF216" s="619">
        <v>923.89417480000009</v>
      </c>
      <c r="AG216" s="619">
        <v>514.2070387</v>
      </c>
      <c r="AH216" s="618">
        <v>0.69892658501900129</v>
      </c>
      <c r="AI216" s="618">
        <v>0.30469065866147466</v>
      </c>
      <c r="AJ216" s="618">
        <v>0.48278722964362553</v>
      </c>
      <c r="AK216" s="618">
        <v>1.5462453644339014</v>
      </c>
      <c r="AL216" s="618">
        <v>1.4583905141819755</v>
      </c>
      <c r="AM216" s="618">
        <v>1.394982230956672</v>
      </c>
      <c r="AN216" s="618">
        <v>1.4259818360890424</v>
      </c>
      <c r="AO216" s="618">
        <v>1.6256192931415092</v>
      </c>
      <c r="AP216" s="618">
        <v>1.4259818360890426</v>
      </c>
      <c r="AQ216" s="618">
        <v>1.5223370818363746</v>
      </c>
      <c r="AR216" s="618">
        <v>1.4179707021784298</v>
      </c>
      <c r="AS216" s="618">
        <v>1.796735760623547</v>
      </c>
    </row>
    <row r="217" spans="2:45" x14ac:dyDescent="0.3">
      <c r="B217" s="616">
        <v>668900</v>
      </c>
      <c r="C217" t="s">
        <v>517</v>
      </c>
      <c r="D217" t="s">
        <v>178</v>
      </c>
      <c r="E217" t="s">
        <v>572</v>
      </c>
      <c r="F217" s="618">
        <v>4.069462154518531</v>
      </c>
      <c r="G217" s="618">
        <v>0.63201962615993668</v>
      </c>
      <c r="H217" s="617">
        <v>6.6007022843289054</v>
      </c>
      <c r="I217" s="617">
        <v>19.241025630141703</v>
      </c>
      <c r="J217" s="619">
        <v>668.9</v>
      </c>
      <c r="K217" s="619">
        <v>957.03899999999999</v>
      </c>
      <c r="L217" s="619">
        <v>399.37799999999999</v>
      </c>
      <c r="M217" s="619">
        <v>1682.2149999999999</v>
      </c>
      <c r="N217" s="619">
        <v>205.40620000000001</v>
      </c>
      <c r="O217" s="619">
        <v>546.02719999999999</v>
      </c>
      <c r="P217" s="619">
        <v>242.352</v>
      </c>
      <c r="Q217" s="619">
        <v>201.15216000000001</v>
      </c>
      <c r="R217" s="619">
        <v>1119.1949999999999</v>
      </c>
      <c r="S217" s="619">
        <v>984.89159999999993</v>
      </c>
      <c r="T217" s="619">
        <v>1093.95</v>
      </c>
      <c r="U217" s="619">
        <v>1006.434</v>
      </c>
      <c r="V217" s="619">
        <v>1884.96</v>
      </c>
      <c r="W217" s="619">
        <v>1696.4639999999999</v>
      </c>
      <c r="X217" s="619">
        <v>1193.808</v>
      </c>
      <c r="Y217" s="619">
        <v>942.48</v>
      </c>
      <c r="Z217" s="619">
        <v>232.43634460000001</v>
      </c>
      <c r="AA217" s="619">
        <v>209.19271019999999</v>
      </c>
      <c r="AB217" s="619">
        <v>1127.0070820999999</v>
      </c>
      <c r="AC217" s="619">
        <v>950.10657140000001</v>
      </c>
      <c r="AD217" s="619">
        <v>992.97</v>
      </c>
      <c r="AE217" s="619">
        <v>898.72199999999998</v>
      </c>
      <c r="AF217" s="619">
        <v>858.3219216</v>
      </c>
      <c r="AG217" s="619">
        <v>613.08754850000003</v>
      </c>
      <c r="AH217" s="618">
        <v>0.69892658501900129</v>
      </c>
      <c r="AI217" s="618">
        <v>0.23741198360494942</v>
      </c>
      <c r="AJ217" s="618">
        <v>0.37618309124527138</v>
      </c>
      <c r="AK217" s="618">
        <v>1.2048192771084336</v>
      </c>
      <c r="AL217" s="618">
        <v>1.1363636363636362</v>
      </c>
      <c r="AM217" s="618">
        <v>1.0869565217391304</v>
      </c>
      <c r="AN217" s="618">
        <v>1.1111111111111112</v>
      </c>
      <c r="AO217" s="618">
        <v>1.2666666666666671</v>
      </c>
      <c r="AP217" s="618">
        <v>1.1111111111111112</v>
      </c>
      <c r="AQ217" s="618">
        <v>1.186190176954848</v>
      </c>
      <c r="AR217" s="618">
        <v>1.1048689138576779</v>
      </c>
      <c r="AS217" s="618">
        <v>1.3999989458735553</v>
      </c>
    </row>
    <row r="218" spans="2:45" x14ac:dyDescent="0.3">
      <c r="B218" s="616">
        <v>668900</v>
      </c>
      <c r="C218" t="s">
        <v>518</v>
      </c>
      <c r="D218" t="s">
        <v>178</v>
      </c>
      <c r="E218" t="s">
        <v>572</v>
      </c>
      <c r="F218" s="618">
        <v>4.67988147769631</v>
      </c>
      <c r="G218" s="618">
        <v>0.72682257008392703</v>
      </c>
      <c r="H218" s="617">
        <v>7.5908076269782407</v>
      </c>
      <c r="I218" s="617">
        <v>22.127179474662956</v>
      </c>
      <c r="J218" s="619">
        <v>802.68</v>
      </c>
      <c r="K218" s="619">
        <v>1148.4467999999999</v>
      </c>
      <c r="L218" s="619">
        <v>479.25359999999995</v>
      </c>
      <c r="M218" s="619">
        <v>2018.6579999999999</v>
      </c>
      <c r="N218" s="619">
        <v>246.48743999999999</v>
      </c>
      <c r="O218" s="619">
        <v>655.23264000000006</v>
      </c>
      <c r="P218" s="619">
        <v>266.5872</v>
      </c>
      <c r="Q218" s="619">
        <v>221.26737599999998</v>
      </c>
      <c r="R218" s="619">
        <v>1231.1144999999999</v>
      </c>
      <c r="S218" s="619">
        <v>1083.38076</v>
      </c>
      <c r="T218" s="619">
        <v>1203.345</v>
      </c>
      <c r="U218" s="619">
        <v>1107.0773999999999</v>
      </c>
      <c r="V218" s="619">
        <v>2073.4560000000001</v>
      </c>
      <c r="W218" s="619">
        <v>1866.1103999999998</v>
      </c>
      <c r="X218" s="619">
        <v>1313.1888000000001</v>
      </c>
      <c r="Y218" s="619">
        <v>1036.7280000000001</v>
      </c>
      <c r="Z218" s="619">
        <v>255.6799791</v>
      </c>
      <c r="AA218" s="619">
        <v>230.1119812</v>
      </c>
      <c r="AB218" s="619">
        <v>1239.7077902999999</v>
      </c>
      <c r="AC218" s="619">
        <v>1045.1172286000001</v>
      </c>
      <c r="AD218" s="619">
        <v>1092.2670000000001</v>
      </c>
      <c r="AE218" s="619">
        <v>988.5942</v>
      </c>
      <c r="AF218" s="619">
        <v>944.1541138</v>
      </c>
      <c r="AG218" s="619">
        <v>674.3963033</v>
      </c>
      <c r="AH218" s="618">
        <v>0.69892658501900129</v>
      </c>
      <c r="AI218" s="618">
        <v>0.23741198360494942</v>
      </c>
      <c r="AJ218" s="618">
        <v>0.37618309124527138</v>
      </c>
      <c r="AK218" s="618">
        <v>1.2048192771084336</v>
      </c>
      <c r="AL218" s="618">
        <v>1.1363636363636362</v>
      </c>
      <c r="AM218" s="618">
        <v>1.0869565217391306</v>
      </c>
      <c r="AN218" s="618">
        <v>1.1111111111111112</v>
      </c>
      <c r="AO218" s="618">
        <v>1.2666666666666671</v>
      </c>
      <c r="AP218" s="618">
        <v>1.1111111111111114</v>
      </c>
      <c r="AQ218" s="618">
        <v>1.186190176954848</v>
      </c>
      <c r="AR218" s="618">
        <v>1.1048689138576779</v>
      </c>
      <c r="AS218" s="618">
        <v>1.3999989458735556</v>
      </c>
    </row>
    <row r="219" spans="2:45" x14ac:dyDescent="0.3">
      <c r="B219" s="616">
        <v>668900</v>
      </c>
      <c r="C219" t="s">
        <v>516</v>
      </c>
      <c r="D219" t="s">
        <v>178</v>
      </c>
      <c r="E219" t="s">
        <v>572</v>
      </c>
      <c r="F219" s="618">
        <v>5.2903008008740899</v>
      </c>
      <c r="G219" s="618">
        <v>0.82162551400791761</v>
      </c>
      <c r="H219" s="617">
        <v>8.5809129696275761</v>
      </c>
      <c r="I219" s="617">
        <v>25.013333319184213</v>
      </c>
      <c r="J219" s="619">
        <v>869.57</v>
      </c>
      <c r="K219" s="619">
        <v>1244.1506999999999</v>
      </c>
      <c r="L219" s="619">
        <v>519.19140000000004</v>
      </c>
      <c r="M219" s="619">
        <v>2186.8795</v>
      </c>
      <c r="N219" s="619">
        <v>267.02805999999998</v>
      </c>
      <c r="O219" s="619">
        <v>709.83536000000004</v>
      </c>
      <c r="P219" s="619">
        <v>290.82240000000002</v>
      </c>
      <c r="Q219" s="619">
        <v>241.38259200000002</v>
      </c>
      <c r="R219" s="619">
        <v>1343.0340000000001</v>
      </c>
      <c r="S219" s="619">
        <v>1181.8699199999999</v>
      </c>
      <c r="T219" s="619">
        <v>1312.74</v>
      </c>
      <c r="U219" s="619">
        <v>1207.7208000000001</v>
      </c>
      <c r="V219" s="619">
        <v>2261.9520000000002</v>
      </c>
      <c r="W219" s="619">
        <v>2035.7568000000001</v>
      </c>
      <c r="X219" s="619">
        <v>1432.5696</v>
      </c>
      <c r="Y219" s="619">
        <v>1130.9760000000001</v>
      </c>
      <c r="Z219" s="619">
        <v>278.92361360000001</v>
      </c>
      <c r="AA219" s="619">
        <v>251.03125219999998</v>
      </c>
      <c r="AB219" s="619">
        <v>1352.4084985</v>
      </c>
      <c r="AC219" s="619">
        <v>1140.1278857</v>
      </c>
      <c r="AD219" s="619">
        <v>1191.5640000000001</v>
      </c>
      <c r="AE219" s="619">
        <v>1078.4663999999998</v>
      </c>
      <c r="AF219" s="619">
        <v>1029.9863058999999</v>
      </c>
      <c r="AG219" s="619">
        <v>735.70505819999994</v>
      </c>
      <c r="AH219" s="618">
        <v>0.69892658501900129</v>
      </c>
      <c r="AI219" s="618">
        <v>0.23741198360494944</v>
      </c>
      <c r="AJ219" s="618">
        <v>0.37618309124527138</v>
      </c>
      <c r="AK219" s="618">
        <v>1.2048192771084338</v>
      </c>
      <c r="AL219" s="618">
        <v>1.1363636363636365</v>
      </c>
      <c r="AM219" s="618">
        <v>1.0869565217391304</v>
      </c>
      <c r="AN219" s="618">
        <v>1.1111111111111112</v>
      </c>
      <c r="AO219" s="618">
        <v>1.2666666666666671</v>
      </c>
      <c r="AP219" s="618">
        <v>1.1111111111111112</v>
      </c>
      <c r="AQ219" s="618">
        <v>1.186190176954848</v>
      </c>
      <c r="AR219" s="618">
        <v>1.1048689138576777</v>
      </c>
      <c r="AS219" s="618">
        <v>1.3999989458735553</v>
      </c>
    </row>
    <row r="220" spans="2:45" x14ac:dyDescent="0.3">
      <c r="B220" s="616">
        <v>700000</v>
      </c>
      <c r="C220" t="s">
        <v>517</v>
      </c>
      <c r="D220" t="s">
        <v>178</v>
      </c>
      <c r="E220" t="s">
        <v>572</v>
      </c>
      <c r="F220" s="618">
        <v>4.1529301879959837</v>
      </c>
      <c r="G220" s="618">
        <v>0.66663445190569093</v>
      </c>
      <c r="H220" s="617">
        <v>6.547896659318261</v>
      </c>
      <c r="I220" s="617">
        <v>18.859981371318671</v>
      </c>
      <c r="J220" s="619">
        <v>700</v>
      </c>
      <c r="K220" s="619">
        <v>964.92585229999997</v>
      </c>
      <c r="L220" s="619">
        <v>410.84333270000002</v>
      </c>
      <c r="M220" s="619">
        <v>1730.5295286</v>
      </c>
      <c r="N220" s="619">
        <v>205.40620000000001</v>
      </c>
      <c r="O220" s="619">
        <v>546.68097069999999</v>
      </c>
      <c r="P220" s="619">
        <v>250.74936120000001</v>
      </c>
      <c r="Q220" s="619">
        <v>207.16754319999998</v>
      </c>
      <c r="R220" s="619">
        <v>1156.080107</v>
      </c>
      <c r="S220" s="619">
        <v>996.8725938</v>
      </c>
      <c r="T220" s="619">
        <v>1148.1666633</v>
      </c>
      <c r="U220" s="619">
        <v>1050.3406092999999</v>
      </c>
      <c r="V220" s="619">
        <v>1934.7326745</v>
      </c>
      <c r="W220" s="619">
        <v>1738.2730466</v>
      </c>
      <c r="X220" s="619">
        <v>1274.1079147999999</v>
      </c>
      <c r="Y220" s="619">
        <v>1012.1617443</v>
      </c>
      <c r="Z220" s="619">
        <v>243.52731219999998</v>
      </c>
      <c r="AA220" s="619">
        <v>219.38699919999999</v>
      </c>
      <c r="AB220" s="619">
        <v>1181.5714828</v>
      </c>
      <c r="AC220" s="619">
        <v>1000.5917325</v>
      </c>
      <c r="AD220" s="619">
        <v>1028.7441097999999</v>
      </c>
      <c r="AE220" s="619">
        <v>929.11888329999999</v>
      </c>
      <c r="AF220" s="619">
        <v>892.45149960000003</v>
      </c>
      <c r="AG220" s="619">
        <v>636.81823529999997</v>
      </c>
      <c r="AH220" s="618">
        <v>0.7254443420242731</v>
      </c>
      <c r="AI220" s="618">
        <v>0.23740902761911614</v>
      </c>
      <c r="AJ220" s="618">
        <v>0.37573321738330068</v>
      </c>
      <c r="AK220" s="618">
        <v>1.2103699127451422</v>
      </c>
      <c r="AL220" s="618">
        <v>1.159706981801552</v>
      </c>
      <c r="AM220" s="618">
        <v>1.0931374576356041</v>
      </c>
      <c r="AN220" s="618">
        <v>1.113020004713924</v>
      </c>
      <c r="AO220" s="618">
        <v>1.2587987266249236</v>
      </c>
      <c r="AP220" s="618">
        <v>1.110035294101068</v>
      </c>
      <c r="AQ220" s="618">
        <v>1.1808727220160204</v>
      </c>
      <c r="AR220" s="618">
        <v>1.1072254888209732</v>
      </c>
      <c r="AS220" s="618">
        <v>1.4014226510077712</v>
      </c>
    </row>
    <row r="221" spans="2:45" x14ac:dyDescent="0.3">
      <c r="B221" s="616">
        <v>700000</v>
      </c>
      <c r="C221" t="s">
        <v>518</v>
      </c>
      <c r="D221" t="s">
        <v>178</v>
      </c>
      <c r="E221" t="s">
        <v>572</v>
      </c>
      <c r="F221" s="618">
        <v>4.7758697161953814</v>
      </c>
      <c r="G221" s="618">
        <v>0.76662961969154453</v>
      </c>
      <c r="H221" s="617">
        <v>7.5300811582159994</v>
      </c>
      <c r="I221" s="617">
        <v>21.688978577016471</v>
      </c>
      <c r="J221" s="619">
        <v>840</v>
      </c>
      <c r="K221" s="619">
        <v>1157.9110227000001</v>
      </c>
      <c r="L221" s="619">
        <v>493.01199920000005</v>
      </c>
      <c r="M221" s="619">
        <v>2076.6354343000003</v>
      </c>
      <c r="N221" s="619">
        <v>246.48743999999999</v>
      </c>
      <c r="O221" s="619">
        <v>656.01716480000005</v>
      </c>
      <c r="P221" s="619">
        <v>275.82429729999996</v>
      </c>
      <c r="Q221" s="619">
        <v>227.8842976</v>
      </c>
      <c r="R221" s="619">
        <v>1271.6881177</v>
      </c>
      <c r="S221" s="619">
        <v>1096.5598531999999</v>
      </c>
      <c r="T221" s="619">
        <v>1262.9833296000002</v>
      </c>
      <c r="U221" s="619">
        <v>1155.3746702000001</v>
      </c>
      <c r="V221" s="619">
        <v>2128.2059419000002</v>
      </c>
      <c r="W221" s="619">
        <v>1912.1003512</v>
      </c>
      <c r="X221" s="619">
        <v>1401.5187062999998</v>
      </c>
      <c r="Y221" s="619">
        <v>1113.3779187</v>
      </c>
      <c r="Z221" s="619">
        <v>267.88004340000003</v>
      </c>
      <c r="AA221" s="619">
        <v>241.32569910000001</v>
      </c>
      <c r="AB221" s="619">
        <v>1299.7286311</v>
      </c>
      <c r="AC221" s="619">
        <v>1100.6509058000001</v>
      </c>
      <c r="AD221" s="619">
        <v>1131.6185208000002</v>
      </c>
      <c r="AE221" s="619">
        <v>1022.0307717000001</v>
      </c>
      <c r="AF221" s="619">
        <v>981.69664950000004</v>
      </c>
      <c r="AG221" s="619">
        <v>700.5000589</v>
      </c>
      <c r="AH221" s="618">
        <v>0.7254443420242731</v>
      </c>
      <c r="AI221" s="618">
        <v>0.23740902761911614</v>
      </c>
      <c r="AJ221" s="618">
        <v>0.37573321738330068</v>
      </c>
      <c r="AK221" s="618">
        <v>1.2103699127451424</v>
      </c>
      <c r="AL221" s="618">
        <v>1.159706981801552</v>
      </c>
      <c r="AM221" s="618">
        <v>1.0931374576356043</v>
      </c>
      <c r="AN221" s="618">
        <v>1.113020004713924</v>
      </c>
      <c r="AO221" s="618">
        <v>1.2587987266249236</v>
      </c>
      <c r="AP221" s="618">
        <v>1.1100352941010683</v>
      </c>
      <c r="AQ221" s="618">
        <v>1.1808727220160202</v>
      </c>
      <c r="AR221" s="618">
        <v>1.1072254888209732</v>
      </c>
      <c r="AS221" s="618">
        <v>1.4014226510077712</v>
      </c>
    </row>
    <row r="222" spans="2:45" x14ac:dyDescent="0.3">
      <c r="B222" s="616">
        <v>700000</v>
      </c>
      <c r="C222" t="s">
        <v>516</v>
      </c>
      <c r="D222" t="s">
        <v>178</v>
      </c>
      <c r="E222" t="s">
        <v>572</v>
      </c>
      <c r="F222" s="618">
        <v>5.398809244394779</v>
      </c>
      <c r="G222" s="618">
        <v>0.86662478747739813</v>
      </c>
      <c r="H222" s="617">
        <v>8.5122656571137387</v>
      </c>
      <c r="I222" s="617">
        <v>24.517975782714274</v>
      </c>
      <c r="J222" s="619">
        <v>910</v>
      </c>
      <c r="K222" s="619">
        <v>1254.4036079</v>
      </c>
      <c r="L222" s="619">
        <v>534.09633250000002</v>
      </c>
      <c r="M222" s="619">
        <v>2249.6883872000003</v>
      </c>
      <c r="N222" s="619">
        <v>267.02805999999998</v>
      </c>
      <c r="O222" s="619">
        <v>710.6852619</v>
      </c>
      <c r="P222" s="619">
        <v>300.89923349999998</v>
      </c>
      <c r="Q222" s="619">
        <v>248.60105189999999</v>
      </c>
      <c r="R222" s="619">
        <v>1387.2961284</v>
      </c>
      <c r="S222" s="619">
        <v>1196.2471125</v>
      </c>
      <c r="T222" s="619">
        <v>1377.7999958999999</v>
      </c>
      <c r="U222" s="619">
        <v>1260.4087311000001</v>
      </c>
      <c r="V222" s="619">
        <v>2321.6792094000002</v>
      </c>
      <c r="W222" s="619">
        <v>2085.9276559</v>
      </c>
      <c r="X222" s="619">
        <v>1528.9294978</v>
      </c>
      <c r="Y222" s="619">
        <v>1214.5940931</v>
      </c>
      <c r="Z222" s="619">
        <v>292.23277460000003</v>
      </c>
      <c r="AA222" s="619">
        <v>263.26439899999997</v>
      </c>
      <c r="AB222" s="619">
        <v>1417.8857794</v>
      </c>
      <c r="AC222" s="619">
        <v>1200.710079</v>
      </c>
      <c r="AD222" s="619">
        <v>1234.4929317000001</v>
      </c>
      <c r="AE222" s="619">
        <v>1114.9426599999999</v>
      </c>
      <c r="AF222" s="619">
        <v>1070.9417994999999</v>
      </c>
      <c r="AG222" s="619">
        <v>764.18188239999995</v>
      </c>
      <c r="AH222" s="618">
        <v>0.7254443420242731</v>
      </c>
      <c r="AI222" s="618">
        <v>0.23740902761911611</v>
      </c>
      <c r="AJ222" s="618">
        <v>0.37573321738330068</v>
      </c>
      <c r="AK222" s="618">
        <v>1.2103699127451424</v>
      </c>
      <c r="AL222" s="618">
        <v>1.159706981801552</v>
      </c>
      <c r="AM222" s="618">
        <v>1.0931374576356041</v>
      </c>
      <c r="AN222" s="618">
        <v>1.113020004713924</v>
      </c>
      <c r="AO222" s="618">
        <v>1.2587987266249239</v>
      </c>
      <c r="AP222" s="618">
        <v>1.1100352941010683</v>
      </c>
      <c r="AQ222" s="618">
        <v>1.1808727220160204</v>
      </c>
      <c r="AR222" s="618">
        <v>1.1072254888209732</v>
      </c>
      <c r="AS222" s="618">
        <v>1.401422651007771</v>
      </c>
    </row>
    <row r="223" spans="2:45" x14ac:dyDescent="0.3">
      <c r="B223" s="616">
        <v>800000</v>
      </c>
      <c r="C223" t="s">
        <v>517</v>
      </c>
      <c r="D223" t="s">
        <v>178</v>
      </c>
      <c r="E223" t="s">
        <v>572</v>
      </c>
      <c r="F223" s="618">
        <v>4.395479925864513</v>
      </c>
      <c r="G223" s="618">
        <v>0.77793614240650832</v>
      </c>
      <c r="H223" s="617">
        <v>6.4035157588763356</v>
      </c>
      <c r="I223" s="617">
        <v>17.805510140281349</v>
      </c>
      <c r="J223" s="619">
        <v>800</v>
      </c>
      <c r="K223" s="619">
        <v>990.28550589999998</v>
      </c>
      <c r="L223" s="619">
        <v>447.70935400000002</v>
      </c>
      <c r="M223" s="619">
        <v>1885.8817106000001</v>
      </c>
      <c r="N223" s="619">
        <v>205.40620000000001</v>
      </c>
      <c r="O223" s="619">
        <v>548.78312730000005</v>
      </c>
      <c r="P223" s="619">
        <v>277.75052269999998</v>
      </c>
      <c r="Q223" s="619">
        <v>226.50961150000001</v>
      </c>
      <c r="R223" s="619">
        <v>1274.6817371</v>
      </c>
      <c r="S223" s="619">
        <v>1035.3966895999999</v>
      </c>
      <c r="T223" s="619">
        <v>1322.4967701999999</v>
      </c>
      <c r="U223" s="619">
        <v>1191.5194172000001</v>
      </c>
      <c r="V223" s="619">
        <v>2094.7734284000003</v>
      </c>
      <c r="W223" s="619">
        <v>1872.7072799</v>
      </c>
      <c r="X223" s="619">
        <v>1532.3069979000002</v>
      </c>
      <c r="Y223" s="619">
        <v>1236.2187997999999</v>
      </c>
      <c r="Z223" s="619">
        <v>279.18958720000001</v>
      </c>
      <c r="AA223" s="619">
        <v>252.1660636</v>
      </c>
      <c r="AB223" s="619">
        <v>1357.0197166999999</v>
      </c>
      <c r="AC223" s="619">
        <v>1162.9234402999998</v>
      </c>
      <c r="AD223" s="619">
        <v>1143.7734017</v>
      </c>
      <c r="AE223" s="619">
        <v>1026.8580581000001</v>
      </c>
      <c r="AF223" s="619">
        <v>1002.1929078000001</v>
      </c>
      <c r="AG223" s="619">
        <v>713.12269460000005</v>
      </c>
      <c r="AH223" s="618">
        <v>0.80784783304140106</v>
      </c>
      <c r="AI223" s="618">
        <v>0.23740054931458709</v>
      </c>
      <c r="AJ223" s="618">
        <v>0.37429394199441829</v>
      </c>
      <c r="AK223" s="618">
        <v>1.226219589004925</v>
      </c>
      <c r="AL223" s="618">
        <v>1.2311047060452354</v>
      </c>
      <c r="AM223" s="618">
        <v>1.109924648426482</v>
      </c>
      <c r="AN223" s="618">
        <v>1.1185802772992044</v>
      </c>
      <c r="AO223" s="618">
        <v>1.2395111594428045</v>
      </c>
      <c r="AP223" s="618">
        <v>1.1071655846689408</v>
      </c>
      <c r="AQ223" s="618">
        <v>1.1669037442278831</v>
      </c>
      <c r="AR223" s="618">
        <v>1.1138573561237577</v>
      </c>
      <c r="AS223" s="618">
        <v>1.4053583139750967</v>
      </c>
    </row>
    <row r="224" spans="2:45" x14ac:dyDescent="0.3">
      <c r="B224" s="616">
        <v>800000</v>
      </c>
      <c r="C224" t="s">
        <v>518</v>
      </c>
      <c r="D224" t="s">
        <v>178</v>
      </c>
      <c r="E224" t="s">
        <v>572</v>
      </c>
      <c r="F224" s="618">
        <v>5.0548019147441892</v>
      </c>
      <c r="G224" s="618">
        <v>0.89462656376748451</v>
      </c>
      <c r="H224" s="617">
        <v>7.3640431227077858</v>
      </c>
      <c r="I224" s="617">
        <v>20.476336661323547</v>
      </c>
      <c r="J224" s="619">
        <v>960</v>
      </c>
      <c r="K224" s="619">
        <v>1188.342607</v>
      </c>
      <c r="L224" s="619">
        <v>537.25122490000001</v>
      </c>
      <c r="M224" s="619">
        <v>2263.0580528</v>
      </c>
      <c r="N224" s="619">
        <v>246.48743999999999</v>
      </c>
      <c r="O224" s="619">
        <v>658.53975270000001</v>
      </c>
      <c r="P224" s="619">
        <v>305.525575</v>
      </c>
      <c r="Q224" s="619">
        <v>249.16057260000002</v>
      </c>
      <c r="R224" s="619">
        <v>1402.1499109000001</v>
      </c>
      <c r="S224" s="619">
        <v>1138.9363585000001</v>
      </c>
      <c r="T224" s="619">
        <v>1454.7464473000002</v>
      </c>
      <c r="U224" s="619">
        <v>1310.6713589000001</v>
      </c>
      <c r="V224" s="619">
        <v>2304.2507713</v>
      </c>
      <c r="W224" s="619">
        <v>2059.9780079000002</v>
      </c>
      <c r="X224" s="619">
        <v>1685.5376976</v>
      </c>
      <c r="Y224" s="619">
        <v>1359.8406798000001</v>
      </c>
      <c r="Z224" s="619">
        <v>307.10854590000002</v>
      </c>
      <c r="AA224" s="619">
        <v>277.3826699</v>
      </c>
      <c r="AB224" s="619">
        <v>1492.7216883000001</v>
      </c>
      <c r="AC224" s="619">
        <v>1279.2157843</v>
      </c>
      <c r="AD224" s="619">
        <v>1258.1507417999999</v>
      </c>
      <c r="AE224" s="619">
        <v>1129.5438638999999</v>
      </c>
      <c r="AF224" s="619">
        <v>1102.4121984999999</v>
      </c>
      <c r="AG224" s="619">
        <v>784.4349641</v>
      </c>
      <c r="AH224" s="618">
        <v>0.80784783304140118</v>
      </c>
      <c r="AI224" s="618">
        <v>0.23740054931458715</v>
      </c>
      <c r="AJ224" s="618">
        <v>0.37429394199441829</v>
      </c>
      <c r="AK224" s="618">
        <v>1.226219589004925</v>
      </c>
      <c r="AL224" s="618">
        <v>1.2311047060452356</v>
      </c>
      <c r="AM224" s="618">
        <v>1.109924648426482</v>
      </c>
      <c r="AN224" s="618">
        <v>1.1185802772992044</v>
      </c>
      <c r="AO224" s="618">
        <v>1.2395111594428045</v>
      </c>
      <c r="AP224" s="618">
        <v>1.1071655846689408</v>
      </c>
      <c r="AQ224" s="618">
        <v>1.1669037442278833</v>
      </c>
      <c r="AR224" s="618">
        <v>1.1138573561237575</v>
      </c>
      <c r="AS224" s="618">
        <v>1.4053583139750967</v>
      </c>
    </row>
    <row r="225" spans="2:45" x14ac:dyDescent="0.3">
      <c r="B225" s="616">
        <v>800000</v>
      </c>
      <c r="C225" t="s">
        <v>516</v>
      </c>
      <c r="D225" t="s">
        <v>178</v>
      </c>
      <c r="E225" t="s">
        <v>572</v>
      </c>
      <c r="F225" s="618">
        <v>5.7141239036238671</v>
      </c>
      <c r="G225" s="618">
        <v>1.0113169851284609</v>
      </c>
      <c r="H225" s="617">
        <v>8.3245704865392369</v>
      </c>
      <c r="I225" s="617">
        <v>23.147163182365752</v>
      </c>
      <c r="J225" s="619">
        <v>1040</v>
      </c>
      <c r="K225" s="619">
        <v>1287.3711576000001</v>
      </c>
      <c r="L225" s="619">
        <v>582.0221603</v>
      </c>
      <c r="M225" s="619">
        <v>2451.6462237999999</v>
      </c>
      <c r="N225" s="619">
        <v>267.02805999999998</v>
      </c>
      <c r="O225" s="619">
        <v>713.41806539999993</v>
      </c>
      <c r="P225" s="619">
        <v>333.30062729999997</v>
      </c>
      <c r="Q225" s="619">
        <v>271.81153379999995</v>
      </c>
      <c r="R225" s="619">
        <v>1529.6180846</v>
      </c>
      <c r="S225" s="619">
        <v>1242.4760275000001</v>
      </c>
      <c r="T225" s="619">
        <v>1586.9961243</v>
      </c>
      <c r="U225" s="619">
        <v>1429.8233007000001</v>
      </c>
      <c r="V225" s="619">
        <v>2513.7281140999999</v>
      </c>
      <c r="W225" s="619">
        <v>2247.2487359000002</v>
      </c>
      <c r="X225" s="619">
        <v>1838.7683973999999</v>
      </c>
      <c r="Y225" s="619">
        <v>1483.4625598</v>
      </c>
      <c r="Z225" s="619">
        <v>335.02750470000001</v>
      </c>
      <c r="AA225" s="619">
        <v>302.59927630000004</v>
      </c>
      <c r="AB225" s="619">
        <v>1628.4236599999999</v>
      </c>
      <c r="AC225" s="619">
        <v>1395.5081283</v>
      </c>
      <c r="AD225" s="619">
        <v>1372.528082</v>
      </c>
      <c r="AE225" s="619">
        <v>1232.2296696999999</v>
      </c>
      <c r="AF225" s="619">
        <v>1202.6314893000001</v>
      </c>
      <c r="AG225" s="619">
        <v>855.74723349999999</v>
      </c>
      <c r="AH225" s="618">
        <v>0.80784783304140106</v>
      </c>
      <c r="AI225" s="618">
        <v>0.23740054931458709</v>
      </c>
      <c r="AJ225" s="618">
        <v>0.37429394199441834</v>
      </c>
      <c r="AK225" s="618">
        <v>1.226219589004925</v>
      </c>
      <c r="AL225" s="618">
        <v>1.2311047060452356</v>
      </c>
      <c r="AM225" s="618">
        <v>1.109924648426482</v>
      </c>
      <c r="AN225" s="618">
        <v>1.1185802772992044</v>
      </c>
      <c r="AO225" s="618">
        <v>1.2395111594428045</v>
      </c>
      <c r="AP225" s="618">
        <v>1.1071655846689408</v>
      </c>
      <c r="AQ225" s="618">
        <v>1.1669037442278833</v>
      </c>
      <c r="AR225" s="618">
        <v>1.1138573561237575</v>
      </c>
      <c r="AS225" s="618">
        <v>1.4053583139750967</v>
      </c>
    </row>
    <row r="226" spans="2:45" x14ac:dyDescent="0.3">
      <c r="B226" s="616">
        <v>957039</v>
      </c>
      <c r="C226" t="s">
        <v>517</v>
      </c>
      <c r="D226" t="s">
        <v>178</v>
      </c>
      <c r="E226" t="s">
        <v>572</v>
      </c>
      <c r="F226" s="618">
        <v>4.7119195016283628</v>
      </c>
      <c r="G226" s="618">
        <v>0.95272320415208722</v>
      </c>
      <c r="H226" s="617">
        <v>6.2331995372434257</v>
      </c>
      <c r="I226" s="617">
        <v>16.537318836957834</v>
      </c>
      <c r="J226" s="619">
        <v>957.03899999999999</v>
      </c>
      <c r="K226" s="619">
        <v>1030.1100523</v>
      </c>
      <c r="L226" s="619">
        <v>505.60338540000004</v>
      </c>
      <c r="M226" s="619">
        <v>2129.8452238</v>
      </c>
      <c r="N226" s="619">
        <v>205.40620000000001</v>
      </c>
      <c r="O226" s="619">
        <v>552.08433290000005</v>
      </c>
      <c r="P226" s="619">
        <v>320.15287670000004</v>
      </c>
      <c r="Q226" s="619">
        <v>256.88420209999998</v>
      </c>
      <c r="R226" s="619">
        <v>1460.9325511</v>
      </c>
      <c r="S226" s="619">
        <v>1095.8945443</v>
      </c>
      <c r="T226" s="619">
        <v>1596.2630268999999</v>
      </c>
      <c r="U226" s="619">
        <v>1413.2252054</v>
      </c>
      <c r="V226" s="619">
        <v>2346.0998280000003</v>
      </c>
      <c r="W226" s="619">
        <v>2083.8214555</v>
      </c>
      <c r="X226" s="619">
        <v>1937.7802558999999</v>
      </c>
      <c r="Y226" s="619">
        <v>1588.0757592</v>
      </c>
      <c r="Z226" s="619">
        <v>335.1932673</v>
      </c>
      <c r="AA226" s="619">
        <v>303.64197850000005</v>
      </c>
      <c r="AB226" s="619">
        <v>1632.5418686999999</v>
      </c>
      <c r="AC226" s="619">
        <v>1417.8475307000001</v>
      </c>
      <c r="AD226" s="619">
        <v>1324.4142514</v>
      </c>
      <c r="AE226" s="619">
        <v>1180.3466807</v>
      </c>
      <c r="AF226" s="619">
        <v>1174.5297178000001</v>
      </c>
      <c r="AG226" s="619">
        <v>832.95045449999998</v>
      </c>
      <c r="AH226" s="618">
        <v>0.92906481001578445</v>
      </c>
      <c r="AI226" s="618">
        <v>0.2373897313014941</v>
      </c>
      <c r="AJ226" s="618">
        <v>0.37205583958758104</v>
      </c>
      <c r="AK226" s="618">
        <v>1.2462925867620147</v>
      </c>
      <c r="AL226" s="618">
        <v>1.3330959248754912</v>
      </c>
      <c r="AM226" s="618">
        <v>1.1295178014195777</v>
      </c>
      <c r="AN226" s="618">
        <v>1.125864128995421</v>
      </c>
      <c r="AO226" s="618">
        <v>1.2202064319742678</v>
      </c>
      <c r="AP226" s="618">
        <v>1.1039095087565887</v>
      </c>
      <c r="AQ226" s="618">
        <v>1.1514227258270722</v>
      </c>
      <c r="AR226" s="618">
        <v>1.1220553021102531</v>
      </c>
      <c r="AS226" s="618">
        <v>1.4100835308129294</v>
      </c>
    </row>
    <row r="227" spans="2:45" x14ac:dyDescent="0.3">
      <c r="B227" s="616">
        <v>957039</v>
      </c>
      <c r="C227" t="s">
        <v>518</v>
      </c>
      <c r="D227" t="s">
        <v>178</v>
      </c>
      <c r="E227" t="s">
        <v>572</v>
      </c>
      <c r="F227" s="618">
        <v>5.4187074268726168</v>
      </c>
      <c r="G227" s="618">
        <v>1.0956316847749001</v>
      </c>
      <c r="H227" s="617">
        <v>7.1681794678299386</v>
      </c>
      <c r="I227" s="617">
        <v>19.017916662501506</v>
      </c>
      <c r="J227" s="619">
        <v>1148.4467999999999</v>
      </c>
      <c r="K227" s="619">
        <v>1236.1320627</v>
      </c>
      <c r="L227" s="619">
        <v>606.72406249999995</v>
      </c>
      <c r="M227" s="619">
        <v>2555.8142686000001</v>
      </c>
      <c r="N227" s="619">
        <v>246.48743999999999</v>
      </c>
      <c r="O227" s="619">
        <v>662.50119949999998</v>
      </c>
      <c r="P227" s="619">
        <v>352.16816440000002</v>
      </c>
      <c r="Q227" s="619">
        <v>282.57262229999998</v>
      </c>
      <c r="R227" s="619">
        <v>1607.0258062</v>
      </c>
      <c r="S227" s="619">
        <v>1205.4839987</v>
      </c>
      <c r="T227" s="619">
        <v>1755.8893296000001</v>
      </c>
      <c r="U227" s="619">
        <v>1554.547726</v>
      </c>
      <c r="V227" s="619">
        <v>2580.7098108</v>
      </c>
      <c r="W227" s="619">
        <v>2292.2036011</v>
      </c>
      <c r="X227" s="619">
        <v>2131.5582815000002</v>
      </c>
      <c r="Y227" s="619">
        <v>1746.8833351000001</v>
      </c>
      <c r="Z227" s="619">
        <v>368.71259409999999</v>
      </c>
      <c r="AA227" s="619">
        <v>334.00617640000002</v>
      </c>
      <c r="AB227" s="619">
        <v>1795.7960555</v>
      </c>
      <c r="AC227" s="619">
        <v>1559.6322838000001</v>
      </c>
      <c r="AD227" s="619">
        <v>1456.8556765000001</v>
      </c>
      <c r="AE227" s="619">
        <v>1298.3813488000001</v>
      </c>
      <c r="AF227" s="619">
        <v>1291.9826896</v>
      </c>
      <c r="AG227" s="619">
        <v>916.24549990000003</v>
      </c>
      <c r="AH227" s="618">
        <v>0.92906481001578445</v>
      </c>
      <c r="AI227" s="618">
        <v>0.2373897313014941</v>
      </c>
      <c r="AJ227" s="618">
        <v>0.37205583958758104</v>
      </c>
      <c r="AK227" s="618">
        <v>1.2462925867620149</v>
      </c>
      <c r="AL227" s="618">
        <v>1.3330959248754912</v>
      </c>
      <c r="AM227" s="618">
        <v>1.1295178014195775</v>
      </c>
      <c r="AN227" s="618">
        <v>1.125864128995421</v>
      </c>
      <c r="AO227" s="618">
        <v>1.2202064319742678</v>
      </c>
      <c r="AP227" s="618">
        <v>1.1039095087565889</v>
      </c>
      <c r="AQ227" s="618">
        <v>1.1514227258270724</v>
      </c>
      <c r="AR227" s="618">
        <v>1.1220553021102528</v>
      </c>
      <c r="AS227" s="618">
        <v>1.4100835308129291</v>
      </c>
    </row>
    <row r="228" spans="2:45" x14ac:dyDescent="0.3">
      <c r="B228" s="616">
        <v>957039</v>
      </c>
      <c r="C228" t="s">
        <v>516</v>
      </c>
      <c r="D228" t="s">
        <v>178</v>
      </c>
      <c r="E228" t="s">
        <v>572</v>
      </c>
      <c r="F228" s="618">
        <v>6.1254953521168716</v>
      </c>
      <c r="G228" s="618">
        <v>1.2385401653977133</v>
      </c>
      <c r="H228" s="617">
        <v>8.1031593984164534</v>
      </c>
      <c r="I228" s="617">
        <v>21.498514488045181</v>
      </c>
      <c r="J228" s="619">
        <v>1244.1506999999999</v>
      </c>
      <c r="K228" s="619">
        <v>1339.1430679</v>
      </c>
      <c r="L228" s="619">
        <v>657.284401</v>
      </c>
      <c r="M228" s="619">
        <v>2768.7987908999999</v>
      </c>
      <c r="N228" s="619">
        <v>267.02805999999998</v>
      </c>
      <c r="O228" s="619">
        <v>717.70963280000001</v>
      </c>
      <c r="P228" s="619">
        <v>384.18345199999999</v>
      </c>
      <c r="Q228" s="619">
        <v>308.26104249999997</v>
      </c>
      <c r="R228" s="619">
        <v>1753.1190612999999</v>
      </c>
      <c r="S228" s="619">
        <v>1315.0734532000001</v>
      </c>
      <c r="T228" s="619">
        <v>1915.5156322999999</v>
      </c>
      <c r="U228" s="619">
        <v>1695.8702464999999</v>
      </c>
      <c r="V228" s="619">
        <v>2815.3197936000001</v>
      </c>
      <c r="W228" s="619">
        <v>2500.5857466000002</v>
      </c>
      <c r="X228" s="619">
        <v>2325.336307</v>
      </c>
      <c r="Y228" s="619">
        <v>1905.6909111</v>
      </c>
      <c r="Z228" s="619">
        <v>402.23192080000001</v>
      </c>
      <c r="AA228" s="619">
        <v>364.37037420000001</v>
      </c>
      <c r="AB228" s="619">
        <v>1959.0502424000001</v>
      </c>
      <c r="AC228" s="619">
        <v>1701.4170368999999</v>
      </c>
      <c r="AD228" s="619">
        <v>1589.2971017</v>
      </c>
      <c r="AE228" s="619">
        <v>1416.4160168000001</v>
      </c>
      <c r="AF228" s="619">
        <v>1409.4356614000001</v>
      </c>
      <c r="AG228" s="619">
        <v>999.54054529999996</v>
      </c>
      <c r="AH228" s="618">
        <v>0.92906481001578434</v>
      </c>
      <c r="AI228" s="618">
        <v>0.2373897313014941</v>
      </c>
      <c r="AJ228" s="618">
        <v>0.37205583958758104</v>
      </c>
      <c r="AK228" s="618">
        <v>1.2462925867620147</v>
      </c>
      <c r="AL228" s="618">
        <v>1.333095924875491</v>
      </c>
      <c r="AM228" s="618">
        <v>1.1295178014195777</v>
      </c>
      <c r="AN228" s="618">
        <v>1.1258641289954212</v>
      </c>
      <c r="AO228" s="618">
        <v>1.2202064319742678</v>
      </c>
      <c r="AP228" s="618">
        <v>1.1039095087565887</v>
      </c>
      <c r="AQ228" s="618">
        <v>1.1514227258270724</v>
      </c>
      <c r="AR228" s="618">
        <v>1.1220553021102531</v>
      </c>
      <c r="AS228" s="618">
        <v>1.4100835308129294</v>
      </c>
    </row>
    <row r="229" spans="2:45" x14ac:dyDescent="0.3">
      <c r="B229" s="616">
        <v>1000000</v>
      </c>
      <c r="C229" t="s">
        <v>517</v>
      </c>
      <c r="D229" t="s">
        <v>178</v>
      </c>
      <c r="E229" t="s">
        <v>572</v>
      </c>
      <c r="F229" s="618">
        <v>4.7874023266830692</v>
      </c>
      <c r="G229" s="618">
        <v>1.0005395234081433</v>
      </c>
      <c r="H229" s="617">
        <v>6.1952671156165291</v>
      </c>
      <c r="I229" s="617">
        <v>16.251209712014713</v>
      </c>
      <c r="J229" s="619">
        <v>1000</v>
      </c>
      <c r="K229" s="619">
        <v>1041.004813</v>
      </c>
      <c r="L229" s="619">
        <v>521.44139680000001</v>
      </c>
      <c r="M229" s="619">
        <v>2196.5860747000002</v>
      </c>
      <c r="N229" s="619">
        <v>205.40620000000001</v>
      </c>
      <c r="O229" s="619">
        <v>552.98744039999997</v>
      </c>
      <c r="P229" s="619">
        <v>331.75284570000002</v>
      </c>
      <c r="Q229" s="619">
        <v>265.19374800000003</v>
      </c>
      <c r="R229" s="619">
        <v>1511.8849975000001</v>
      </c>
      <c r="S229" s="619">
        <v>1112.4448811000002</v>
      </c>
      <c r="T229" s="619">
        <v>1671.1569842000001</v>
      </c>
      <c r="U229" s="619">
        <v>1473.8770330999998</v>
      </c>
      <c r="V229" s="619">
        <v>2414.8549363000002</v>
      </c>
      <c r="W229" s="619">
        <v>2141.5757464999997</v>
      </c>
      <c r="X229" s="619">
        <v>2048.7051639000001</v>
      </c>
      <c r="Y229" s="619">
        <v>1684.3329109000001</v>
      </c>
      <c r="Z229" s="619">
        <v>350.51413730000002</v>
      </c>
      <c r="AA229" s="619">
        <v>317.72419239999999</v>
      </c>
      <c r="AB229" s="619">
        <v>1707.9161844</v>
      </c>
      <c r="AC229" s="619">
        <v>1487.5868556999999</v>
      </c>
      <c r="AD229" s="619">
        <v>1373.8319855</v>
      </c>
      <c r="AE229" s="619">
        <v>1222.3364075</v>
      </c>
      <c r="AF229" s="619">
        <v>1221.6757242000001</v>
      </c>
      <c r="AG229" s="619">
        <v>865.73161319999997</v>
      </c>
      <c r="AH229" s="618">
        <v>0.96061035210637591</v>
      </c>
      <c r="AI229" s="618">
        <v>0.23738719044237258</v>
      </c>
      <c r="AJ229" s="618">
        <v>0.37144821925559873</v>
      </c>
      <c r="AK229" s="618">
        <v>1.2509829065134435</v>
      </c>
      <c r="AL229" s="618">
        <v>1.3590650855055593</v>
      </c>
      <c r="AM229" s="618">
        <v>1.1338510246534204</v>
      </c>
      <c r="AN229" s="618">
        <v>1.1276065954037833</v>
      </c>
      <c r="AO229" s="618">
        <v>1.2163303054489247</v>
      </c>
      <c r="AP229" s="618">
        <v>1.1032025440442297</v>
      </c>
      <c r="AQ229" s="618">
        <v>1.1481119088025609</v>
      </c>
      <c r="AR229" s="618">
        <v>1.1239393484539013</v>
      </c>
      <c r="AS229" s="618">
        <v>1.4111483345944735</v>
      </c>
    </row>
    <row r="230" spans="2:45" x14ac:dyDescent="0.3">
      <c r="B230" s="616">
        <v>1000000</v>
      </c>
      <c r="C230" t="s">
        <v>518</v>
      </c>
      <c r="D230" t="s">
        <v>178</v>
      </c>
      <c r="E230" t="s">
        <v>572</v>
      </c>
      <c r="F230" s="618">
        <v>5.5055126756855293</v>
      </c>
      <c r="G230" s="618">
        <v>1.1506204519193648</v>
      </c>
      <c r="H230" s="617">
        <v>7.1245571829590073</v>
      </c>
      <c r="I230" s="617">
        <v>18.688891168816916</v>
      </c>
      <c r="J230" s="619">
        <v>1200</v>
      </c>
      <c r="K230" s="619">
        <v>1249.2057756000002</v>
      </c>
      <c r="L230" s="619">
        <v>625.72967619999997</v>
      </c>
      <c r="M230" s="619">
        <v>2635.9032897000002</v>
      </c>
      <c r="N230" s="619">
        <v>246.48743999999999</v>
      </c>
      <c r="O230" s="619">
        <v>663.58492850000005</v>
      </c>
      <c r="P230" s="619">
        <v>364.92813030000002</v>
      </c>
      <c r="Q230" s="619">
        <v>291.71312280000001</v>
      </c>
      <c r="R230" s="619">
        <v>1663.0734972</v>
      </c>
      <c r="S230" s="619">
        <v>1223.6893692000001</v>
      </c>
      <c r="T230" s="619">
        <v>1838.2726826000001</v>
      </c>
      <c r="U230" s="619">
        <v>1621.2647363999999</v>
      </c>
      <c r="V230" s="619">
        <v>2656.3404300000002</v>
      </c>
      <c r="W230" s="619">
        <v>2355.7333212000003</v>
      </c>
      <c r="X230" s="619">
        <v>2253.5756802999999</v>
      </c>
      <c r="Y230" s="619">
        <v>1852.7662018999999</v>
      </c>
      <c r="Z230" s="619">
        <v>385.56555099999997</v>
      </c>
      <c r="AA230" s="619">
        <v>349.49661159999999</v>
      </c>
      <c r="AB230" s="619">
        <v>1878.7078028999999</v>
      </c>
      <c r="AC230" s="619">
        <v>1636.3455412999999</v>
      </c>
      <c r="AD230" s="619">
        <v>1511.2151839999999</v>
      </c>
      <c r="AE230" s="619">
        <v>1344.5700482999998</v>
      </c>
      <c r="AF230" s="619">
        <v>1343.8432966</v>
      </c>
      <c r="AG230" s="619">
        <v>952.30477450000001</v>
      </c>
      <c r="AH230" s="618">
        <v>0.96061035210637602</v>
      </c>
      <c r="AI230" s="618">
        <v>0.23738719044237255</v>
      </c>
      <c r="AJ230" s="618">
        <v>0.37144821925559868</v>
      </c>
      <c r="AK230" s="618">
        <v>1.2509829065134435</v>
      </c>
      <c r="AL230" s="618">
        <v>1.3590650855055595</v>
      </c>
      <c r="AM230" s="618">
        <v>1.1338510246534204</v>
      </c>
      <c r="AN230" s="618">
        <v>1.1276065954037831</v>
      </c>
      <c r="AO230" s="618">
        <v>1.2163303054489247</v>
      </c>
      <c r="AP230" s="618">
        <v>1.1032025440442299</v>
      </c>
      <c r="AQ230" s="618">
        <v>1.1481119088025609</v>
      </c>
      <c r="AR230" s="618">
        <v>1.1239393484539013</v>
      </c>
      <c r="AS230" s="618">
        <v>1.4111483345944735</v>
      </c>
    </row>
    <row r="231" spans="2:45" x14ac:dyDescent="0.3">
      <c r="B231" s="616">
        <v>1000000</v>
      </c>
      <c r="C231" t="s">
        <v>516</v>
      </c>
      <c r="D231" t="s">
        <v>178</v>
      </c>
      <c r="E231" t="s">
        <v>572</v>
      </c>
      <c r="F231" s="618">
        <v>6.2236230246879902</v>
      </c>
      <c r="G231" s="618">
        <v>1.3007013804305863</v>
      </c>
      <c r="H231" s="617">
        <v>8.0538472503014873</v>
      </c>
      <c r="I231" s="617">
        <v>21.126572625619126</v>
      </c>
      <c r="J231" s="619">
        <v>1300</v>
      </c>
      <c r="K231" s="619">
        <v>1353.306257</v>
      </c>
      <c r="L231" s="619">
        <v>677.87381590000007</v>
      </c>
      <c r="M231" s="619">
        <v>2855.5618971000004</v>
      </c>
      <c r="N231" s="619">
        <v>267.02805999999998</v>
      </c>
      <c r="O231" s="619">
        <v>718.88367249999999</v>
      </c>
      <c r="P231" s="619">
        <v>398.10341480000005</v>
      </c>
      <c r="Q231" s="619">
        <v>318.23249759999999</v>
      </c>
      <c r="R231" s="619">
        <v>1814.2619969</v>
      </c>
      <c r="S231" s="619">
        <v>1334.9338573</v>
      </c>
      <c r="T231" s="619">
        <v>2005.388381</v>
      </c>
      <c r="U231" s="619">
        <v>1768.6524397000001</v>
      </c>
      <c r="V231" s="619">
        <v>2897.8259235999999</v>
      </c>
      <c r="W231" s="619">
        <v>2569.8908958000002</v>
      </c>
      <c r="X231" s="619">
        <v>2458.4461967000002</v>
      </c>
      <c r="Y231" s="619">
        <v>2021.1994930000001</v>
      </c>
      <c r="Z231" s="619">
        <v>420.61696480000001</v>
      </c>
      <c r="AA231" s="619">
        <v>381.2690308</v>
      </c>
      <c r="AB231" s="619">
        <v>2049.4994213</v>
      </c>
      <c r="AC231" s="619">
        <v>1785.1042268000001</v>
      </c>
      <c r="AD231" s="619">
        <v>1648.5983825999999</v>
      </c>
      <c r="AE231" s="619">
        <v>1466.8036890000001</v>
      </c>
      <c r="AF231" s="619">
        <v>1466.010869</v>
      </c>
      <c r="AG231" s="619">
        <v>1038.8779359</v>
      </c>
      <c r="AH231" s="618">
        <v>0.9606103521063758</v>
      </c>
      <c r="AI231" s="618">
        <v>0.23738719044237255</v>
      </c>
      <c r="AJ231" s="618">
        <v>0.37144821925559868</v>
      </c>
      <c r="AK231" s="618">
        <v>1.2509829065134435</v>
      </c>
      <c r="AL231" s="618">
        <v>1.3590650855055595</v>
      </c>
      <c r="AM231" s="618">
        <v>1.1338510246534204</v>
      </c>
      <c r="AN231" s="618">
        <v>1.1276065954037831</v>
      </c>
      <c r="AO231" s="618">
        <v>1.2163303054489247</v>
      </c>
      <c r="AP231" s="618">
        <v>1.1032025440442299</v>
      </c>
      <c r="AQ231" s="618">
        <v>1.1481119088025609</v>
      </c>
      <c r="AR231" s="618">
        <v>1.1239393484539013</v>
      </c>
      <c r="AS231" s="618">
        <v>1.4111483345944735</v>
      </c>
    </row>
    <row r="232" spans="2:45" x14ac:dyDescent="0.3">
      <c r="B232" s="616">
        <v>1101400</v>
      </c>
      <c r="C232" t="s">
        <v>517</v>
      </c>
      <c r="D232" t="s">
        <v>178</v>
      </c>
      <c r="E232" t="s">
        <v>572</v>
      </c>
      <c r="F232" s="618">
        <v>4.9500997035512597</v>
      </c>
      <c r="G232" s="618">
        <v>1.1133994375759724</v>
      </c>
      <c r="H232" s="617">
        <v>6.1167138014784426</v>
      </c>
      <c r="I232" s="617">
        <v>15.654397051535014</v>
      </c>
      <c r="J232" s="619">
        <v>1101.4000000000001</v>
      </c>
      <c r="K232" s="619">
        <v>1066.7195018</v>
      </c>
      <c r="L232" s="619">
        <v>558.82354250000003</v>
      </c>
      <c r="M232" s="619">
        <v>2354.1131872999999</v>
      </c>
      <c r="N232" s="619">
        <v>205.40620000000001</v>
      </c>
      <c r="O232" s="619">
        <v>555.11902709999993</v>
      </c>
      <c r="P232" s="619">
        <v>359.13202339999998</v>
      </c>
      <c r="Q232" s="619">
        <v>284.80660519999998</v>
      </c>
      <c r="R232" s="619">
        <v>1632.1470504000001</v>
      </c>
      <c r="S232" s="619">
        <v>1151.5083141999999</v>
      </c>
      <c r="T232" s="619">
        <v>1847.9277127</v>
      </c>
      <c r="U232" s="619">
        <v>1617.0323444000001</v>
      </c>
      <c r="V232" s="619">
        <v>2577.1362607999999</v>
      </c>
      <c r="W232" s="619">
        <v>2277.8920591000001</v>
      </c>
      <c r="X232" s="619">
        <v>2310.5190340999998</v>
      </c>
      <c r="Y232" s="619">
        <v>1911.5267652</v>
      </c>
      <c r="Z232" s="619">
        <v>386.67568420000003</v>
      </c>
      <c r="AA232" s="619">
        <v>350.96216360000005</v>
      </c>
      <c r="AB232" s="619">
        <v>1885.8206936000001</v>
      </c>
      <c r="AC232" s="619">
        <v>1652.1912072999999</v>
      </c>
      <c r="AD232" s="619">
        <v>1490.4716874999999</v>
      </c>
      <c r="AE232" s="619">
        <v>1321.4439307</v>
      </c>
      <c r="AF232" s="619">
        <v>1332.9535120999999</v>
      </c>
      <c r="AG232" s="619">
        <v>943.10433490000003</v>
      </c>
      <c r="AH232" s="618">
        <v>1.0325113566959707</v>
      </c>
      <c r="AI232" s="618">
        <v>0.23738176462885158</v>
      </c>
      <c r="AJ232" s="618">
        <v>0.37002190513985461</v>
      </c>
      <c r="AK232" s="618">
        <v>1.2609680282338225</v>
      </c>
      <c r="AL232" s="618">
        <v>1.4173992756175537</v>
      </c>
      <c r="AM232" s="618">
        <v>1.1427895793906584</v>
      </c>
      <c r="AN232" s="618">
        <v>1.1313689121209567</v>
      </c>
      <c r="AO232" s="618">
        <v>1.2087296271489172</v>
      </c>
      <c r="AP232" s="618">
        <v>1.10175889102393</v>
      </c>
      <c r="AQ232" s="618">
        <v>1.141405840423295</v>
      </c>
      <c r="AR232" s="618">
        <v>1.127911410254081</v>
      </c>
      <c r="AS232" s="618">
        <v>1.4133680259278503</v>
      </c>
    </row>
    <row r="233" spans="2:45" x14ac:dyDescent="0.3">
      <c r="B233" s="616">
        <v>1101400</v>
      </c>
      <c r="C233" t="s">
        <v>518</v>
      </c>
      <c r="D233" t="s">
        <v>178</v>
      </c>
      <c r="E233" t="s">
        <v>572</v>
      </c>
      <c r="F233" s="618">
        <v>5.6926146590839481</v>
      </c>
      <c r="G233" s="618">
        <v>1.2804093532123682</v>
      </c>
      <c r="H233" s="617">
        <v>7.0342208717002084</v>
      </c>
      <c r="I233" s="617">
        <v>18.002556609265266</v>
      </c>
      <c r="J233" s="619">
        <v>1321.68</v>
      </c>
      <c r="K233" s="619">
        <v>1280.0634021000001</v>
      </c>
      <c r="L233" s="619">
        <v>670.58825100000001</v>
      </c>
      <c r="M233" s="619">
        <v>2824.9358247999999</v>
      </c>
      <c r="N233" s="619">
        <v>246.48743999999999</v>
      </c>
      <c r="O233" s="619">
        <v>666.14283260000002</v>
      </c>
      <c r="P233" s="619">
        <v>395.04522580000003</v>
      </c>
      <c r="Q233" s="619">
        <v>313.2872658</v>
      </c>
      <c r="R233" s="619">
        <v>1795.3617555000001</v>
      </c>
      <c r="S233" s="619">
        <v>1266.6591455999999</v>
      </c>
      <c r="T233" s="619">
        <v>2032.7204839999999</v>
      </c>
      <c r="U233" s="619">
        <v>1778.7355788</v>
      </c>
      <c r="V233" s="619">
        <v>2834.8498869</v>
      </c>
      <c r="W233" s="619">
        <v>2505.6812650000002</v>
      </c>
      <c r="X233" s="619">
        <v>2541.5709375000001</v>
      </c>
      <c r="Y233" s="619">
        <v>2102.6794416999996</v>
      </c>
      <c r="Z233" s="619">
        <v>425.34325260000003</v>
      </c>
      <c r="AA233" s="619">
        <v>386.05838</v>
      </c>
      <c r="AB233" s="619">
        <v>2074.4027629000002</v>
      </c>
      <c r="AC233" s="619">
        <v>1817.4103281</v>
      </c>
      <c r="AD233" s="619">
        <v>1639.5188562000001</v>
      </c>
      <c r="AE233" s="619">
        <v>1453.5883237999999</v>
      </c>
      <c r="AF233" s="619">
        <v>1466.2488633</v>
      </c>
      <c r="AG233" s="619">
        <v>1037.4147684</v>
      </c>
      <c r="AH233" s="618">
        <v>1.0325113566959707</v>
      </c>
      <c r="AI233" s="618">
        <v>0.23738176462885158</v>
      </c>
      <c r="AJ233" s="618">
        <v>0.37002190513985461</v>
      </c>
      <c r="AK233" s="618">
        <v>1.2609680282338225</v>
      </c>
      <c r="AL233" s="618">
        <v>1.4173992756175537</v>
      </c>
      <c r="AM233" s="618">
        <v>1.1427895793906584</v>
      </c>
      <c r="AN233" s="618">
        <v>1.1313689121209569</v>
      </c>
      <c r="AO233" s="618">
        <v>1.208729627148917</v>
      </c>
      <c r="AP233" s="618">
        <v>1.1017588910239302</v>
      </c>
      <c r="AQ233" s="618">
        <v>1.141405840423295</v>
      </c>
      <c r="AR233" s="618">
        <v>1.127911410254081</v>
      </c>
      <c r="AS233" s="618">
        <v>1.41336802592785</v>
      </c>
    </row>
    <row r="234" spans="2:45" x14ac:dyDescent="0.3">
      <c r="B234" s="616">
        <v>1101400</v>
      </c>
      <c r="C234" t="s">
        <v>516</v>
      </c>
      <c r="D234" t="s">
        <v>178</v>
      </c>
      <c r="E234" t="s">
        <v>572</v>
      </c>
      <c r="F234" s="618">
        <v>6.4351296146166375</v>
      </c>
      <c r="G234" s="618">
        <v>1.4474192688487639</v>
      </c>
      <c r="H234" s="617">
        <v>7.9517279419219751</v>
      </c>
      <c r="I234" s="617">
        <v>20.350716166995518</v>
      </c>
      <c r="J234" s="619">
        <v>1431.82</v>
      </c>
      <c r="K234" s="619">
        <v>1386.7353522999999</v>
      </c>
      <c r="L234" s="619">
        <v>726.4706053000001</v>
      </c>
      <c r="M234" s="619">
        <v>3060.3471434999997</v>
      </c>
      <c r="N234" s="619">
        <v>267.02805999999998</v>
      </c>
      <c r="O234" s="619">
        <v>721.65473529999997</v>
      </c>
      <c r="P234" s="619">
        <v>430.95842809999999</v>
      </c>
      <c r="Q234" s="619">
        <v>341.7679263</v>
      </c>
      <c r="R234" s="619">
        <v>1958.5764604999999</v>
      </c>
      <c r="S234" s="619">
        <v>1381.8099771</v>
      </c>
      <c r="T234" s="619">
        <v>2217.5132552</v>
      </c>
      <c r="U234" s="619">
        <v>1940.4388131999999</v>
      </c>
      <c r="V234" s="619">
        <v>3092.5635129999996</v>
      </c>
      <c r="W234" s="619">
        <v>2733.4704709000002</v>
      </c>
      <c r="X234" s="619">
        <v>2772.6228409999999</v>
      </c>
      <c r="Y234" s="619">
        <v>2293.8321182</v>
      </c>
      <c r="Z234" s="619">
        <v>464.01082100000002</v>
      </c>
      <c r="AA234" s="619">
        <v>421.1545964</v>
      </c>
      <c r="AB234" s="619">
        <v>2262.9848323000001</v>
      </c>
      <c r="AC234" s="619">
        <v>1982.6294487999999</v>
      </c>
      <c r="AD234" s="619">
        <v>1788.5660249999999</v>
      </c>
      <c r="AE234" s="619">
        <v>1585.7327169</v>
      </c>
      <c r="AF234" s="619">
        <v>1599.5442145</v>
      </c>
      <c r="AG234" s="619">
        <v>1131.7252019</v>
      </c>
      <c r="AH234" s="618">
        <v>1.0325113566959707</v>
      </c>
      <c r="AI234" s="618">
        <v>0.2373817646288516</v>
      </c>
      <c r="AJ234" s="618">
        <v>0.37002190513985456</v>
      </c>
      <c r="AK234" s="618">
        <v>1.2609680282338225</v>
      </c>
      <c r="AL234" s="618">
        <v>1.4173992756175537</v>
      </c>
      <c r="AM234" s="618">
        <v>1.1427895793906584</v>
      </c>
      <c r="AN234" s="618">
        <v>1.1313689121209567</v>
      </c>
      <c r="AO234" s="618">
        <v>1.208729627148917</v>
      </c>
      <c r="AP234" s="618">
        <v>1.10175889102393</v>
      </c>
      <c r="AQ234" s="618">
        <v>1.1414058404232947</v>
      </c>
      <c r="AR234" s="618">
        <v>1.127911410254081</v>
      </c>
      <c r="AS234" s="618">
        <v>1.4133680259278503</v>
      </c>
    </row>
    <row r="235" spans="2:45" x14ac:dyDescent="0.3">
      <c r="B235" s="616">
        <v>1257800</v>
      </c>
      <c r="C235" t="s">
        <v>517</v>
      </c>
      <c r="D235" t="s">
        <v>178</v>
      </c>
      <c r="E235" t="s">
        <v>572</v>
      </c>
      <c r="F235" s="618">
        <v>5.1654925740853548</v>
      </c>
      <c r="G235" s="618">
        <v>1.2874752815192509</v>
      </c>
      <c r="H235" s="617">
        <v>6.0189717704146464</v>
      </c>
      <c r="I235" s="617">
        <v>14.903559270903923</v>
      </c>
      <c r="J235" s="619">
        <v>1257.8</v>
      </c>
      <c r="K235" s="619">
        <v>1106.3820000000001</v>
      </c>
      <c r="L235" s="619">
        <v>616.48199999999997</v>
      </c>
      <c r="M235" s="619">
        <v>2597.0839999999998</v>
      </c>
      <c r="N235" s="619">
        <v>205.40620000000001</v>
      </c>
      <c r="O235" s="619">
        <v>558.40680000000009</v>
      </c>
      <c r="P235" s="619">
        <v>401.36184000000003</v>
      </c>
      <c r="Q235" s="619">
        <v>315.05759999999998</v>
      </c>
      <c r="R235" s="619">
        <v>1817.64</v>
      </c>
      <c r="S235" s="619">
        <v>1211.76</v>
      </c>
      <c r="T235" s="619">
        <v>2120.58</v>
      </c>
      <c r="U235" s="619">
        <v>1837.836</v>
      </c>
      <c r="V235" s="619">
        <v>2827.44</v>
      </c>
      <c r="W235" s="619">
        <v>2488.1472000000003</v>
      </c>
      <c r="X235" s="619">
        <v>2714.3424</v>
      </c>
      <c r="Y235" s="619">
        <v>2261.9520000000002</v>
      </c>
      <c r="Z235" s="619">
        <v>442.45148239999997</v>
      </c>
      <c r="AA235" s="619">
        <v>402.22862029999999</v>
      </c>
      <c r="AB235" s="619">
        <v>2160.2217313000001</v>
      </c>
      <c r="AC235" s="619">
        <v>1906.0779982000001</v>
      </c>
      <c r="AD235" s="619">
        <v>1670.3775000000001</v>
      </c>
      <c r="AE235" s="619">
        <v>1474.308</v>
      </c>
      <c r="AF235" s="619">
        <v>1504.5890746</v>
      </c>
      <c r="AG235" s="619">
        <v>1062.4445092999999</v>
      </c>
      <c r="AH235" s="618">
        <v>1.1368586979903867</v>
      </c>
      <c r="AI235" s="618">
        <v>0.23737468637903125</v>
      </c>
      <c r="AJ235" s="618">
        <v>0.36784329990250847</v>
      </c>
      <c r="AK235" s="618">
        <v>1.2739316239316238</v>
      </c>
      <c r="AL235" s="618">
        <v>1.5</v>
      </c>
      <c r="AM235" s="618">
        <v>1.1538461538461537</v>
      </c>
      <c r="AN235" s="618">
        <v>1.1363636363636365</v>
      </c>
      <c r="AO235" s="618">
        <v>1.2</v>
      </c>
      <c r="AP235" s="618">
        <v>1.0999999999999999</v>
      </c>
      <c r="AQ235" s="618">
        <v>1.1333333333333337</v>
      </c>
      <c r="AR235" s="618">
        <v>1.1329908675799087</v>
      </c>
      <c r="AS235" s="618">
        <v>1.4161577959311642</v>
      </c>
    </row>
    <row r="236" spans="2:45" x14ac:dyDescent="0.3">
      <c r="B236" s="616">
        <v>1257800</v>
      </c>
      <c r="C236" t="s">
        <v>518</v>
      </c>
      <c r="D236" t="s">
        <v>178</v>
      </c>
      <c r="E236" t="s">
        <v>572</v>
      </c>
      <c r="F236" s="618">
        <v>5.9403164601981571</v>
      </c>
      <c r="G236" s="618">
        <v>1.4805965737471383</v>
      </c>
      <c r="H236" s="617">
        <v>6.9218175359768432</v>
      </c>
      <c r="I236" s="617">
        <v>17.13909316153951</v>
      </c>
      <c r="J236" s="619">
        <v>1509.36</v>
      </c>
      <c r="K236" s="619">
        <v>1327.6583999999998</v>
      </c>
      <c r="L236" s="619">
        <v>739.77840000000003</v>
      </c>
      <c r="M236" s="619">
        <v>3116.5007999999998</v>
      </c>
      <c r="N236" s="619">
        <v>246.48743999999999</v>
      </c>
      <c r="O236" s="619">
        <v>670.08816000000002</v>
      </c>
      <c r="P236" s="619">
        <v>441.49802399999999</v>
      </c>
      <c r="Q236" s="619">
        <v>346.56335999999999</v>
      </c>
      <c r="R236" s="619">
        <v>1999.404</v>
      </c>
      <c r="S236" s="619">
        <v>1332.9359999999999</v>
      </c>
      <c r="T236" s="619">
        <v>2332.6379999999999</v>
      </c>
      <c r="U236" s="619">
        <v>2021.6196</v>
      </c>
      <c r="V236" s="619">
        <v>3110.1840000000002</v>
      </c>
      <c r="W236" s="619">
        <v>2736.9619199999997</v>
      </c>
      <c r="X236" s="619">
        <v>2985.77664</v>
      </c>
      <c r="Y236" s="619">
        <v>2488.1472000000003</v>
      </c>
      <c r="Z236" s="619">
        <v>486.69663059999999</v>
      </c>
      <c r="AA236" s="619">
        <v>442.45148239999997</v>
      </c>
      <c r="AB236" s="619">
        <v>2376.2439043999998</v>
      </c>
      <c r="AC236" s="619">
        <v>2096.685798</v>
      </c>
      <c r="AD236" s="619">
        <v>1837.41525</v>
      </c>
      <c r="AE236" s="619">
        <v>1621.7388000000001</v>
      </c>
      <c r="AF236" s="619">
        <v>1655.047982</v>
      </c>
      <c r="AG236" s="619">
        <v>1168.6889602000001</v>
      </c>
      <c r="AH236" s="618">
        <v>1.1368586979903867</v>
      </c>
      <c r="AI236" s="618">
        <v>0.23737468637903128</v>
      </c>
      <c r="AJ236" s="618">
        <v>0.36784329990250847</v>
      </c>
      <c r="AK236" s="618">
        <v>1.2739316239316241</v>
      </c>
      <c r="AL236" s="618">
        <v>1.5</v>
      </c>
      <c r="AM236" s="618">
        <v>1.153846153846154</v>
      </c>
      <c r="AN236" s="618">
        <v>1.1363636363636362</v>
      </c>
      <c r="AO236" s="618">
        <v>1.2</v>
      </c>
      <c r="AP236" s="618">
        <v>1.0999999999999999</v>
      </c>
      <c r="AQ236" s="618">
        <v>1.1333333333333337</v>
      </c>
      <c r="AR236" s="618">
        <v>1.1329908675799085</v>
      </c>
      <c r="AS236" s="618">
        <v>1.416157795931164</v>
      </c>
    </row>
    <row r="237" spans="2:45" x14ac:dyDescent="0.3">
      <c r="B237" s="616">
        <v>1257800</v>
      </c>
      <c r="C237" t="s">
        <v>516</v>
      </c>
      <c r="D237" t="s">
        <v>178</v>
      </c>
      <c r="E237" t="s">
        <v>572</v>
      </c>
      <c r="F237" s="618">
        <v>6.7151403463109602</v>
      </c>
      <c r="G237" s="618">
        <v>1.673717865975026</v>
      </c>
      <c r="H237" s="617">
        <v>7.8246633015390401</v>
      </c>
      <c r="I237" s="617">
        <v>19.3746270521751</v>
      </c>
      <c r="J237" s="619">
        <v>1635.14</v>
      </c>
      <c r="K237" s="619">
        <v>1438.2966000000001</v>
      </c>
      <c r="L237" s="619">
        <v>801.42660000000001</v>
      </c>
      <c r="M237" s="619">
        <v>3376.2092000000002</v>
      </c>
      <c r="N237" s="619">
        <v>267.02805999999998</v>
      </c>
      <c r="O237" s="619">
        <v>725.92883999999992</v>
      </c>
      <c r="P237" s="619">
        <v>481.634208</v>
      </c>
      <c r="Q237" s="619">
        <v>378.06912</v>
      </c>
      <c r="R237" s="619">
        <v>2181.1680000000001</v>
      </c>
      <c r="S237" s="619">
        <v>1454.1120000000001</v>
      </c>
      <c r="T237" s="619">
        <v>2544.6959999999999</v>
      </c>
      <c r="U237" s="619">
        <v>2205.4032000000002</v>
      </c>
      <c r="V237" s="619">
        <v>3392.9279999999999</v>
      </c>
      <c r="W237" s="619">
        <v>2985.77664</v>
      </c>
      <c r="X237" s="619">
        <v>3257.2108800000001</v>
      </c>
      <c r="Y237" s="619">
        <v>2714.3424</v>
      </c>
      <c r="Z237" s="619">
        <v>530.94177890000003</v>
      </c>
      <c r="AA237" s="619">
        <v>482.6743444</v>
      </c>
      <c r="AB237" s="619">
        <v>2592.2660775999998</v>
      </c>
      <c r="AC237" s="619">
        <v>2287.2935978999999</v>
      </c>
      <c r="AD237" s="619">
        <v>2004.453</v>
      </c>
      <c r="AE237" s="619">
        <v>1769.1696000000002</v>
      </c>
      <c r="AF237" s="619">
        <v>1805.5068894999999</v>
      </c>
      <c r="AG237" s="619">
        <v>1274.9334110999998</v>
      </c>
      <c r="AH237" s="618">
        <v>1.1368586979903865</v>
      </c>
      <c r="AI237" s="618">
        <v>0.23737468637903122</v>
      </c>
      <c r="AJ237" s="618">
        <v>0.36784329990250847</v>
      </c>
      <c r="AK237" s="618">
        <v>1.2739316239316241</v>
      </c>
      <c r="AL237" s="618">
        <v>1.5</v>
      </c>
      <c r="AM237" s="618">
        <v>1.1538461538461537</v>
      </c>
      <c r="AN237" s="618">
        <v>1.1363636363636365</v>
      </c>
      <c r="AO237" s="618">
        <v>1.2</v>
      </c>
      <c r="AP237" s="618">
        <v>1.0999999999999996</v>
      </c>
      <c r="AQ237" s="618">
        <v>1.1333333333333335</v>
      </c>
      <c r="AR237" s="618">
        <v>1.1329908675799085</v>
      </c>
      <c r="AS237" s="618">
        <v>1.4161577959311642</v>
      </c>
    </row>
    <row r="238" spans="2:45" x14ac:dyDescent="0.3">
      <c r="B238" s="616">
        <v>1300000</v>
      </c>
      <c r="C238" t="s">
        <v>517</v>
      </c>
      <c r="D238" t="s">
        <v>178</v>
      </c>
      <c r="E238" t="s">
        <v>572</v>
      </c>
      <c r="F238" s="618">
        <v>5.2766249153434677</v>
      </c>
      <c r="G238" s="618">
        <v>1.3295646261196103</v>
      </c>
      <c r="H238" s="617">
        <v>5.9407219612077382</v>
      </c>
      <c r="I238" s="617">
        <v>14.589916015974145</v>
      </c>
      <c r="J238" s="619">
        <v>1300</v>
      </c>
      <c r="K238" s="619">
        <v>1123.8741510999998</v>
      </c>
      <c r="L238" s="619">
        <v>631.61180110000009</v>
      </c>
      <c r="M238" s="619">
        <v>2666.6856833000002</v>
      </c>
      <c r="N238" s="619">
        <v>205.40620000000001</v>
      </c>
      <c r="O238" s="619">
        <v>565.45888070000001</v>
      </c>
      <c r="P238" s="619">
        <v>418.88057730000003</v>
      </c>
      <c r="Q238" s="619">
        <v>329.16625720000002</v>
      </c>
      <c r="R238" s="619">
        <v>1864.1993007000001</v>
      </c>
      <c r="S238" s="619">
        <v>1278.7907574000001</v>
      </c>
      <c r="T238" s="619">
        <v>2217.5404297</v>
      </c>
      <c r="U238" s="619">
        <v>1923.636833</v>
      </c>
      <c r="V238" s="619">
        <v>2842.8073133999997</v>
      </c>
      <c r="W238" s="619">
        <v>2510.6859263000001</v>
      </c>
      <c r="X238" s="619">
        <v>2901.0552576</v>
      </c>
      <c r="Y238" s="619">
        <v>2427.1506187999998</v>
      </c>
      <c r="Z238" s="619">
        <v>462.1190613</v>
      </c>
      <c r="AA238" s="619">
        <v>418.83652569999998</v>
      </c>
      <c r="AB238" s="619">
        <v>2231.7062900999999</v>
      </c>
      <c r="AC238" s="619">
        <v>1967.7636827000001</v>
      </c>
      <c r="AD238" s="619">
        <v>1703.0787769999999</v>
      </c>
      <c r="AE238" s="619">
        <v>1498.7310516</v>
      </c>
      <c r="AF238" s="619">
        <v>1661.224078</v>
      </c>
      <c r="AG238" s="619">
        <v>1176.090841</v>
      </c>
      <c r="AH238" s="618">
        <v>1.1567131415272258</v>
      </c>
      <c r="AI238" s="618">
        <v>0.23685273637364315</v>
      </c>
      <c r="AJ238" s="618">
        <v>0.36325576804890486</v>
      </c>
      <c r="AK238" s="618">
        <v>1.2725501719706218</v>
      </c>
      <c r="AL238" s="618">
        <v>1.4577829014313084</v>
      </c>
      <c r="AM238" s="618">
        <v>1.1527853862920179</v>
      </c>
      <c r="AN238" s="618">
        <v>1.1322831277350045</v>
      </c>
      <c r="AO238" s="618">
        <v>1.1952514339469209</v>
      </c>
      <c r="AP238" s="618">
        <v>1.1033399260096626</v>
      </c>
      <c r="AQ238" s="618">
        <v>1.1341332852603934</v>
      </c>
      <c r="AR238" s="618">
        <v>1.1363471619147387</v>
      </c>
      <c r="AS238" s="618">
        <v>1.4124963991783763</v>
      </c>
    </row>
    <row r="239" spans="2:45" x14ac:dyDescent="0.3">
      <c r="B239" s="616">
        <v>1300000</v>
      </c>
      <c r="C239" t="s">
        <v>518</v>
      </c>
      <c r="D239" t="s">
        <v>178</v>
      </c>
      <c r="E239" t="s">
        <v>572</v>
      </c>
      <c r="F239" s="618">
        <v>6.0681186526449871</v>
      </c>
      <c r="G239" s="618">
        <v>1.5289993200375518</v>
      </c>
      <c r="H239" s="617">
        <v>6.8318302553888985</v>
      </c>
      <c r="I239" s="617">
        <v>16.778403418370264</v>
      </c>
      <c r="J239" s="619">
        <v>1560</v>
      </c>
      <c r="K239" s="619">
        <v>1348.6489813000001</v>
      </c>
      <c r="L239" s="619">
        <v>757.93416139999999</v>
      </c>
      <c r="M239" s="619">
        <v>3200.0228199999997</v>
      </c>
      <c r="N239" s="619">
        <v>246.48743999999999</v>
      </c>
      <c r="O239" s="619">
        <v>678.55065679999996</v>
      </c>
      <c r="P239" s="619">
        <v>460.76863500000002</v>
      </c>
      <c r="Q239" s="619">
        <v>362.08288299999998</v>
      </c>
      <c r="R239" s="619">
        <v>2050.6192307000001</v>
      </c>
      <c r="S239" s="619">
        <v>1406.6698331</v>
      </c>
      <c r="T239" s="619">
        <v>2439.2944726000001</v>
      </c>
      <c r="U239" s="619">
        <v>2116.0005162999996</v>
      </c>
      <c r="V239" s="619">
        <v>3127.0880447</v>
      </c>
      <c r="W239" s="619">
        <v>2761.7545189000002</v>
      </c>
      <c r="X239" s="619">
        <v>3191.1607832999998</v>
      </c>
      <c r="Y239" s="619">
        <v>2669.8656806999998</v>
      </c>
      <c r="Z239" s="619">
        <v>508.33096740000002</v>
      </c>
      <c r="AA239" s="619">
        <v>460.72017830000004</v>
      </c>
      <c r="AB239" s="619">
        <v>2454.8769191000001</v>
      </c>
      <c r="AC239" s="619">
        <v>2164.5400509999999</v>
      </c>
      <c r="AD239" s="619">
        <v>1873.3866547</v>
      </c>
      <c r="AE239" s="619">
        <v>1648.6041568000001</v>
      </c>
      <c r="AF239" s="619">
        <v>1827.3464858</v>
      </c>
      <c r="AG239" s="619">
        <v>1293.6999251000002</v>
      </c>
      <c r="AH239" s="618">
        <v>1.156713141527226</v>
      </c>
      <c r="AI239" s="618">
        <v>0.23685273637364315</v>
      </c>
      <c r="AJ239" s="618">
        <v>0.3632557680489048</v>
      </c>
      <c r="AK239" s="618">
        <v>1.2725501719706216</v>
      </c>
      <c r="AL239" s="618">
        <v>1.4577829014313084</v>
      </c>
      <c r="AM239" s="618">
        <v>1.1527853862920177</v>
      </c>
      <c r="AN239" s="618">
        <v>1.1322831277350043</v>
      </c>
      <c r="AO239" s="618">
        <v>1.1952514339469207</v>
      </c>
      <c r="AP239" s="618">
        <v>1.1033399260096626</v>
      </c>
      <c r="AQ239" s="618">
        <v>1.1341332852603931</v>
      </c>
      <c r="AR239" s="618">
        <v>1.1363471619147387</v>
      </c>
      <c r="AS239" s="618">
        <v>1.4124963991783763</v>
      </c>
    </row>
    <row r="240" spans="2:45" x14ac:dyDescent="0.3">
      <c r="B240" s="616">
        <v>1300000</v>
      </c>
      <c r="C240" t="s">
        <v>516</v>
      </c>
      <c r="D240" t="s">
        <v>178</v>
      </c>
      <c r="E240" t="s">
        <v>572</v>
      </c>
      <c r="F240" s="618">
        <v>6.8596123899465073</v>
      </c>
      <c r="G240" s="618">
        <v>1.7284340139554935</v>
      </c>
      <c r="H240" s="617">
        <v>7.7229385495700598</v>
      </c>
      <c r="I240" s="617">
        <v>18.966890820766388</v>
      </c>
      <c r="J240" s="619">
        <v>1690</v>
      </c>
      <c r="K240" s="619">
        <v>1461.0363964000001</v>
      </c>
      <c r="L240" s="619">
        <v>821.09534150000002</v>
      </c>
      <c r="M240" s="619">
        <v>3466.6913883000002</v>
      </c>
      <c r="N240" s="619">
        <v>267.02805999999998</v>
      </c>
      <c r="O240" s="619">
        <v>735.09654490000003</v>
      </c>
      <c r="P240" s="619">
        <v>502.65669270000001</v>
      </c>
      <c r="Q240" s="619">
        <v>394.99950869999998</v>
      </c>
      <c r="R240" s="619">
        <v>2237.0391608</v>
      </c>
      <c r="S240" s="619">
        <v>1534.5489089</v>
      </c>
      <c r="T240" s="619">
        <v>2661.0485156</v>
      </c>
      <c r="U240" s="619">
        <v>2308.3641996000001</v>
      </c>
      <c r="V240" s="619">
        <v>3411.3687761000001</v>
      </c>
      <c r="W240" s="619">
        <v>3012.8231115000003</v>
      </c>
      <c r="X240" s="619">
        <v>3481.2663091000004</v>
      </c>
      <c r="Y240" s="619">
        <v>2912.5807426000001</v>
      </c>
      <c r="Z240" s="619">
        <v>554.54287360000001</v>
      </c>
      <c r="AA240" s="619">
        <v>502.60383089999999</v>
      </c>
      <c r="AB240" s="619">
        <v>2678.0475480999999</v>
      </c>
      <c r="AC240" s="619">
        <v>2361.3164191999999</v>
      </c>
      <c r="AD240" s="619">
        <v>2043.6945323999998</v>
      </c>
      <c r="AE240" s="619">
        <v>1798.4772619</v>
      </c>
      <c r="AF240" s="619">
        <v>1993.4688936</v>
      </c>
      <c r="AG240" s="619">
        <v>1411.3090092</v>
      </c>
      <c r="AH240" s="618">
        <v>1.1567131415272258</v>
      </c>
      <c r="AI240" s="618">
        <v>0.23685273637364312</v>
      </c>
      <c r="AJ240" s="618">
        <v>0.36325576804890486</v>
      </c>
      <c r="AK240" s="618">
        <v>1.2725501719706216</v>
      </c>
      <c r="AL240" s="618">
        <v>1.4577829014313084</v>
      </c>
      <c r="AM240" s="618">
        <v>1.1527853862920179</v>
      </c>
      <c r="AN240" s="618">
        <v>1.1322831277350043</v>
      </c>
      <c r="AO240" s="618">
        <v>1.1952514339469207</v>
      </c>
      <c r="AP240" s="618">
        <v>1.1033399260096628</v>
      </c>
      <c r="AQ240" s="618">
        <v>1.1341332852603931</v>
      </c>
      <c r="AR240" s="618">
        <v>1.1363471619147387</v>
      </c>
      <c r="AS240" s="618">
        <v>1.4124963991783765</v>
      </c>
    </row>
    <row r="241" spans="2:45" x14ac:dyDescent="0.3">
      <c r="B241" s="616">
        <v>1428221</v>
      </c>
      <c r="C241" t="s">
        <v>517</v>
      </c>
      <c r="D241" t="s">
        <v>178</v>
      </c>
      <c r="E241" t="s">
        <v>572</v>
      </c>
      <c r="F241" s="618">
        <v>5.5855706446945401</v>
      </c>
      <c r="G241" s="618">
        <v>1.4574494093898165</v>
      </c>
      <c r="H241" s="617">
        <v>5.7368125599608364</v>
      </c>
      <c r="I241" s="617">
        <v>13.780897082523271</v>
      </c>
      <c r="J241" s="619">
        <v>1428.221</v>
      </c>
      <c r="K241" s="619">
        <v>1177.0225184999999</v>
      </c>
      <c r="L241" s="619">
        <v>677.58237540000005</v>
      </c>
      <c r="M241" s="619">
        <v>2878.1642956000001</v>
      </c>
      <c r="N241" s="619">
        <v>205.40620000000001</v>
      </c>
      <c r="O241" s="619">
        <v>586.8860095</v>
      </c>
      <c r="P241" s="619">
        <v>472.1097244</v>
      </c>
      <c r="Q241" s="619">
        <v>372.03417519999999</v>
      </c>
      <c r="R241" s="619">
        <v>2005.6656535</v>
      </c>
      <c r="S241" s="619">
        <v>1482.4578367000001</v>
      </c>
      <c r="T241" s="619">
        <v>2512.1461938999996</v>
      </c>
      <c r="U241" s="619">
        <v>2184.3351413999999</v>
      </c>
      <c r="V241" s="619">
        <v>2889.4995477000002</v>
      </c>
      <c r="W241" s="619">
        <v>2579.1678700000002</v>
      </c>
      <c r="X241" s="619">
        <v>3468.3659046999996</v>
      </c>
      <c r="Y241" s="619">
        <v>2929.0921379000001</v>
      </c>
      <c r="Z241" s="619">
        <v>521.8772755</v>
      </c>
      <c r="AA241" s="619">
        <v>469.2981901</v>
      </c>
      <c r="AB241" s="619">
        <v>2448.9058541999998</v>
      </c>
      <c r="AC241" s="619">
        <v>2155.1902264999999</v>
      </c>
      <c r="AD241" s="619">
        <v>1802.4387399</v>
      </c>
      <c r="AE241" s="619">
        <v>1572.9383526000001</v>
      </c>
      <c r="AF241" s="619">
        <v>2137.1458025000002</v>
      </c>
      <c r="AG241" s="619">
        <v>1521.3952555999999</v>
      </c>
      <c r="AH241" s="618">
        <v>1.2134185858785853</v>
      </c>
      <c r="AI241" s="618">
        <v>0.23542171529655226</v>
      </c>
      <c r="AJ241" s="618">
        <v>0.34999334909219965</v>
      </c>
      <c r="AK241" s="618">
        <v>1.2689955811086264</v>
      </c>
      <c r="AL241" s="618">
        <v>1.3529326796726353</v>
      </c>
      <c r="AM241" s="618">
        <v>1.1500736065146382</v>
      </c>
      <c r="AN241" s="618">
        <v>1.1203224037287429</v>
      </c>
      <c r="AO241" s="618">
        <v>1.1841095265729047</v>
      </c>
      <c r="AP241" s="618">
        <v>1.1120376905098832</v>
      </c>
      <c r="AQ241" s="618">
        <v>1.1362829248757911</v>
      </c>
      <c r="AR241" s="618">
        <v>1.1459055193912671</v>
      </c>
      <c r="AS241" s="618">
        <v>1.4047275319460562</v>
      </c>
    </row>
    <row r="242" spans="2:45" x14ac:dyDescent="0.3">
      <c r="B242" s="616">
        <v>1428221</v>
      </c>
      <c r="C242" t="s">
        <v>518</v>
      </c>
      <c r="D242" t="s">
        <v>178</v>
      </c>
      <c r="E242" t="s">
        <v>572</v>
      </c>
      <c r="F242" s="618">
        <v>6.4234062413987214</v>
      </c>
      <c r="G242" s="618">
        <v>1.6760668207982889</v>
      </c>
      <c r="H242" s="617">
        <v>6.5973344439549617</v>
      </c>
      <c r="I242" s="617">
        <v>15.848031644901761</v>
      </c>
      <c r="J242" s="619">
        <v>1713.8652</v>
      </c>
      <c r="K242" s="619">
        <v>1412.4270223000001</v>
      </c>
      <c r="L242" s="619">
        <v>813.09885039999995</v>
      </c>
      <c r="M242" s="619">
        <v>3453.7971546999997</v>
      </c>
      <c r="N242" s="619">
        <v>246.48743999999999</v>
      </c>
      <c r="O242" s="619">
        <v>704.26321140000005</v>
      </c>
      <c r="P242" s="619">
        <v>519.32069679999995</v>
      </c>
      <c r="Q242" s="619">
        <v>409.23759279999996</v>
      </c>
      <c r="R242" s="619">
        <v>2206.2322187999998</v>
      </c>
      <c r="S242" s="619">
        <v>1630.7036203</v>
      </c>
      <c r="T242" s="619">
        <v>2763.3608133000002</v>
      </c>
      <c r="U242" s="619">
        <v>2402.7686555</v>
      </c>
      <c r="V242" s="619">
        <v>3178.4495025000001</v>
      </c>
      <c r="W242" s="619">
        <v>2837.0846570000003</v>
      </c>
      <c r="X242" s="619">
        <v>3815.2024950999999</v>
      </c>
      <c r="Y242" s="619">
        <v>3222.0013517000002</v>
      </c>
      <c r="Z242" s="619">
        <v>574.06500300000005</v>
      </c>
      <c r="AA242" s="619">
        <v>516.22800910000001</v>
      </c>
      <c r="AB242" s="619">
        <v>2693.7964396000002</v>
      </c>
      <c r="AC242" s="619">
        <v>2370.7092491000003</v>
      </c>
      <c r="AD242" s="619">
        <v>1982.6826139</v>
      </c>
      <c r="AE242" s="619">
        <v>1730.2321879000001</v>
      </c>
      <c r="AF242" s="619">
        <v>2350.8603827000002</v>
      </c>
      <c r="AG242" s="619">
        <v>1673.5347810999999</v>
      </c>
      <c r="AH242" s="618">
        <v>1.2134185858785853</v>
      </c>
      <c r="AI242" s="618">
        <v>0.23542171529655223</v>
      </c>
      <c r="AJ242" s="618">
        <v>0.34999334909219959</v>
      </c>
      <c r="AK242" s="618">
        <v>1.2689955811086264</v>
      </c>
      <c r="AL242" s="618">
        <v>1.3529326796726353</v>
      </c>
      <c r="AM242" s="618">
        <v>1.150073606514638</v>
      </c>
      <c r="AN242" s="618">
        <v>1.1203224037287429</v>
      </c>
      <c r="AO242" s="618">
        <v>1.1841095265729045</v>
      </c>
      <c r="AP242" s="618">
        <v>1.1120376905098834</v>
      </c>
      <c r="AQ242" s="618">
        <v>1.1362829248757911</v>
      </c>
      <c r="AR242" s="618">
        <v>1.1459055193912668</v>
      </c>
      <c r="AS242" s="618">
        <v>1.4047275319460559</v>
      </c>
    </row>
    <row r="243" spans="2:45" x14ac:dyDescent="0.3">
      <c r="B243" s="616">
        <v>1428221</v>
      </c>
      <c r="C243" t="s">
        <v>516</v>
      </c>
      <c r="D243" t="s">
        <v>178</v>
      </c>
      <c r="E243" t="s">
        <v>572</v>
      </c>
      <c r="F243" s="618">
        <v>7.2612418381029027</v>
      </c>
      <c r="G243" s="618">
        <v>1.8946842322067614</v>
      </c>
      <c r="H243" s="617">
        <v>7.4578563279490879</v>
      </c>
      <c r="I243" s="617">
        <v>17.915166207280254</v>
      </c>
      <c r="J243" s="619">
        <v>1856.6873000000001</v>
      </c>
      <c r="K243" s="619">
        <v>1530.1292741</v>
      </c>
      <c r="L243" s="619">
        <v>880.85708799999998</v>
      </c>
      <c r="M243" s="619">
        <v>3741.6135843000002</v>
      </c>
      <c r="N243" s="619">
        <v>267.02805999999998</v>
      </c>
      <c r="O243" s="619">
        <v>762.95181230000003</v>
      </c>
      <c r="P243" s="619">
        <v>566.53166929999998</v>
      </c>
      <c r="Q243" s="619">
        <v>446.44101030000002</v>
      </c>
      <c r="R243" s="619">
        <v>2406.7987842000002</v>
      </c>
      <c r="S243" s="619">
        <v>1778.9494040000002</v>
      </c>
      <c r="T243" s="619">
        <v>3014.5754327</v>
      </c>
      <c r="U243" s="619">
        <v>2621.2021697</v>
      </c>
      <c r="V243" s="619">
        <v>3467.3994573</v>
      </c>
      <c r="W243" s="619">
        <v>3095.001444</v>
      </c>
      <c r="X243" s="619">
        <v>4162.0390855999995</v>
      </c>
      <c r="Y243" s="619">
        <v>3514.9105654999998</v>
      </c>
      <c r="Z243" s="619">
        <v>626.25273060000006</v>
      </c>
      <c r="AA243" s="619">
        <v>563.15782810000007</v>
      </c>
      <c r="AB243" s="619">
        <v>2938.6870249999997</v>
      </c>
      <c r="AC243" s="619">
        <v>2586.2282718000001</v>
      </c>
      <c r="AD243" s="619">
        <v>2162.9264879000002</v>
      </c>
      <c r="AE243" s="619">
        <v>1887.5260231000002</v>
      </c>
      <c r="AF243" s="619">
        <v>2564.574963</v>
      </c>
      <c r="AG243" s="619">
        <v>1825.6743067</v>
      </c>
      <c r="AH243" s="618">
        <v>1.2134185858785853</v>
      </c>
      <c r="AI243" s="618">
        <v>0.23542171529655226</v>
      </c>
      <c r="AJ243" s="618">
        <v>0.34999334909219965</v>
      </c>
      <c r="AK243" s="618">
        <v>1.2689955811086264</v>
      </c>
      <c r="AL243" s="618">
        <v>1.3529326796726353</v>
      </c>
      <c r="AM243" s="618">
        <v>1.150073606514638</v>
      </c>
      <c r="AN243" s="618">
        <v>1.1203224037287431</v>
      </c>
      <c r="AO243" s="618">
        <v>1.1841095265729047</v>
      </c>
      <c r="AP243" s="618">
        <v>1.1120376905098832</v>
      </c>
      <c r="AQ243" s="618">
        <v>1.1362829248757911</v>
      </c>
      <c r="AR243" s="618">
        <v>1.1459055193912671</v>
      </c>
      <c r="AS243" s="618">
        <v>1.4047275319460559</v>
      </c>
    </row>
    <row r="244" spans="2:45" x14ac:dyDescent="0.3">
      <c r="B244" s="616">
        <v>1500000</v>
      </c>
      <c r="C244" t="s">
        <v>517</v>
      </c>
      <c r="D244" t="s">
        <v>178</v>
      </c>
      <c r="E244" t="s">
        <v>572</v>
      </c>
      <c r="F244" s="618">
        <v>5.741854231521204</v>
      </c>
      <c r="G244" s="618">
        <v>1.5290401929459589</v>
      </c>
      <c r="H244" s="617">
        <v>5.6406542051685697</v>
      </c>
      <c r="I244" s="617">
        <v>13.40348935210304</v>
      </c>
      <c r="J244" s="619">
        <v>1500</v>
      </c>
      <c r="K244" s="619">
        <v>1206.7753411000001</v>
      </c>
      <c r="L244" s="619">
        <v>703.31701980000003</v>
      </c>
      <c r="M244" s="619">
        <v>2996.5514810999998</v>
      </c>
      <c r="N244" s="619">
        <v>205.40620000000001</v>
      </c>
      <c r="O244" s="619">
        <v>598.88106400000004</v>
      </c>
      <c r="P244" s="619">
        <v>501.90776799999998</v>
      </c>
      <c r="Q244" s="619">
        <v>396.0319313</v>
      </c>
      <c r="R244" s="619">
        <v>2084.8594932999999</v>
      </c>
      <c r="S244" s="619">
        <v>1596.4720720999999</v>
      </c>
      <c r="T244" s="619">
        <v>2677.0685323000002</v>
      </c>
      <c r="U244" s="619">
        <v>2330.2758520999996</v>
      </c>
      <c r="V244" s="619">
        <v>2915.6381825000003</v>
      </c>
      <c r="W244" s="619">
        <v>2617.5045343000002</v>
      </c>
      <c r="X244" s="619">
        <v>3785.9503171000001</v>
      </c>
      <c r="Y244" s="619">
        <v>3210.0824616</v>
      </c>
      <c r="Z244" s="619">
        <v>555.33033580000006</v>
      </c>
      <c r="AA244" s="619">
        <v>497.54697779999998</v>
      </c>
      <c r="AB244" s="619">
        <v>2570.495668</v>
      </c>
      <c r="AC244" s="619">
        <v>2260.1128982</v>
      </c>
      <c r="AD244" s="619">
        <v>1858.0611322999998</v>
      </c>
      <c r="AE244" s="619">
        <v>1614.4801113999999</v>
      </c>
      <c r="AF244" s="619">
        <v>2403.5700658000001</v>
      </c>
      <c r="AG244" s="619">
        <v>1714.6990481</v>
      </c>
      <c r="AH244" s="618">
        <v>1.2429819775523276</v>
      </c>
      <c r="AI244" s="618">
        <v>0.23470880586492648</v>
      </c>
      <c r="AJ244" s="618">
        <v>0.34298329393982224</v>
      </c>
      <c r="AK244" s="618">
        <v>1.2673416669323021</v>
      </c>
      <c r="AL244" s="618">
        <v>1.3059166707217673</v>
      </c>
      <c r="AM244" s="618">
        <v>1.1488204410694554</v>
      </c>
      <c r="AN244" s="618">
        <v>1.1138999548129411</v>
      </c>
      <c r="AO244" s="618">
        <v>1.1793934773804702</v>
      </c>
      <c r="AP244" s="618">
        <v>1.1161364868939356</v>
      </c>
      <c r="AQ244" s="618">
        <v>1.1373306484315164</v>
      </c>
      <c r="AR244" s="618">
        <v>1.1508727293642389</v>
      </c>
      <c r="AS244" s="618">
        <v>1.4017445618159139</v>
      </c>
    </row>
    <row r="245" spans="2:45" x14ac:dyDescent="0.3">
      <c r="B245" s="616">
        <v>1500000</v>
      </c>
      <c r="C245" t="s">
        <v>518</v>
      </c>
      <c r="D245" t="s">
        <v>178</v>
      </c>
      <c r="E245" t="s">
        <v>572</v>
      </c>
      <c r="F245" s="618">
        <v>6.6031323662493842</v>
      </c>
      <c r="G245" s="618">
        <v>1.7583962218878526</v>
      </c>
      <c r="H245" s="617">
        <v>6.4867523359438541</v>
      </c>
      <c r="I245" s="617">
        <v>15.414012754918495</v>
      </c>
      <c r="J245" s="619">
        <v>1800</v>
      </c>
      <c r="K245" s="619">
        <v>1448.1304094</v>
      </c>
      <c r="L245" s="619">
        <v>843.98042380000004</v>
      </c>
      <c r="M245" s="619">
        <v>3595.8617773000001</v>
      </c>
      <c r="N245" s="619">
        <v>246.48743999999999</v>
      </c>
      <c r="O245" s="619">
        <v>718.65727679999998</v>
      </c>
      <c r="P245" s="619">
        <v>552.09854480000001</v>
      </c>
      <c r="Q245" s="619">
        <v>435.63512449999996</v>
      </c>
      <c r="R245" s="619">
        <v>2293.3454427000001</v>
      </c>
      <c r="S245" s="619">
        <v>1756.1192793</v>
      </c>
      <c r="T245" s="619">
        <v>2944.7753855000001</v>
      </c>
      <c r="U245" s="619">
        <v>2563.3034374000003</v>
      </c>
      <c r="V245" s="619">
        <v>3207.2020007000001</v>
      </c>
      <c r="W245" s="619">
        <v>2879.2549877000001</v>
      </c>
      <c r="X245" s="619">
        <v>4164.5453487999994</v>
      </c>
      <c r="Y245" s="619">
        <v>3531.0907078</v>
      </c>
      <c r="Z245" s="619">
        <v>610.86336940000001</v>
      </c>
      <c r="AA245" s="619">
        <v>547.30167559999995</v>
      </c>
      <c r="AB245" s="619">
        <v>2827.5452348000003</v>
      </c>
      <c r="AC245" s="619">
        <v>2486.1241880000002</v>
      </c>
      <c r="AD245" s="619">
        <v>2043.8672455999999</v>
      </c>
      <c r="AE245" s="619">
        <v>1775.9281225999998</v>
      </c>
      <c r="AF245" s="619">
        <v>2643.9270723999998</v>
      </c>
      <c r="AG245" s="619">
        <v>1886.1689529</v>
      </c>
      <c r="AH245" s="618">
        <v>1.2429819775523276</v>
      </c>
      <c r="AI245" s="618">
        <v>0.23470880586492646</v>
      </c>
      <c r="AJ245" s="618">
        <v>0.34298329393982224</v>
      </c>
      <c r="AK245" s="618">
        <v>1.2673416669323021</v>
      </c>
      <c r="AL245" s="618">
        <v>1.3059166707217675</v>
      </c>
      <c r="AM245" s="618">
        <v>1.1488204410694554</v>
      </c>
      <c r="AN245" s="618">
        <v>1.1138999548129411</v>
      </c>
      <c r="AO245" s="618">
        <v>1.1793934773804702</v>
      </c>
      <c r="AP245" s="618">
        <v>1.1161364868939356</v>
      </c>
      <c r="AQ245" s="618">
        <v>1.1373306484315164</v>
      </c>
      <c r="AR245" s="618">
        <v>1.1508727293642389</v>
      </c>
      <c r="AS245" s="618">
        <v>1.4017445618159137</v>
      </c>
    </row>
    <row r="246" spans="2:45" x14ac:dyDescent="0.3">
      <c r="B246" s="616">
        <v>1500000</v>
      </c>
      <c r="C246" t="s">
        <v>516</v>
      </c>
      <c r="D246" t="s">
        <v>178</v>
      </c>
      <c r="E246" t="s">
        <v>572</v>
      </c>
      <c r="F246" s="618">
        <v>7.4644105009775652</v>
      </c>
      <c r="G246" s="618">
        <v>1.9877522508297465</v>
      </c>
      <c r="H246" s="617">
        <v>7.3328504667191403</v>
      </c>
      <c r="I246" s="617">
        <v>17.424536157733954</v>
      </c>
      <c r="J246" s="619">
        <v>1950</v>
      </c>
      <c r="K246" s="619">
        <v>1568.8079435</v>
      </c>
      <c r="L246" s="619">
        <v>914.31212579999999</v>
      </c>
      <c r="M246" s="619">
        <v>3895.5169254000002</v>
      </c>
      <c r="N246" s="619">
        <v>267.02805999999998</v>
      </c>
      <c r="O246" s="619">
        <v>778.54538320000006</v>
      </c>
      <c r="P246" s="619">
        <v>602.28932159999999</v>
      </c>
      <c r="Q246" s="619">
        <v>475.23831760000002</v>
      </c>
      <c r="R246" s="619">
        <v>2501.8313920000001</v>
      </c>
      <c r="S246" s="619">
        <v>1915.7664865000002</v>
      </c>
      <c r="T246" s="619">
        <v>3212.4822386999999</v>
      </c>
      <c r="U246" s="619">
        <v>2796.3310225999999</v>
      </c>
      <c r="V246" s="619">
        <v>3498.7658190000002</v>
      </c>
      <c r="W246" s="619">
        <v>3141.0054412</v>
      </c>
      <c r="X246" s="619">
        <v>4543.1403805</v>
      </c>
      <c r="Y246" s="619">
        <v>3852.0989539000002</v>
      </c>
      <c r="Z246" s="619">
        <v>666.39640300000008</v>
      </c>
      <c r="AA246" s="619">
        <v>597.05637330000002</v>
      </c>
      <c r="AB246" s="619">
        <v>3084.5948015999998</v>
      </c>
      <c r="AC246" s="619">
        <v>2712.1354778</v>
      </c>
      <c r="AD246" s="619">
        <v>2229.6733588000002</v>
      </c>
      <c r="AE246" s="619">
        <v>1937.3761336999999</v>
      </c>
      <c r="AF246" s="619">
        <v>2884.284079</v>
      </c>
      <c r="AG246" s="619">
        <v>2057.6388577000002</v>
      </c>
      <c r="AH246" s="618">
        <v>1.2429819775523274</v>
      </c>
      <c r="AI246" s="618">
        <v>0.23470880586492648</v>
      </c>
      <c r="AJ246" s="618">
        <v>0.34298329393982219</v>
      </c>
      <c r="AK246" s="618">
        <v>1.2673416669323021</v>
      </c>
      <c r="AL246" s="618">
        <v>1.3059166707217673</v>
      </c>
      <c r="AM246" s="618">
        <v>1.1488204410694554</v>
      </c>
      <c r="AN246" s="618">
        <v>1.1138999548129409</v>
      </c>
      <c r="AO246" s="618">
        <v>1.1793934773804702</v>
      </c>
      <c r="AP246" s="618">
        <v>1.1161364868939359</v>
      </c>
      <c r="AQ246" s="618">
        <v>1.1373306484315164</v>
      </c>
      <c r="AR246" s="618">
        <v>1.1508727293642391</v>
      </c>
      <c r="AS246" s="618">
        <v>1.4017445618159137</v>
      </c>
    </row>
    <row r="247" spans="2:45" x14ac:dyDescent="0.3">
      <c r="B247" s="616">
        <v>1800000</v>
      </c>
      <c r="C247" t="s">
        <v>517</v>
      </c>
      <c r="D247" t="s">
        <v>178</v>
      </c>
      <c r="E247" t="s">
        <v>572</v>
      </c>
      <c r="F247" s="618">
        <v>6.2928107258443076</v>
      </c>
      <c r="G247" s="618">
        <v>1.8282535431854814</v>
      </c>
      <c r="H247" s="617">
        <v>5.3339949004386114</v>
      </c>
      <c r="I247" s="617">
        <v>12.217089415530692</v>
      </c>
      <c r="J247" s="619">
        <v>1800</v>
      </c>
      <c r="K247" s="619">
        <v>1331.1271262</v>
      </c>
      <c r="L247" s="619">
        <v>810.87484790000008</v>
      </c>
      <c r="M247" s="619">
        <v>3491.3501776999997</v>
      </c>
      <c r="N247" s="619">
        <v>205.40620000000001</v>
      </c>
      <c r="O247" s="619">
        <v>649.01433889999998</v>
      </c>
      <c r="P247" s="619">
        <v>626.44855419999999</v>
      </c>
      <c r="Q247" s="619">
        <v>496.3304425</v>
      </c>
      <c r="R247" s="619">
        <v>2415.8497823000002</v>
      </c>
      <c r="S247" s="619">
        <v>2072.9940441999997</v>
      </c>
      <c r="T247" s="619">
        <v>3366.3606861999997</v>
      </c>
      <c r="U247" s="619">
        <v>2940.2343808000001</v>
      </c>
      <c r="V247" s="619">
        <v>3024.8844860999998</v>
      </c>
      <c r="W247" s="619">
        <v>2777.7324463</v>
      </c>
      <c r="X247" s="619">
        <v>5113.2929063000001</v>
      </c>
      <c r="Y247" s="619">
        <v>4384.4802257000001</v>
      </c>
      <c r="Z247" s="619">
        <v>695.14724760000001</v>
      </c>
      <c r="AA247" s="619">
        <v>615.61265590000005</v>
      </c>
      <c r="AB247" s="619">
        <v>3078.6797348999999</v>
      </c>
      <c r="AC247" s="619">
        <v>2698.6367214000002</v>
      </c>
      <c r="AD247" s="619">
        <v>2090.5346654</v>
      </c>
      <c r="AE247" s="619">
        <v>1788.1037010999999</v>
      </c>
      <c r="AF247" s="619">
        <v>3517.0890474999997</v>
      </c>
      <c r="AG247" s="619">
        <v>2522.6113587000004</v>
      </c>
      <c r="AH247" s="618">
        <v>1.352237486974958</v>
      </c>
      <c r="AI247" s="618">
        <v>0.23225251166525782</v>
      </c>
      <c r="AJ247" s="618">
        <v>0.31648946360941621</v>
      </c>
      <c r="AK247" s="618">
        <v>1.2621602475718943</v>
      </c>
      <c r="AL247" s="618">
        <v>1.1653915693087262</v>
      </c>
      <c r="AM247" s="618">
        <v>1.1449293662349906</v>
      </c>
      <c r="AN247" s="618">
        <v>1.0889761863643006</v>
      </c>
      <c r="AO247" s="618">
        <v>1.1662255599381071</v>
      </c>
      <c r="AP247" s="618">
        <v>1.1291958361073899</v>
      </c>
      <c r="AQ247" s="618">
        <v>1.1408277781555873</v>
      </c>
      <c r="AR247" s="618">
        <v>1.1691350250283408</v>
      </c>
      <c r="AS247" s="618">
        <v>1.3942254859571224</v>
      </c>
    </row>
    <row r="248" spans="2:45" x14ac:dyDescent="0.3">
      <c r="B248" s="616">
        <v>1800000</v>
      </c>
      <c r="C248" t="s">
        <v>518</v>
      </c>
      <c r="D248" t="s">
        <v>178</v>
      </c>
      <c r="E248" t="s">
        <v>572</v>
      </c>
      <c r="F248" s="618">
        <v>7.2367323347209531</v>
      </c>
      <c r="G248" s="618">
        <v>2.1024915746633033</v>
      </c>
      <c r="H248" s="617">
        <v>6.1340941355044025</v>
      </c>
      <c r="I248" s="617">
        <v>14.049652827860294</v>
      </c>
      <c r="J248" s="619">
        <v>2160</v>
      </c>
      <c r="K248" s="619">
        <v>1597.3525515000001</v>
      </c>
      <c r="L248" s="619">
        <v>973.04981740000005</v>
      </c>
      <c r="M248" s="619">
        <v>4189.6202131999999</v>
      </c>
      <c r="N248" s="619">
        <v>246.48743999999999</v>
      </c>
      <c r="O248" s="619">
        <v>778.81720669999993</v>
      </c>
      <c r="P248" s="619">
        <v>689.09340959999997</v>
      </c>
      <c r="Q248" s="619">
        <v>545.96348669999998</v>
      </c>
      <c r="R248" s="619">
        <v>2657.4347606000001</v>
      </c>
      <c r="S248" s="619">
        <v>2280.2934485999999</v>
      </c>
      <c r="T248" s="619">
        <v>3702.9967548000004</v>
      </c>
      <c r="U248" s="619">
        <v>3234.2578188999996</v>
      </c>
      <c r="V248" s="619">
        <v>3327.3729347000003</v>
      </c>
      <c r="W248" s="619">
        <v>3055.5056909</v>
      </c>
      <c r="X248" s="619">
        <v>5624.6221968999998</v>
      </c>
      <c r="Y248" s="619">
        <v>4822.9282482999997</v>
      </c>
      <c r="Z248" s="619">
        <v>764.66197239999997</v>
      </c>
      <c r="AA248" s="619">
        <v>677.17392140000004</v>
      </c>
      <c r="AB248" s="619">
        <v>3386.5477083999999</v>
      </c>
      <c r="AC248" s="619">
        <v>2968.5003935</v>
      </c>
      <c r="AD248" s="619">
        <v>2299.5881319</v>
      </c>
      <c r="AE248" s="619">
        <v>1966.9140712999999</v>
      </c>
      <c r="AF248" s="619">
        <v>3868.7979522000001</v>
      </c>
      <c r="AG248" s="619">
        <v>2774.8724945999998</v>
      </c>
      <c r="AH248" s="618">
        <v>1.352237486974958</v>
      </c>
      <c r="AI248" s="618">
        <v>0.23225251166525782</v>
      </c>
      <c r="AJ248" s="618">
        <v>0.31648946360941621</v>
      </c>
      <c r="AK248" s="618">
        <v>1.262160247571894</v>
      </c>
      <c r="AL248" s="618">
        <v>1.165391569308726</v>
      </c>
      <c r="AM248" s="618">
        <v>1.1449293662349906</v>
      </c>
      <c r="AN248" s="618">
        <v>1.0889761863643006</v>
      </c>
      <c r="AO248" s="618">
        <v>1.1662255599381071</v>
      </c>
      <c r="AP248" s="618">
        <v>1.1291958361073899</v>
      </c>
      <c r="AQ248" s="618">
        <v>1.1408277781555873</v>
      </c>
      <c r="AR248" s="618">
        <v>1.1691350250283405</v>
      </c>
      <c r="AS248" s="618">
        <v>1.3942254859571224</v>
      </c>
    </row>
    <row r="249" spans="2:45" x14ac:dyDescent="0.3">
      <c r="B249" s="616">
        <v>1800000</v>
      </c>
      <c r="C249" t="s">
        <v>516</v>
      </c>
      <c r="D249" t="s">
        <v>178</v>
      </c>
      <c r="E249" t="s">
        <v>572</v>
      </c>
      <c r="F249" s="618">
        <v>8.1806539435975996</v>
      </c>
      <c r="G249" s="618">
        <v>2.3767296061411258</v>
      </c>
      <c r="H249" s="617">
        <v>6.9341933705701946</v>
      </c>
      <c r="I249" s="617">
        <v>15.8822162401899</v>
      </c>
      <c r="J249" s="619">
        <v>2340</v>
      </c>
      <c r="K249" s="619">
        <v>1730.4652641</v>
      </c>
      <c r="L249" s="619">
        <v>1054.1373022</v>
      </c>
      <c r="M249" s="619">
        <v>4538.7552310000001</v>
      </c>
      <c r="N249" s="619">
        <v>267.02805999999998</v>
      </c>
      <c r="O249" s="619">
        <v>843.71864060000007</v>
      </c>
      <c r="P249" s="619">
        <v>751.73826500000007</v>
      </c>
      <c r="Q249" s="619">
        <v>595.59653099999991</v>
      </c>
      <c r="R249" s="619">
        <v>2899.0197388000001</v>
      </c>
      <c r="S249" s="619">
        <v>2487.5928530000001</v>
      </c>
      <c r="T249" s="619">
        <v>4039.6328235000001</v>
      </c>
      <c r="U249" s="619">
        <v>3528.2812570000001</v>
      </c>
      <c r="V249" s="619">
        <v>3629.8613832999999</v>
      </c>
      <c r="W249" s="619">
        <v>3333.2789355999998</v>
      </c>
      <c r="X249" s="619">
        <v>6135.9514875999994</v>
      </c>
      <c r="Y249" s="619">
        <v>5261.3762709000002</v>
      </c>
      <c r="Z249" s="619">
        <v>834.17669720000004</v>
      </c>
      <c r="AA249" s="619">
        <v>738.735187</v>
      </c>
      <c r="AB249" s="619">
        <v>3694.4156819</v>
      </c>
      <c r="AC249" s="619">
        <v>3238.3640655999998</v>
      </c>
      <c r="AD249" s="619">
        <v>2508.6415984999999</v>
      </c>
      <c r="AE249" s="619">
        <v>2145.7244413999997</v>
      </c>
      <c r="AF249" s="619">
        <v>4220.5068569999994</v>
      </c>
      <c r="AG249" s="619">
        <v>3027.1336305</v>
      </c>
      <c r="AH249" s="618">
        <v>1.352237486974958</v>
      </c>
      <c r="AI249" s="618">
        <v>0.23225251166525779</v>
      </c>
      <c r="AJ249" s="618">
        <v>0.31648946360941621</v>
      </c>
      <c r="AK249" s="618">
        <v>1.2621602475718945</v>
      </c>
      <c r="AL249" s="618">
        <v>1.1653915693087262</v>
      </c>
      <c r="AM249" s="618">
        <v>1.1449293662349906</v>
      </c>
      <c r="AN249" s="618">
        <v>1.0889761863643004</v>
      </c>
      <c r="AO249" s="618">
        <v>1.1662255599381071</v>
      </c>
      <c r="AP249" s="618">
        <v>1.1291958361073899</v>
      </c>
      <c r="AQ249" s="618">
        <v>1.1408277781555873</v>
      </c>
      <c r="AR249" s="618">
        <v>1.1691350250283405</v>
      </c>
      <c r="AS249" s="618">
        <v>1.3942254859571224</v>
      </c>
    </row>
    <row r="250" spans="2:45" x14ac:dyDescent="0.3">
      <c r="B250" s="616">
        <v>2034240</v>
      </c>
      <c r="C250" t="s">
        <v>517</v>
      </c>
      <c r="D250" t="s">
        <v>178</v>
      </c>
      <c r="E250" t="s">
        <v>572</v>
      </c>
      <c r="F250" s="618">
        <v>6.6349318714635022</v>
      </c>
      <c r="G250" s="618">
        <v>2.0618793270525009</v>
      </c>
      <c r="H250" s="617">
        <v>5.1654960926426563</v>
      </c>
      <c r="I250" s="617">
        <v>11.576122767851716</v>
      </c>
      <c r="J250" s="619">
        <v>2034.24</v>
      </c>
      <c r="K250" s="619">
        <v>1428.221</v>
      </c>
      <c r="L250" s="619">
        <v>894.85599999999999</v>
      </c>
      <c r="M250" s="619">
        <v>3877.6889999999999</v>
      </c>
      <c r="N250" s="619">
        <v>205.40620000000001</v>
      </c>
      <c r="O250" s="619">
        <v>688.15840000000003</v>
      </c>
      <c r="P250" s="619">
        <v>723.69</v>
      </c>
      <c r="Q250" s="619">
        <v>574.64351999999997</v>
      </c>
      <c r="R250" s="619">
        <v>2674.2869999999998</v>
      </c>
      <c r="S250" s="619">
        <v>2445.0623999999998</v>
      </c>
      <c r="T250" s="619">
        <v>3904.56</v>
      </c>
      <c r="U250" s="619">
        <v>3416.49</v>
      </c>
      <c r="V250" s="619">
        <v>3110.1840000000002</v>
      </c>
      <c r="W250" s="619">
        <v>2902.8384000000001</v>
      </c>
      <c r="X250" s="619">
        <v>6149.6819999999998</v>
      </c>
      <c r="Y250" s="619">
        <v>5301.45</v>
      </c>
      <c r="Z250" s="619">
        <v>804.31629240000007</v>
      </c>
      <c r="AA250" s="619">
        <v>707.79833729999996</v>
      </c>
      <c r="AB250" s="619">
        <v>3475.4698543</v>
      </c>
      <c r="AC250" s="619">
        <v>3041.0361225000001</v>
      </c>
      <c r="AD250" s="619">
        <v>2272.0500000000002</v>
      </c>
      <c r="AE250" s="619">
        <v>1923.6690000000001</v>
      </c>
      <c r="AF250" s="619">
        <v>4386.5246683999994</v>
      </c>
      <c r="AG250" s="619">
        <v>3153.4292909000001</v>
      </c>
      <c r="AH250" s="618">
        <v>1.4243173850545539</v>
      </c>
      <c r="AI250" s="618">
        <v>0.23077044084762857</v>
      </c>
      <c r="AJ250" s="618">
        <v>0.29848680187584725</v>
      </c>
      <c r="AK250" s="618">
        <v>1.2593720712277414</v>
      </c>
      <c r="AL250" s="618">
        <v>1.09375</v>
      </c>
      <c r="AM250" s="618">
        <v>1.1428571428571428</v>
      </c>
      <c r="AN250" s="618">
        <v>1.0714285714285712</v>
      </c>
      <c r="AO250" s="618">
        <v>1.1599999999999999</v>
      </c>
      <c r="AP250" s="618">
        <v>1.1363636363636362</v>
      </c>
      <c r="AQ250" s="618">
        <v>1.1428571428571432</v>
      </c>
      <c r="AR250" s="618">
        <v>1.1811023622047243</v>
      </c>
      <c r="AS250" s="618">
        <v>1.3910331463918983</v>
      </c>
    </row>
    <row r="251" spans="2:45" x14ac:dyDescent="0.3">
      <c r="B251" s="616">
        <v>2034240</v>
      </c>
      <c r="C251" t="s">
        <v>518</v>
      </c>
      <c r="D251" t="s">
        <v>178</v>
      </c>
      <c r="E251" t="s">
        <v>572</v>
      </c>
      <c r="F251" s="618">
        <v>7.6301716521830274</v>
      </c>
      <c r="G251" s="618">
        <v>2.3711612261103756</v>
      </c>
      <c r="H251" s="617">
        <v>5.9403205065390541</v>
      </c>
      <c r="I251" s="617">
        <v>13.312541183029474</v>
      </c>
      <c r="J251" s="619">
        <v>2441.0880000000002</v>
      </c>
      <c r="K251" s="619">
        <v>1713.8652</v>
      </c>
      <c r="L251" s="619">
        <v>1073.8271999999999</v>
      </c>
      <c r="M251" s="619">
        <v>4653.2267999999995</v>
      </c>
      <c r="N251" s="619">
        <v>246.48743999999999</v>
      </c>
      <c r="O251" s="619">
        <v>825.79007999999999</v>
      </c>
      <c r="P251" s="619">
        <v>796.05899999999997</v>
      </c>
      <c r="Q251" s="619">
        <v>632.10787199999993</v>
      </c>
      <c r="R251" s="619">
        <v>2941.7157000000002</v>
      </c>
      <c r="S251" s="619">
        <v>2689.56864</v>
      </c>
      <c r="T251" s="619">
        <v>4295.0159999999996</v>
      </c>
      <c r="U251" s="619">
        <v>3758.1390000000001</v>
      </c>
      <c r="V251" s="619">
        <v>3421.2024000000001</v>
      </c>
      <c r="W251" s="619">
        <v>3193.1222400000001</v>
      </c>
      <c r="X251" s="619">
        <v>6764.6502</v>
      </c>
      <c r="Y251" s="619">
        <v>5831.5950000000003</v>
      </c>
      <c r="Z251" s="619">
        <v>884.74792160000004</v>
      </c>
      <c r="AA251" s="619">
        <v>778.578171</v>
      </c>
      <c r="AB251" s="619">
        <v>3823.0168396999998</v>
      </c>
      <c r="AC251" s="619">
        <v>3345.1397348</v>
      </c>
      <c r="AD251" s="619">
        <v>2499.2550000000001</v>
      </c>
      <c r="AE251" s="619">
        <v>2116.0358999999999</v>
      </c>
      <c r="AF251" s="619">
        <v>4825.1771353000004</v>
      </c>
      <c r="AG251" s="619">
        <v>3468.7722200000003</v>
      </c>
      <c r="AH251" s="618">
        <v>1.4243173850545539</v>
      </c>
      <c r="AI251" s="618">
        <v>0.23077044084762857</v>
      </c>
      <c r="AJ251" s="618">
        <v>0.29848680187584725</v>
      </c>
      <c r="AK251" s="618">
        <v>1.2593720712277414</v>
      </c>
      <c r="AL251" s="618">
        <v>1.09375</v>
      </c>
      <c r="AM251" s="618">
        <v>1.142857142857143</v>
      </c>
      <c r="AN251" s="618">
        <v>1.0714285714285714</v>
      </c>
      <c r="AO251" s="618">
        <v>1.1599999999999999</v>
      </c>
      <c r="AP251" s="618">
        <v>1.1363636363636365</v>
      </c>
      <c r="AQ251" s="618">
        <v>1.1428571428571432</v>
      </c>
      <c r="AR251" s="618">
        <v>1.1811023622047245</v>
      </c>
      <c r="AS251" s="618">
        <v>1.3910331463918983</v>
      </c>
    </row>
    <row r="252" spans="2:45" x14ac:dyDescent="0.3">
      <c r="B252" s="616">
        <v>2034240</v>
      </c>
      <c r="C252" t="s">
        <v>516</v>
      </c>
      <c r="D252" t="s">
        <v>178</v>
      </c>
      <c r="E252" t="s">
        <v>572</v>
      </c>
      <c r="F252" s="618">
        <v>8.6254114329025526</v>
      </c>
      <c r="G252" s="618">
        <v>2.6804431251682512</v>
      </c>
      <c r="H252" s="617">
        <v>6.7151449204354527</v>
      </c>
      <c r="I252" s="617">
        <v>15.048959598207231</v>
      </c>
      <c r="J252" s="619">
        <v>2644.5120000000002</v>
      </c>
      <c r="K252" s="619">
        <v>1856.6873000000001</v>
      </c>
      <c r="L252" s="619">
        <v>1163.3128000000002</v>
      </c>
      <c r="M252" s="619">
        <v>5040.9957000000004</v>
      </c>
      <c r="N252" s="619">
        <v>267.02805999999998</v>
      </c>
      <c r="O252" s="619">
        <v>894.60592000000008</v>
      </c>
      <c r="P252" s="619">
        <v>868.428</v>
      </c>
      <c r="Q252" s="619">
        <v>689.57222400000001</v>
      </c>
      <c r="R252" s="619">
        <v>3209.1444000000001</v>
      </c>
      <c r="S252" s="619">
        <v>2934.0748799999997</v>
      </c>
      <c r="T252" s="619">
        <v>4685.4719999999998</v>
      </c>
      <c r="U252" s="619">
        <v>4099.7879999999996</v>
      </c>
      <c r="V252" s="619">
        <v>3732.2207999999996</v>
      </c>
      <c r="W252" s="619">
        <v>3483.4060800000002</v>
      </c>
      <c r="X252" s="619">
        <v>7379.6184000000003</v>
      </c>
      <c r="Y252" s="619">
        <v>6361.74</v>
      </c>
      <c r="Z252" s="619">
        <v>965.17955089999998</v>
      </c>
      <c r="AA252" s="619">
        <v>849.3580048</v>
      </c>
      <c r="AB252" s="619">
        <v>4170.5638251999999</v>
      </c>
      <c r="AC252" s="619">
        <v>3649.2433470000001</v>
      </c>
      <c r="AD252" s="619">
        <v>2726.46</v>
      </c>
      <c r="AE252" s="619">
        <v>2308.4027999999998</v>
      </c>
      <c r="AF252" s="619">
        <v>5263.8296020999996</v>
      </c>
      <c r="AG252" s="619">
        <v>3784.1151491000001</v>
      </c>
      <c r="AH252" s="618">
        <v>1.4243173850545539</v>
      </c>
      <c r="AI252" s="618">
        <v>0.23077044084762857</v>
      </c>
      <c r="AJ252" s="618">
        <v>0.29848680187584725</v>
      </c>
      <c r="AK252" s="618">
        <v>1.2593720712277412</v>
      </c>
      <c r="AL252" s="618">
        <v>1.09375</v>
      </c>
      <c r="AM252" s="618">
        <v>1.1428571428571428</v>
      </c>
      <c r="AN252" s="618">
        <v>1.0714285714285712</v>
      </c>
      <c r="AO252" s="618">
        <v>1.1599999999999999</v>
      </c>
      <c r="AP252" s="618">
        <v>1.1363636363636365</v>
      </c>
      <c r="AQ252" s="618">
        <v>1.1428571428571432</v>
      </c>
      <c r="AR252" s="618">
        <v>1.1811023622047243</v>
      </c>
      <c r="AS252" s="618">
        <v>1.3910331463918983</v>
      </c>
    </row>
    <row r="253" spans="2:45" x14ac:dyDescent="0.3">
      <c r="B253" s="616">
        <v>2200000</v>
      </c>
      <c r="C253" t="s">
        <v>517</v>
      </c>
      <c r="D253" t="s">
        <v>178</v>
      </c>
      <c r="E253" t="s">
        <v>572</v>
      </c>
      <c r="F253" s="618">
        <v>7.1755791436702188</v>
      </c>
      <c r="G253" s="618">
        <v>2.2298915169869344</v>
      </c>
      <c r="H253" s="617">
        <v>5.1654960926426554</v>
      </c>
      <c r="I253" s="617">
        <v>11.576122767851716</v>
      </c>
      <c r="J253" s="619">
        <v>2200</v>
      </c>
      <c r="K253" s="619">
        <v>1544.5995556</v>
      </c>
      <c r="L253" s="619">
        <v>967.7733207</v>
      </c>
      <c r="M253" s="619">
        <v>4193.6623996999997</v>
      </c>
      <c r="N253" s="619">
        <v>222.1437195</v>
      </c>
      <c r="O253" s="619">
        <v>744.23297149999996</v>
      </c>
      <c r="P253" s="619">
        <v>782.65986309999994</v>
      </c>
      <c r="Q253" s="619">
        <v>621.46833409999999</v>
      </c>
      <c r="R253" s="619">
        <v>2892.2012151999998</v>
      </c>
      <c r="S253" s="619">
        <v>2644.2982539</v>
      </c>
      <c r="T253" s="619">
        <v>4222.7229824999995</v>
      </c>
      <c r="U253" s="619">
        <v>3694.8826097000001</v>
      </c>
      <c r="V253" s="619">
        <v>3363.6172723</v>
      </c>
      <c r="W253" s="619">
        <v>3139.3761208000001</v>
      </c>
      <c r="X253" s="619">
        <v>6650.7886975000001</v>
      </c>
      <c r="Y253" s="619">
        <v>5733.4385322999997</v>
      </c>
      <c r="Z253" s="619">
        <v>869.85598709999999</v>
      </c>
      <c r="AA253" s="619">
        <v>765.47326870000006</v>
      </c>
      <c r="AB253" s="619">
        <v>3758.6684361000002</v>
      </c>
      <c r="AC253" s="619">
        <v>3288.8348815999998</v>
      </c>
      <c r="AD253" s="619">
        <v>2457.1879423999999</v>
      </c>
      <c r="AE253" s="619">
        <v>2080.4191246</v>
      </c>
      <c r="AF253" s="619">
        <v>4743.9605310000006</v>
      </c>
      <c r="AG253" s="619">
        <v>3410.3864046999997</v>
      </c>
      <c r="AH253" s="618">
        <v>1.4243173850545541</v>
      </c>
      <c r="AI253" s="618">
        <v>0.23077044084762857</v>
      </c>
      <c r="AJ253" s="618">
        <v>0.29848680187584725</v>
      </c>
      <c r="AK253" s="618">
        <v>1.2593720712277414</v>
      </c>
      <c r="AL253" s="618">
        <v>1.09375</v>
      </c>
      <c r="AM253" s="618">
        <v>1.1428571428571428</v>
      </c>
      <c r="AN253" s="618">
        <v>1.0714285714285714</v>
      </c>
      <c r="AO253" s="618">
        <v>1.1599999999999999</v>
      </c>
      <c r="AP253" s="618">
        <v>1.1363636363636362</v>
      </c>
      <c r="AQ253" s="618">
        <v>1.1428571428571432</v>
      </c>
      <c r="AR253" s="618">
        <v>1.1811023622047245</v>
      </c>
      <c r="AS253" s="618">
        <v>1.3910331463918986</v>
      </c>
    </row>
    <row r="254" spans="2:45" x14ac:dyDescent="0.3">
      <c r="B254" s="616">
        <v>2200000</v>
      </c>
      <c r="C254" t="s">
        <v>518</v>
      </c>
      <c r="D254" t="s">
        <v>178</v>
      </c>
      <c r="E254" t="s">
        <v>572</v>
      </c>
      <c r="F254" s="618">
        <v>8.2519160152207505</v>
      </c>
      <c r="G254" s="618">
        <v>2.5643752445349746</v>
      </c>
      <c r="H254" s="617">
        <v>5.9403205065390532</v>
      </c>
      <c r="I254" s="617">
        <v>13.312541183029474</v>
      </c>
      <c r="J254" s="619">
        <v>2640</v>
      </c>
      <c r="K254" s="619">
        <v>1853.5194667000001</v>
      </c>
      <c r="L254" s="619">
        <v>1161.3279849</v>
      </c>
      <c r="M254" s="619">
        <v>5032.3948797000003</v>
      </c>
      <c r="N254" s="619">
        <v>266.5724634</v>
      </c>
      <c r="O254" s="619">
        <v>893.07956579999995</v>
      </c>
      <c r="P254" s="619">
        <v>860.92584950000003</v>
      </c>
      <c r="Q254" s="619">
        <v>683.61516749999998</v>
      </c>
      <c r="R254" s="619">
        <v>3181.4213366999998</v>
      </c>
      <c r="S254" s="619">
        <v>2908.7280793</v>
      </c>
      <c r="T254" s="619">
        <v>4644.9952807999998</v>
      </c>
      <c r="U254" s="619">
        <v>4064.3708707000001</v>
      </c>
      <c r="V254" s="619">
        <v>3699.9789995000001</v>
      </c>
      <c r="W254" s="619">
        <v>3453.3137329000001</v>
      </c>
      <c r="X254" s="619">
        <v>7315.8675672000008</v>
      </c>
      <c r="Y254" s="619">
        <v>6306.7823855999995</v>
      </c>
      <c r="Z254" s="619">
        <v>956.84158579999996</v>
      </c>
      <c r="AA254" s="619">
        <v>842.02059550000001</v>
      </c>
      <c r="AB254" s="619">
        <v>4134.5352796999996</v>
      </c>
      <c r="AC254" s="619">
        <v>3617.7183697999999</v>
      </c>
      <c r="AD254" s="619">
        <v>2702.9067366999998</v>
      </c>
      <c r="AE254" s="619">
        <v>2288.461037</v>
      </c>
      <c r="AF254" s="619">
        <v>5218.3565841</v>
      </c>
      <c r="AG254" s="619">
        <v>3751.4250452000001</v>
      </c>
      <c r="AH254" s="618">
        <v>1.4243173850545541</v>
      </c>
      <c r="AI254" s="618">
        <v>0.23077044084762854</v>
      </c>
      <c r="AJ254" s="618">
        <v>0.29848680187584725</v>
      </c>
      <c r="AK254" s="618">
        <v>1.2593720712277414</v>
      </c>
      <c r="AL254" s="618">
        <v>1.09375</v>
      </c>
      <c r="AM254" s="618">
        <v>1.1428571428571428</v>
      </c>
      <c r="AN254" s="618">
        <v>1.0714285714285712</v>
      </c>
      <c r="AO254" s="618">
        <v>1.1599999999999999</v>
      </c>
      <c r="AP254" s="618">
        <v>1.1363636363636362</v>
      </c>
      <c r="AQ254" s="618">
        <v>1.1428571428571432</v>
      </c>
      <c r="AR254" s="618">
        <v>1.1811023622047245</v>
      </c>
      <c r="AS254" s="618">
        <v>1.3910331463918983</v>
      </c>
    </row>
    <row r="255" spans="2:45" x14ac:dyDescent="0.3">
      <c r="B255" s="616">
        <v>2200000</v>
      </c>
      <c r="C255" t="s">
        <v>516</v>
      </c>
      <c r="D255" t="s">
        <v>178</v>
      </c>
      <c r="E255" t="s">
        <v>572</v>
      </c>
      <c r="F255" s="618">
        <v>9.3282528867712848</v>
      </c>
      <c r="G255" s="618">
        <v>2.8988589720830147</v>
      </c>
      <c r="H255" s="617">
        <v>6.7151449204354519</v>
      </c>
      <c r="I255" s="617">
        <v>15.048959598207231</v>
      </c>
      <c r="J255" s="619">
        <v>2860</v>
      </c>
      <c r="K255" s="619">
        <v>2007.9794222999999</v>
      </c>
      <c r="L255" s="619">
        <v>1258.105317</v>
      </c>
      <c r="M255" s="619">
        <v>5451.7611195999998</v>
      </c>
      <c r="N255" s="619">
        <v>288.78683539999997</v>
      </c>
      <c r="O255" s="619">
        <v>967.50286300000005</v>
      </c>
      <c r="P255" s="619">
        <v>939.19183580000004</v>
      </c>
      <c r="Q255" s="619">
        <v>745.76200089999998</v>
      </c>
      <c r="R255" s="619">
        <v>3470.6414582000002</v>
      </c>
      <c r="S255" s="619">
        <v>3173.1579047</v>
      </c>
      <c r="T255" s="619">
        <v>5067.2675790000003</v>
      </c>
      <c r="U255" s="619">
        <v>4433.8591317</v>
      </c>
      <c r="V255" s="619">
        <v>4036.3407267999996</v>
      </c>
      <c r="W255" s="619">
        <v>3767.2513450000001</v>
      </c>
      <c r="X255" s="619">
        <v>7980.9464369999996</v>
      </c>
      <c r="Y255" s="619">
        <v>6880.1262388000005</v>
      </c>
      <c r="Z255" s="619">
        <v>1043.8271844999999</v>
      </c>
      <c r="AA255" s="619">
        <v>918.56792240000004</v>
      </c>
      <c r="AB255" s="619">
        <v>4510.4021233000003</v>
      </c>
      <c r="AC255" s="619">
        <v>3946.6018579000001</v>
      </c>
      <c r="AD255" s="619">
        <v>2948.6255309000003</v>
      </c>
      <c r="AE255" s="619">
        <v>2496.5029494999999</v>
      </c>
      <c r="AF255" s="619">
        <v>5692.7526372000002</v>
      </c>
      <c r="AG255" s="619">
        <v>4092.4636856999996</v>
      </c>
      <c r="AH255" s="618">
        <v>1.4243173850545539</v>
      </c>
      <c r="AI255" s="618">
        <v>0.23077044084762857</v>
      </c>
      <c r="AJ255" s="618">
        <v>0.29848680187584725</v>
      </c>
      <c r="AK255" s="618">
        <v>1.2593720712277414</v>
      </c>
      <c r="AL255" s="618">
        <v>1.09375</v>
      </c>
      <c r="AM255" s="618">
        <v>1.1428571428571428</v>
      </c>
      <c r="AN255" s="618">
        <v>1.0714285714285712</v>
      </c>
      <c r="AO255" s="618">
        <v>1.1599999999999999</v>
      </c>
      <c r="AP255" s="618">
        <v>1.1363636363636362</v>
      </c>
      <c r="AQ255" s="618">
        <v>1.1428571428571432</v>
      </c>
      <c r="AR255" s="618">
        <v>1.1811023622047245</v>
      </c>
      <c r="AS255" s="618">
        <v>1.3910331463918983</v>
      </c>
    </row>
    <row r="256" spans="2:45" x14ac:dyDescent="0.3">
      <c r="B256" s="616">
        <v>600001</v>
      </c>
      <c r="C256" t="s">
        <v>517</v>
      </c>
      <c r="D256" t="s">
        <v>190</v>
      </c>
      <c r="E256" t="s">
        <v>573</v>
      </c>
      <c r="F256" s="618">
        <v>3.3184486907586015</v>
      </c>
      <c r="G256" s="618">
        <v>0.51538130134357374</v>
      </c>
      <c r="H256" s="617">
        <v>6.0006384402990065</v>
      </c>
      <c r="I256" s="617">
        <v>18.981175756120138</v>
      </c>
      <c r="J256" s="619">
        <v>600.00099999999998</v>
      </c>
      <c r="K256" s="619">
        <v>858.46069220000004</v>
      </c>
      <c r="L256" s="619">
        <v>358.24069270000001</v>
      </c>
      <c r="M256" s="619">
        <v>1175.7521359999998</v>
      </c>
      <c r="N256" s="619">
        <v>184.24865510000001</v>
      </c>
      <c r="O256" s="619">
        <v>381.63531219999999</v>
      </c>
      <c r="P256" s="619">
        <v>197.62628240000001</v>
      </c>
      <c r="Q256" s="619">
        <v>127.81042840000001</v>
      </c>
      <c r="R256" s="619">
        <v>912.64915150000002</v>
      </c>
      <c r="S256" s="619">
        <v>625.7920239</v>
      </c>
      <c r="T256" s="619">
        <v>892.06308039999999</v>
      </c>
      <c r="U256" s="619">
        <v>639.47988769999995</v>
      </c>
      <c r="V256" s="619">
        <v>1537.0933078</v>
      </c>
      <c r="W256" s="619">
        <v>1077.9192756</v>
      </c>
      <c r="X256" s="619">
        <v>973.49242830000003</v>
      </c>
      <c r="Y256" s="619">
        <v>598.84404200000006</v>
      </c>
      <c r="Z256" s="619">
        <v>189.54054719999999</v>
      </c>
      <c r="AA256" s="619">
        <v>132.91932790000001</v>
      </c>
      <c r="AB256" s="619">
        <v>919.01952489999996</v>
      </c>
      <c r="AC256" s="619">
        <v>603.68990280000003</v>
      </c>
      <c r="AD256" s="619">
        <v>809.71879610000008</v>
      </c>
      <c r="AE256" s="619">
        <v>571.04056860000003</v>
      </c>
      <c r="AF256" s="619">
        <v>699.91982940000003</v>
      </c>
      <c r="AG256" s="619">
        <v>389.55078689999999</v>
      </c>
      <c r="AH256" s="618">
        <v>0.69892658501900129</v>
      </c>
      <c r="AI256" s="618">
        <v>0.30469065866147471</v>
      </c>
      <c r="AJ256" s="618">
        <v>0.48278722964362553</v>
      </c>
      <c r="AK256" s="618">
        <v>1.5462453644339016</v>
      </c>
      <c r="AL256" s="618">
        <v>1.4583905141819753</v>
      </c>
      <c r="AM256" s="618">
        <v>1.394982230956672</v>
      </c>
      <c r="AN256" s="618">
        <v>1.4259818360890424</v>
      </c>
      <c r="AO256" s="618">
        <v>1.6256192931415092</v>
      </c>
      <c r="AP256" s="618">
        <v>1.4259818360890426</v>
      </c>
      <c r="AQ256" s="618">
        <v>1.5223370818363744</v>
      </c>
      <c r="AR256" s="618">
        <v>1.4179707021784296</v>
      </c>
      <c r="AS256" s="618">
        <v>1.796735760623547</v>
      </c>
    </row>
    <row r="257" spans="2:45" x14ac:dyDescent="0.3">
      <c r="B257" s="616">
        <v>600001</v>
      </c>
      <c r="C257" t="s">
        <v>518</v>
      </c>
      <c r="D257" t="s">
        <v>190</v>
      </c>
      <c r="E257" t="s">
        <v>573</v>
      </c>
      <c r="F257" s="618">
        <v>3.8162159943723908</v>
      </c>
      <c r="G257" s="618">
        <v>0.59268849654510969</v>
      </c>
      <c r="H257" s="617">
        <v>6.9007342063438557</v>
      </c>
      <c r="I257" s="617">
        <v>21.828352119538152</v>
      </c>
      <c r="J257" s="619">
        <v>720.00119999999993</v>
      </c>
      <c r="K257" s="619">
        <v>1030.1528307000001</v>
      </c>
      <c r="L257" s="619">
        <v>429.88883129999999</v>
      </c>
      <c r="M257" s="619">
        <v>1410.9025632</v>
      </c>
      <c r="N257" s="619">
        <v>221.0983861</v>
      </c>
      <c r="O257" s="619">
        <v>457.96237459999998</v>
      </c>
      <c r="P257" s="619">
        <v>217.3889107</v>
      </c>
      <c r="Q257" s="619">
        <v>140.5914712</v>
      </c>
      <c r="R257" s="619">
        <v>1003.9140666999999</v>
      </c>
      <c r="S257" s="619">
        <v>688.37122629999999</v>
      </c>
      <c r="T257" s="619">
        <v>981.26938849999999</v>
      </c>
      <c r="U257" s="619">
        <v>703.42787650000002</v>
      </c>
      <c r="V257" s="619">
        <v>1690.8026385999999</v>
      </c>
      <c r="W257" s="619">
        <v>1185.7112032</v>
      </c>
      <c r="X257" s="619">
        <v>1070.8416711</v>
      </c>
      <c r="Y257" s="619">
        <v>658.72844620000001</v>
      </c>
      <c r="Z257" s="619">
        <v>208.49460190000002</v>
      </c>
      <c r="AA257" s="619">
        <v>146.2112606</v>
      </c>
      <c r="AB257" s="619">
        <v>1010.9214774</v>
      </c>
      <c r="AC257" s="619">
        <v>664.05889309999998</v>
      </c>
      <c r="AD257" s="619">
        <v>890.69067570000004</v>
      </c>
      <c r="AE257" s="619">
        <v>628.14462549999996</v>
      </c>
      <c r="AF257" s="619">
        <v>769.91181240000003</v>
      </c>
      <c r="AG257" s="619">
        <v>428.50586559999999</v>
      </c>
      <c r="AH257" s="618">
        <v>0.69892658501900129</v>
      </c>
      <c r="AI257" s="618">
        <v>0.30469065866147471</v>
      </c>
      <c r="AJ257" s="618">
        <v>0.48278722964362558</v>
      </c>
      <c r="AK257" s="618">
        <v>1.5462453644339016</v>
      </c>
      <c r="AL257" s="618">
        <v>1.4583905141819755</v>
      </c>
      <c r="AM257" s="618">
        <v>1.394982230956672</v>
      </c>
      <c r="AN257" s="618">
        <v>1.4259818360890424</v>
      </c>
      <c r="AO257" s="618">
        <v>1.625619293141509</v>
      </c>
      <c r="AP257" s="618">
        <v>1.4259818360890426</v>
      </c>
      <c r="AQ257" s="618">
        <v>1.5223370818363746</v>
      </c>
      <c r="AR257" s="618">
        <v>1.4179707021784296</v>
      </c>
      <c r="AS257" s="618">
        <v>1.7967357606235472</v>
      </c>
    </row>
    <row r="258" spans="2:45" x14ac:dyDescent="0.3">
      <c r="B258" s="616">
        <v>600001</v>
      </c>
      <c r="C258" t="s">
        <v>516</v>
      </c>
      <c r="D258" t="s">
        <v>190</v>
      </c>
      <c r="E258" t="s">
        <v>573</v>
      </c>
      <c r="F258" s="618">
        <v>4.3139832979861819</v>
      </c>
      <c r="G258" s="618">
        <v>0.66999569174664586</v>
      </c>
      <c r="H258" s="617">
        <v>7.8008299723887085</v>
      </c>
      <c r="I258" s="617">
        <v>24.675528482956178</v>
      </c>
      <c r="J258" s="619">
        <v>780.00130000000001</v>
      </c>
      <c r="K258" s="619">
        <v>1115.9988999</v>
      </c>
      <c r="L258" s="619">
        <v>465.71290060000001</v>
      </c>
      <c r="M258" s="619">
        <v>1528.4777768000001</v>
      </c>
      <c r="N258" s="619">
        <v>239.52325159999998</v>
      </c>
      <c r="O258" s="619">
        <v>496.12590590000002</v>
      </c>
      <c r="P258" s="619">
        <v>237.15153890000002</v>
      </c>
      <c r="Q258" s="619">
        <v>153.37251409999999</v>
      </c>
      <c r="R258" s="619">
        <v>1095.1789818</v>
      </c>
      <c r="S258" s="619">
        <v>750.95042870000009</v>
      </c>
      <c r="T258" s="619">
        <v>1070.4756965000001</v>
      </c>
      <c r="U258" s="619">
        <v>767.37586529999999</v>
      </c>
      <c r="V258" s="619">
        <v>1844.5119694</v>
      </c>
      <c r="W258" s="619">
        <v>1293.5031308</v>
      </c>
      <c r="X258" s="619">
        <v>1168.1909138999999</v>
      </c>
      <c r="Y258" s="619">
        <v>718.61285039999996</v>
      </c>
      <c r="Z258" s="619">
        <v>227.44865659999999</v>
      </c>
      <c r="AA258" s="619">
        <v>159.50319339999999</v>
      </c>
      <c r="AB258" s="619">
        <v>1102.8234299000001</v>
      </c>
      <c r="AC258" s="619">
        <v>724.42788329999996</v>
      </c>
      <c r="AD258" s="619">
        <v>971.66255530000001</v>
      </c>
      <c r="AE258" s="619">
        <v>685.24868240000001</v>
      </c>
      <c r="AF258" s="619">
        <v>839.90379529999996</v>
      </c>
      <c r="AG258" s="619">
        <v>467.46094429999999</v>
      </c>
      <c r="AH258" s="618">
        <v>0.69892658501900129</v>
      </c>
      <c r="AI258" s="618">
        <v>0.30469065866147466</v>
      </c>
      <c r="AJ258" s="618">
        <v>0.48278722964362553</v>
      </c>
      <c r="AK258" s="618">
        <v>1.5462453644339016</v>
      </c>
      <c r="AL258" s="618">
        <v>1.4583905141819753</v>
      </c>
      <c r="AM258" s="618">
        <v>1.394982230956672</v>
      </c>
      <c r="AN258" s="618">
        <v>1.4259818360890426</v>
      </c>
      <c r="AO258" s="618">
        <v>1.625619293141509</v>
      </c>
      <c r="AP258" s="618">
        <v>1.4259818360890426</v>
      </c>
      <c r="AQ258" s="618">
        <v>1.5223370818363746</v>
      </c>
      <c r="AR258" s="618">
        <v>1.4179707021784296</v>
      </c>
      <c r="AS258" s="618">
        <v>1.796735760623547</v>
      </c>
    </row>
    <row r="259" spans="2:45" x14ac:dyDescent="0.3">
      <c r="B259" s="616">
        <v>668900</v>
      </c>
      <c r="C259" t="s">
        <v>517</v>
      </c>
      <c r="D259" t="s">
        <v>190</v>
      </c>
      <c r="E259" t="s">
        <v>573</v>
      </c>
      <c r="F259" s="618">
        <v>3.6995110495623003</v>
      </c>
      <c r="G259" s="618">
        <v>0.57456329650903326</v>
      </c>
      <c r="H259" s="617">
        <v>6.0006384402990047</v>
      </c>
      <c r="I259" s="617">
        <v>17.491841481946999</v>
      </c>
      <c r="J259" s="619">
        <v>668.9</v>
      </c>
      <c r="K259" s="619">
        <v>957.03899999999999</v>
      </c>
      <c r="L259" s="619">
        <v>399.37799999999999</v>
      </c>
      <c r="M259" s="619">
        <v>1682.2149999999999</v>
      </c>
      <c r="N259" s="619">
        <v>205.40620000000001</v>
      </c>
      <c r="O259" s="619">
        <v>546.02719999999999</v>
      </c>
      <c r="P259" s="619">
        <v>220.32</v>
      </c>
      <c r="Q259" s="619">
        <v>182.8656</v>
      </c>
      <c r="R259" s="619">
        <v>1017.45</v>
      </c>
      <c r="S259" s="619">
        <v>895.35599999999999</v>
      </c>
      <c r="T259" s="619">
        <v>994.5</v>
      </c>
      <c r="U259" s="619">
        <v>914.94</v>
      </c>
      <c r="V259" s="619">
        <v>1713.6</v>
      </c>
      <c r="W259" s="619">
        <v>1542.24</v>
      </c>
      <c r="X259" s="619">
        <v>1085.28</v>
      </c>
      <c r="Y259" s="619">
        <v>856.8</v>
      </c>
      <c r="Z259" s="619">
        <v>211.30576790000001</v>
      </c>
      <c r="AA259" s="619">
        <v>190.17519110000001</v>
      </c>
      <c r="AB259" s="619">
        <v>1024.5518928000001</v>
      </c>
      <c r="AC259" s="619">
        <v>863.7332467</v>
      </c>
      <c r="AD259" s="619">
        <v>902.7</v>
      </c>
      <c r="AE259" s="619">
        <v>817.02</v>
      </c>
      <c r="AF259" s="619">
        <v>780.29265599999997</v>
      </c>
      <c r="AG259" s="619">
        <v>557.35231680000004</v>
      </c>
      <c r="AH259" s="618">
        <v>0.69892658501900129</v>
      </c>
      <c r="AI259" s="618">
        <v>0.23741198360494942</v>
      </c>
      <c r="AJ259" s="618">
        <v>0.37618309124527138</v>
      </c>
      <c r="AK259" s="618">
        <v>1.2048192771084336</v>
      </c>
      <c r="AL259" s="618">
        <v>1.1363636363636365</v>
      </c>
      <c r="AM259" s="618">
        <v>1.0869565217391304</v>
      </c>
      <c r="AN259" s="618">
        <v>1.1111111111111112</v>
      </c>
      <c r="AO259" s="618">
        <v>1.2666666666666668</v>
      </c>
      <c r="AP259" s="618">
        <v>1.1111111111111114</v>
      </c>
      <c r="AQ259" s="618">
        <v>1.1861901769548482</v>
      </c>
      <c r="AR259" s="618">
        <v>1.1048689138576779</v>
      </c>
      <c r="AS259" s="618">
        <v>1.3999989458735556</v>
      </c>
    </row>
    <row r="260" spans="2:45" x14ac:dyDescent="0.3">
      <c r="B260" s="616">
        <v>668900</v>
      </c>
      <c r="C260" t="s">
        <v>518</v>
      </c>
      <c r="D260" t="s">
        <v>190</v>
      </c>
      <c r="E260" t="s">
        <v>573</v>
      </c>
      <c r="F260" s="618">
        <v>4.2544377069966446</v>
      </c>
      <c r="G260" s="618">
        <v>0.66074779098538816</v>
      </c>
      <c r="H260" s="617">
        <v>6.9007342063438539</v>
      </c>
      <c r="I260" s="617">
        <v>20.115617704239046</v>
      </c>
      <c r="J260" s="619">
        <v>802.68</v>
      </c>
      <c r="K260" s="619">
        <v>1148.4467999999999</v>
      </c>
      <c r="L260" s="619">
        <v>479.25359999999995</v>
      </c>
      <c r="M260" s="619">
        <v>2018.6579999999999</v>
      </c>
      <c r="N260" s="619">
        <v>246.48743999999999</v>
      </c>
      <c r="O260" s="619">
        <v>655.23264000000006</v>
      </c>
      <c r="P260" s="619">
        <v>242.352</v>
      </c>
      <c r="Q260" s="619">
        <v>201.15216000000001</v>
      </c>
      <c r="R260" s="619">
        <v>1119.1949999999999</v>
      </c>
      <c r="S260" s="619">
        <v>984.89159999999993</v>
      </c>
      <c r="T260" s="619">
        <v>1093.95</v>
      </c>
      <c r="U260" s="619">
        <v>1006.434</v>
      </c>
      <c r="V260" s="619">
        <v>1884.96</v>
      </c>
      <c r="W260" s="619">
        <v>1696.4639999999999</v>
      </c>
      <c r="X260" s="619">
        <v>1193.808</v>
      </c>
      <c r="Y260" s="619">
        <v>942.48</v>
      </c>
      <c r="Z260" s="619">
        <v>232.43634460000001</v>
      </c>
      <c r="AA260" s="619">
        <v>209.19271019999999</v>
      </c>
      <c r="AB260" s="619">
        <v>1127.0070820999999</v>
      </c>
      <c r="AC260" s="619">
        <v>950.10657140000001</v>
      </c>
      <c r="AD260" s="619">
        <v>992.97</v>
      </c>
      <c r="AE260" s="619">
        <v>898.72199999999998</v>
      </c>
      <c r="AF260" s="619">
        <v>858.3219216</v>
      </c>
      <c r="AG260" s="619">
        <v>613.08754850000003</v>
      </c>
      <c r="AH260" s="618">
        <v>0.69892658501900129</v>
      </c>
      <c r="AI260" s="618">
        <v>0.23741198360494942</v>
      </c>
      <c r="AJ260" s="618">
        <v>0.37618309124527138</v>
      </c>
      <c r="AK260" s="618">
        <v>1.2048192771084336</v>
      </c>
      <c r="AL260" s="618">
        <v>1.1363636363636362</v>
      </c>
      <c r="AM260" s="618">
        <v>1.0869565217391304</v>
      </c>
      <c r="AN260" s="618">
        <v>1.1111111111111112</v>
      </c>
      <c r="AO260" s="618">
        <v>1.2666666666666671</v>
      </c>
      <c r="AP260" s="618">
        <v>1.1111111111111112</v>
      </c>
      <c r="AQ260" s="618">
        <v>1.186190176954848</v>
      </c>
      <c r="AR260" s="618">
        <v>1.1048689138576779</v>
      </c>
      <c r="AS260" s="618">
        <v>1.3999989458735553</v>
      </c>
    </row>
    <row r="261" spans="2:45" x14ac:dyDescent="0.3">
      <c r="B261" s="616">
        <v>668900</v>
      </c>
      <c r="C261" t="s">
        <v>516</v>
      </c>
      <c r="D261" t="s">
        <v>190</v>
      </c>
      <c r="E261" t="s">
        <v>573</v>
      </c>
      <c r="F261" s="618">
        <v>4.8093643644309907</v>
      </c>
      <c r="G261" s="618">
        <v>0.74693228546174328</v>
      </c>
      <c r="H261" s="617">
        <v>7.8008299723887058</v>
      </c>
      <c r="I261" s="617">
        <v>22.7393939265311</v>
      </c>
      <c r="J261" s="619">
        <v>869.57</v>
      </c>
      <c r="K261" s="619">
        <v>1244.1506999999999</v>
      </c>
      <c r="L261" s="619">
        <v>519.19140000000004</v>
      </c>
      <c r="M261" s="619">
        <v>2186.8795</v>
      </c>
      <c r="N261" s="619">
        <v>267.02805999999998</v>
      </c>
      <c r="O261" s="619">
        <v>709.83536000000004</v>
      </c>
      <c r="P261" s="619">
        <v>264.38400000000001</v>
      </c>
      <c r="Q261" s="619">
        <v>219.43871999999999</v>
      </c>
      <c r="R261" s="619">
        <v>1220.94</v>
      </c>
      <c r="S261" s="619">
        <v>1074.4271999999999</v>
      </c>
      <c r="T261" s="619">
        <v>1193.4000000000001</v>
      </c>
      <c r="U261" s="619">
        <v>1097.9280000000001</v>
      </c>
      <c r="V261" s="619">
        <v>2056.3200000000002</v>
      </c>
      <c r="W261" s="619">
        <v>1850.6880000000001</v>
      </c>
      <c r="X261" s="619">
        <v>1302.336</v>
      </c>
      <c r="Y261" s="619">
        <v>1028.1600000000001</v>
      </c>
      <c r="Z261" s="619">
        <v>253.56692139999998</v>
      </c>
      <c r="AA261" s="619">
        <v>228.21022930000001</v>
      </c>
      <c r="AB261" s="619">
        <v>1229.4622714</v>
      </c>
      <c r="AC261" s="619">
        <v>1036.4798960999999</v>
      </c>
      <c r="AD261" s="619">
        <v>1083.24</v>
      </c>
      <c r="AE261" s="619">
        <v>980.42399999999998</v>
      </c>
      <c r="AF261" s="619">
        <v>936.35118720000003</v>
      </c>
      <c r="AG261" s="619">
        <v>668.82278020000001</v>
      </c>
      <c r="AH261" s="618">
        <v>0.69892658501900129</v>
      </c>
      <c r="AI261" s="618">
        <v>0.23741198360494944</v>
      </c>
      <c r="AJ261" s="618">
        <v>0.37618309124527138</v>
      </c>
      <c r="AK261" s="618">
        <v>1.2048192771084338</v>
      </c>
      <c r="AL261" s="618">
        <v>1.1363636363636365</v>
      </c>
      <c r="AM261" s="618">
        <v>1.0869565217391304</v>
      </c>
      <c r="AN261" s="618">
        <v>1.1111111111111112</v>
      </c>
      <c r="AO261" s="618">
        <v>1.2666666666666668</v>
      </c>
      <c r="AP261" s="618">
        <v>1.1111111111111114</v>
      </c>
      <c r="AQ261" s="618">
        <v>1.186190176954848</v>
      </c>
      <c r="AR261" s="618">
        <v>1.1048689138576779</v>
      </c>
      <c r="AS261" s="618">
        <v>1.3999989458735553</v>
      </c>
    </row>
    <row r="262" spans="2:45" x14ac:dyDescent="0.3">
      <c r="B262" s="616">
        <v>700000</v>
      </c>
      <c r="C262" t="s">
        <v>517</v>
      </c>
      <c r="D262" t="s">
        <v>190</v>
      </c>
      <c r="E262" t="s">
        <v>573</v>
      </c>
      <c r="F262" s="618">
        <v>3.7753910799963486</v>
      </c>
      <c r="G262" s="618">
        <v>0.6060313199142644</v>
      </c>
      <c r="H262" s="617">
        <v>5.9526333266529639</v>
      </c>
      <c r="I262" s="617">
        <v>17.145437610289701</v>
      </c>
      <c r="J262" s="619">
        <v>700</v>
      </c>
      <c r="K262" s="619">
        <v>964.92585229999997</v>
      </c>
      <c r="L262" s="619">
        <v>410.84333270000002</v>
      </c>
      <c r="M262" s="619">
        <v>1730.5295286</v>
      </c>
      <c r="N262" s="619">
        <v>205.40620000000001</v>
      </c>
      <c r="O262" s="619">
        <v>546.68097069999999</v>
      </c>
      <c r="P262" s="619">
        <v>227.9539647</v>
      </c>
      <c r="Q262" s="619">
        <v>188.3341302</v>
      </c>
      <c r="R262" s="619">
        <v>1050.9819154000002</v>
      </c>
      <c r="S262" s="619">
        <v>906.24781250000001</v>
      </c>
      <c r="T262" s="619">
        <v>1043.7878757000001</v>
      </c>
      <c r="U262" s="619">
        <v>954.85509930000001</v>
      </c>
      <c r="V262" s="619">
        <v>1758.8478859000002</v>
      </c>
      <c r="W262" s="619">
        <v>1580.2482241</v>
      </c>
      <c r="X262" s="619">
        <v>1158.2799226</v>
      </c>
      <c r="Y262" s="619">
        <v>920.14704019999999</v>
      </c>
      <c r="Z262" s="619">
        <v>221.38846559999999</v>
      </c>
      <c r="AA262" s="619">
        <v>199.44272649999999</v>
      </c>
      <c r="AB262" s="619">
        <v>1074.1558935</v>
      </c>
      <c r="AC262" s="619">
        <v>909.62884770000005</v>
      </c>
      <c r="AD262" s="619">
        <v>935.22191799999996</v>
      </c>
      <c r="AE262" s="619">
        <v>844.65353029999994</v>
      </c>
      <c r="AF262" s="619">
        <v>811.31954500000006</v>
      </c>
      <c r="AG262" s="619">
        <v>578.92566850000003</v>
      </c>
      <c r="AH262" s="618">
        <v>0.7254443420242731</v>
      </c>
      <c r="AI262" s="618">
        <v>0.23740902761911614</v>
      </c>
      <c r="AJ262" s="618">
        <v>0.37573321738330068</v>
      </c>
      <c r="AK262" s="618">
        <v>1.2103699127451424</v>
      </c>
      <c r="AL262" s="618">
        <v>1.159706981801552</v>
      </c>
      <c r="AM262" s="618">
        <v>1.0931374576356041</v>
      </c>
      <c r="AN262" s="618">
        <v>1.1130200047139238</v>
      </c>
      <c r="AO262" s="618">
        <v>1.2587987266249239</v>
      </c>
      <c r="AP262" s="618">
        <v>1.1100352941010683</v>
      </c>
      <c r="AQ262" s="618">
        <v>1.1808727220160202</v>
      </c>
      <c r="AR262" s="618">
        <v>1.1072254888209732</v>
      </c>
      <c r="AS262" s="618">
        <v>1.401422651007771</v>
      </c>
    </row>
    <row r="263" spans="2:45" x14ac:dyDescent="0.3">
      <c r="B263" s="616">
        <v>700000</v>
      </c>
      <c r="C263" t="s">
        <v>518</v>
      </c>
      <c r="D263" t="s">
        <v>190</v>
      </c>
      <c r="E263" t="s">
        <v>573</v>
      </c>
      <c r="F263" s="618">
        <v>4.3416997419958001</v>
      </c>
      <c r="G263" s="618">
        <v>0.69693601790140403</v>
      </c>
      <c r="H263" s="617">
        <v>6.845528325650907</v>
      </c>
      <c r="I263" s="617">
        <v>19.717253251833153</v>
      </c>
      <c r="J263" s="619">
        <v>840</v>
      </c>
      <c r="K263" s="619">
        <v>1157.9110227000001</v>
      </c>
      <c r="L263" s="619">
        <v>493.01199920000005</v>
      </c>
      <c r="M263" s="619">
        <v>2076.6354343000003</v>
      </c>
      <c r="N263" s="619">
        <v>246.48743999999999</v>
      </c>
      <c r="O263" s="619">
        <v>656.01716480000005</v>
      </c>
      <c r="P263" s="619">
        <v>250.74936120000001</v>
      </c>
      <c r="Q263" s="619">
        <v>207.16754319999998</v>
      </c>
      <c r="R263" s="619">
        <v>1156.080107</v>
      </c>
      <c r="S263" s="619">
        <v>996.8725938</v>
      </c>
      <c r="T263" s="619">
        <v>1148.1666633</v>
      </c>
      <c r="U263" s="619">
        <v>1050.3406092999999</v>
      </c>
      <c r="V263" s="619">
        <v>1934.7326745</v>
      </c>
      <c r="W263" s="619">
        <v>1738.2730466</v>
      </c>
      <c r="X263" s="619">
        <v>1274.1079147999999</v>
      </c>
      <c r="Y263" s="619">
        <v>1012.1617443</v>
      </c>
      <c r="Z263" s="619">
        <v>243.52731219999998</v>
      </c>
      <c r="AA263" s="619">
        <v>219.38699919999999</v>
      </c>
      <c r="AB263" s="619">
        <v>1181.5714828</v>
      </c>
      <c r="AC263" s="619">
        <v>1000.5917325</v>
      </c>
      <c r="AD263" s="619">
        <v>1028.7441097999999</v>
      </c>
      <c r="AE263" s="619">
        <v>929.11888329999999</v>
      </c>
      <c r="AF263" s="619">
        <v>892.45149960000003</v>
      </c>
      <c r="AG263" s="619">
        <v>636.81823529999997</v>
      </c>
      <c r="AH263" s="618">
        <v>0.7254443420242731</v>
      </c>
      <c r="AI263" s="618">
        <v>0.23740902761911614</v>
      </c>
      <c r="AJ263" s="618">
        <v>0.37573321738330068</v>
      </c>
      <c r="AK263" s="618">
        <v>1.2103699127451422</v>
      </c>
      <c r="AL263" s="618">
        <v>1.159706981801552</v>
      </c>
      <c r="AM263" s="618">
        <v>1.0931374576356041</v>
      </c>
      <c r="AN263" s="618">
        <v>1.113020004713924</v>
      </c>
      <c r="AO263" s="618">
        <v>1.2587987266249236</v>
      </c>
      <c r="AP263" s="618">
        <v>1.110035294101068</v>
      </c>
      <c r="AQ263" s="618">
        <v>1.1808727220160204</v>
      </c>
      <c r="AR263" s="618">
        <v>1.1072254888209732</v>
      </c>
      <c r="AS263" s="618">
        <v>1.4014226510077712</v>
      </c>
    </row>
    <row r="264" spans="2:45" x14ac:dyDescent="0.3">
      <c r="B264" s="616">
        <v>700000</v>
      </c>
      <c r="C264" t="s">
        <v>516</v>
      </c>
      <c r="D264" t="s">
        <v>190</v>
      </c>
      <c r="E264" t="s">
        <v>573</v>
      </c>
      <c r="F264" s="618">
        <v>4.9080084039952538</v>
      </c>
      <c r="G264" s="618">
        <v>0.78784071588854376</v>
      </c>
      <c r="H264" s="617">
        <v>7.7384233246488527</v>
      </c>
      <c r="I264" s="617">
        <v>22.289068893376612</v>
      </c>
      <c r="J264" s="619">
        <v>910</v>
      </c>
      <c r="K264" s="619">
        <v>1254.4036079</v>
      </c>
      <c r="L264" s="619">
        <v>534.09633250000002</v>
      </c>
      <c r="M264" s="619">
        <v>2249.6883872000003</v>
      </c>
      <c r="N264" s="619">
        <v>267.02805999999998</v>
      </c>
      <c r="O264" s="619">
        <v>710.6852619</v>
      </c>
      <c r="P264" s="619">
        <v>273.54475769999999</v>
      </c>
      <c r="Q264" s="619">
        <v>226.00095629999998</v>
      </c>
      <c r="R264" s="619">
        <v>1261.1782985</v>
      </c>
      <c r="S264" s="619">
        <v>1087.4973749999999</v>
      </c>
      <c r="T264" s="619">
        <v>1252.5454508</v>
      </c>
      <c r="U264" s="619">
        <v>1145.8261192</v>
      </c>
      <c r="V264" s="619">
        <v>2110.6174630999999</v>
      </c>
      <c r="W264" s="619">
        <v>1896.297869</v>
      </c>
      <c r="X264" s="619">
        <v>1389.9359070999999</v>
      </c>
      <c r="Y264" s="619">
        <v>1104.1764482999999</v>
      </c>
      <c r="Z264" s="619">
        <v>265.66615870000004</v>
      </c>
      <c r="AA264" s="619">
        <v>239.3312718</v>
      </c>
      <c r="AB264" s="619">
        <v>1288.9870722000001</v>
      </c>
      <c r="AC264" s="619">
        <v>1091.5546173</v>
      </c>
      <c r="AD264" s="619">
        <v>1122.2663015999999</v>
      </c>
      <c r="AE264" s="619">
        <v>1013.5842364</v>
      </c>
      <c r="AF264" s="619">
        <v>973.58345409999993</v>
      </c>
      <c r="AG264" s="619">
        <v>694.71080219999999</v>
      </c>
      <c r="AH264" s="618">
        <v>0.7254443420242731</v>
      </c>
      <c r="AI264" s="618">
        <v>0.23740902761911611</v>
      </c>
      <c r="AJ264" s="618">
        <v>0.37573321738330068</v>
      </c>
      <c r="AK264" s="618">
        <v>1.2103699127451422</v>
      </c>
      <c r="AL264" s="618">
        <v>1.1597069818015522</v>
      </c>
      <c r="AM264" s="618">
        <v>1.0931374576356041</v>
      </c>
      <c r="AN264" s="618">
        <v>1.113020004713924</v>
      </c>
      <c r="AO264" s="618">
        <v>1.2587987266249239</v>
      </c>
      <c r="AP264" s="618">
        <v>1.110035294101068</v>
      </c>
      <c r="AQ264" s="618">
        <v>1.1808727220160202</v>
      </c>
      <c r="AR264" s="618">
        <v>1.1072254888209732</v>
      </c>
      <c r="AS264" s="618">
        <v>1.4014226510077712</v>
      </c>
    </row>
    <row r="265" spans="2:45" x14ac:dyDescent="0.3">
      <c r="B265" s="616">
        <v>800000</v>
      </c>
      <c r="C265" t="s">
        <v>517</v>
      </c>
      <c r="D265" t="s">
        <v>190</v>
      </c>
      <c r="E265" t="s">
        <v>573</v>
      </c>
      <c r="F265" s="618">
        <v>3.9958908416950116</v>
      </c>
      <c r="G265" s="618">
        <v>0.70721467491500756</v>
      </c>
      <c r="H265" s="617">
        <v>5.8213779626148501</v>
      </c>
      <c r="I265" s="617">
        <v>16.186827400255769</v>
      </c>
      <c r="J265" s="619">
        <v>800</v>
      </c>
      <c r="K265" s="619">
        <v>990.28550589999998</v>
      </c>
      <c r="L265" s="619">
        <v>447.70935400000002</v>
      </c>
      <c r="M265" s="619">
        <v>1885.8817106000001</v>
      </c>
      <c r="N265" s="619">
        <v>205.40620000000001</v>
      </c>
      <c r="O265" s="619">
        <v>548.78312730000005</v>
      </c>
      <c r="P265" s="619">
        <v>252.50047519999998</v>
      </c>
      <c r="Q265" s="619">
        <v>205.91782860000001</v>
      </c>
      <c r="R265" s="619">
        <v>1158.8015792000001</v>
      </c>
      <c r="S265" s="619">
        <v>941.26971779999997</v>
      </c>
      <c r="T265" s="619">
        <v>1202.2697911</v>
      </c>
      <c r="U265" s="619">
        <v>1083.1994702000002</v>
      </c>
      <c r="V265" s="619">
        <v>1904.3394804</v>
      </c>
      <c r="W265" s="619">
        <v>1702.4611635000001</v>
      </c>
      <c r="X265" s="619">
        <v>1393.0063617000001</v>
      </c>
      <c r="Y265" s="619">
        <v>1123.8352725</v>
      </c>
      <c r="Z265" s="619">
        <v>253.80871569999999</v>
      </c>
      <c r="AA265" s="619">
        <v>229.24187599999999</v>
      </c>
      <c r="AB265" s="619">
        <v>1233.6542879000001</v>
      </c>
      <c r="AC265" s="619">
        <v>1057.2031274999999</v>
      </c>
      <c r="AD265" s="619">
        <v>1039.7940014999999</v>
      </c>
      <c r="AE265" s="619">
        <v>933.50732549999998</v>
      </c>
      <c r="AF265" s="619">
        <v>911.08446160000005</v>
      </c>
      <c r="AG265" s="619">
        <v>648.2933587</v>
      </c>
      <c r="AH265" s="618">
        <v>0.80784783304140106</v>
      </c>
      <c r="AI265" s="618">
        <v>0.23740054931458709</v>
      </c>
      <c r="AJ265" s="618">
        <v>0.37429394199441829</v>
      </c>
      <c r="AK265" s="618">
        <v>1.226219589004925</v>
      </c>
      <c r="AL265" s="618">
        <v>1.2311047060452354</v>
      </c>
      <c r="AM265" s="618">
        <v>1.109924648426482</v>
      </c>
      <c r="AN265" s="618">
        <v>1.1185802772992044</v>
      </c>
      <c r="AO265" s="618">
        <v>1.2395111594428045</v>
      </c>
      <c r="AP265" s="618">
        <v>1.107165584668941</v>
      </c>
      <c r="AQ265" s="618">
        <v>1.1669037442278833</v>
      </c>
      <c r="AR265" s="618">
        <v>1.1138573561237575</v>
      </c>
      <c r="AS265" s="618">
        <v>1.4053583139750967</v>
      </c>
    </row>
    <row r="266" spans="2:45" x14ac:dyDescent="0.3">
      <c r="B266" s="616">
        <v>800000</v>
      </c>
      <c r="C266" t="s">
        <v>518</v>
      </c>
      <c r="D266" t="s">
        <v>190</v>
      </c>
      <c r="E266" t="s">
        <v>573</v>
      </c>
      <c r="F266" s="618">
        <v>4.5952744679492623</v>
      </c>
      <c r="G266" s="618">
        <v>0.81329687615225854</v>
      </c>
      <c r="H266" s="617">
        <v>6.6945846570070771</v>
      </c>
      <c r="I266" s="617">
        <v>18.61485151029413</v>
      </c>
      <c r="J266" s="619">
        <v>960</v>
      </c>
      <c r="K266" s="619">
        <v>1188.342607</v>
      </c>
      <c r="L266" s="619">
        <v>537.25122490000001</v>
      </c>
      <c r="M266" s="619">
        <v>2263.0580528</v>
      </c>
      <c r="N266" s="619">
        <v>246.48743999999999</v>
      </c>
      <c r="O266" s="619">
        <v>658.53975270000001</v>
      </c>
      <c r="P266" s="619">
        <v>277.75052269999998</v>
      </c>
      <c r="Q266" s="619">
        <v>226.50961150000001</v>
      </c>
      <c r="R266" s="619">
        <v>1274.6817371</v>
      </c>
      <c r="S266" s="619">
        <v>1035.3966895999999</v>
      </c>
      <c r="T266" s="619">
        <v>1322.4967701999999</v>
      </c>
      <c r="U266" s="619">
        <v>1191.5194172000001</v>
      </c>
      <c r="V266" s="619">
        <v>2094.7734284000003</v>
      </c>
      <c r="W266" s="619">
        <v>1872.7072799</v>
      </c>
      <c r="X266" s="619">
        <v>1532.3069979000002</v>
      </c>
      <c r="Y266" s="619">
        <v>1236.2187997999999</v>
      </c>
      <c r="Z266" s="619">
        <v>279.18958720000001</v>
      </c>
      <c r="AA266" s="619">
        <v>252.1660636</v>
      </c>
      <c r="AB266" s="619">
        <v>1357.0197166999999</v>
      </c>
      <c r="AC266" s="619">
        <v>1162.9234402999998</v>
      </c>
      <c r="AD266" s="619">
        <v>1143.7734017</v>
      </c>
      <c r="AE266" s="619">
        <v>1026.8580581000001</v>
      </c>
      <c r="AF266" s="619">
        <v>1002.1929078000001</v>
      </c>
      <c r="AG266" s="619">
        <v>713.12269460000005</v>
      </c>
      <c r="AH266" s="618">
        <v>0.80784783304140118</v>
      </c>
      <c r="AI266" s="618">
        <v>0.23740054931458715</v>
      </c>
      <c r="AJ266" s="618">
        <v>0.37429394199441829</v>
      </c>
      <c r="AK266" s="618">
        <v>1.226219589004925</v>
      </c>
      <c r="AL266" s="618">
        <v>1.2311047060452354</v>
      </c>
      <c r="AM266" s="618">
        <v>1.109924648426482</v>
      </c>
      <c r="AN266" s="618">
        <v>1.1185802772992044</v>
      </c>
      <c r="AO266" s="618">
        <v>1.2395111594428045</v>
      </c>
      <c r="AP266" s="618">
        <v>1.1071655846689408</v>
      </c>
      <c r="AQ266" s="618">
        <v>1.1669037442278831</v>
      </c>
      <c r="AR266" s="618">
        <v>1.1138573561237577</v>
      </c>
      <c r="AS266" s="618">
        <v>1.4053583139750967</v>
      </c>
    </row>
    <row r="267" spans="2:45" x14ac:dyDescent="0.3">
      <c r="B267" s="616">
        <v>800000</v>
      </c>
      <c r="C267" t="s">
        <v>516</v>
      </c>
      <c r="D267" t="s">
        <v>190</v>
      </c>
      <c r="E267" t="s">
        <v>573</v>
      </c>
      <c r="F267" s="618">
        <v>5.1946580942035148</v>
      </c>
      <c r="G267" s="618">
        <v>0.91937907738950986</v>
      </c>
      <c r="H267" s="617">
        <v>7.5677913513993058</v>
      </c>
      <c r="I267" s="617">
        <v>21.042875620332502</v>
      </c>
      <c r="J267" s="619">
        <v>1040</v>
      </c>
      <c r="K267" s="619">
        <v>1287.3711576000001</v>
      </c>
      <c r="L267" s="619">
        <v>582.0221603</v>
      </c>
      <c r="M267" s="619">
        <v>2451.6462237999999</v>
      </c>
      <c r="N267" s="619">
        <v>267.02805999999998</v>
      </c>
      <c r="O267" s="619">
        <v>713.41806539999993</v>
      </c>
      <c r="P267" s="619">
        <v>303.00057020000003</v>
      </c>
      <c r="Q267" s="619">
        <v>247.1013944</v>
      </c>
      <c r="R267" s="619">
        <v>1390.5618951000001</v>
      </c>
      <c r="S267" s="619">
        <v>1129.5236613</v>
      </c>
      <c r="T267" s="619">
        <v>1442.7237494000001</v>
      </c>
      <c r="U267" s="619">
        <v>1299.8393641999999</v>
      </c>
      <c r="V267" s="619">
        <v>2285.2073764999996</v>
      </c>
      <c r="W267" s="619">
        <v>2042.9533962</v>
      </c>
      <c r="X267" s="619">
        <v>1671.6076340000002</v>
      </c>
      <c r="Y267" s="619">
        <v>1348.6023271000001</v>
      </c>
      <c r="Z267" s="619">
        <v>304.57045880000004</v>
      </c>
      <c r="AA267" s="619">
        <v>275.09025120000001</v>
      </c>
      <c r="AB267" s="619">
        <v>1480.3851455000001</v>
      </c>
      <c r="AC267" s="619">
        <v>1268.6437530000001</v>
      </c>
      <c r="AD267" s="619">
        <v>1247.7528018</v>
      </c>
      <c r="AE267" s="619">
        <v>1120.2087905999999</v>
      </c>
      <c r="AF267" s="619">
        <v>1093.3013539000001</v>
      </c>
      <c r="AG267" s="619">
        <v>777.95203049999998</v>
      </c>
      <c r="AH267" s="618">
        <v>0.80784783304140106</v>
      </c>
      <c r="AI267" s="618">
        <v>0.23740054931458709</v>
      </c>
      <c r="AJ267" s="618">
        <v>0.37429394199441834</v>
      </c>
      <c r="AK267" s="618">
        <v>1.2262195890049248</v>
      </c>
      <c r="AL267" s="618">
        <v>1.2311047060452354</v>
      </c>
      <c r="AM267" s="618">
        <v>1.109924648426482</v>
      </c>
      <c r="AN267" s="618">
        <v>1.1185802772992042</v>
      </c>
      <c r="AO267" s="618">
        <v>1.2395111594428048</v>
      </c>
      <c r="AP267" s="618">
        <v>1.107165584668941</v>
      </c>
      <c r="AQ267" s="618">
        <v>1.1669037442278833</v>
      </c>
      <c r="AR267" s="618">
        <v>1.1138573561237575</v>
      </c>
      <c r="AS267" s="618">
        <v>1.4053583139750967</v>
      </c>
    </row>
    <row r="268" spans="2:45" x14ac:dyDescent="0.3">
      <c r="B268" s="616">
        <v>957039</v>
      </c>
      <c r="C268" t="s">
        <v>517</v>
      </c>
      <c r="D268" t="s">
        <v>190</v>
      </c>
      <c r="E268" t="s">
        <v>573</v>
      </c>
      <c r="F268" s="618">
        <v>4.2835631832985115</v>
      </c>
      <c r="G268" s="618">
        <v>0.86611200377462472</v>
      </c>
      <c r="H268" s="617">
        <v>5.6665450338576591</v>
      </c>
      <c r="I268" s="617">
        <v>15.03392621541621</v>
      </c>
      <c r="J268" s="619">
        <v>957.03899999999999</v>
      </c>
      <c r="K268" s="619">
        <v>1030.1100523</v>
      </c>
      <c r="L268" s="619">
        <v>505.60338540000004</v>
      </c>
      <c r="M268" s="619">
        <v>2129.8452238</v>
      </c>
      <c r="N268" s="619">
        <v>205.40620000000001</v>
      </c>
      <c r="O268" s="619">
        <v>552.08433290000005</v>
      </c>
      <c r="P268" s="619">
        <v>291.04806969999999</v>
      </c>
      <c r="Q268" s="619">
        <v>233.53109280000001</v>
      </c>
      <c r="R268" s="619">
        <v>1328.1205009999999</v>
      </c>
      <c r="S268" s="619">
        <v>996.26776760000007</v>
      </c>
      <c r="T268" s="619">
        <v>1451.1482062999999</v>
      </c>
      <c r="U268" s="619">
        <v>1284.7501867999999</v>
      </c>
      <c r="V268" s="619">
        <v>2132.8180255000002</v>
      </c>
      <c r="W268" s="619">
        <v>1894.3831414000001</v>
      </c>
      <c r="X268" s="619">
        <v>1761.6184143999999</v>
      </c>
      <c r="Y268" s="619">
        <v>1443.7052357</v>
      </c>
      <c r="Z268" s="619">
        <v>304.72115209999998</v>
      </c>
      <c r="AA268" s="619">
        <v>276.03816230000001</v>
      </c>
      <c r="AB268" s="619">
        <v>1484.1289715</v>
      </c>
      <c r="AC268" s="619">
        <v>1288.9523007</v>
      </c>
      <c r="AD268" s="619">
        <v>1204.0129558000001</v>
      </c>
      <c r="AE268" s="619">
        <v>1073.0424369999998</v>
      </c>
      <c r="AF268" s="619">
        <v>1067.7542889000001</v>
      </c>
      <c r="AG268" s="619">
        <v>757.2276859000001</v>
      </c>
      <c r="AH268" s="618">
        <v>0.92906481001578445</v>
      </c>
      <c r="AI268" s="618">
        <v>0.2373897313014941</v>
      </c>
      <c r="AJ268" s="618">
        <v>0.37205583958758104</v>
      </c>
      <c r="AK268" s="618">
        <v>1.2462925867620147</v>
      </c>
      <c r="AL268" s="618">
        <v>1.3330959248754912</v>
      </c>
      <c r="AM268" s="618">
        <v>1.1295178014195777</v>
      </c>
      <c r="AN268" s="618">
        <v>1.125864128995421</v>
      </c>
      <c r="AO268" s="618">
        <v>1.2202064319742678</v>
      </c>
      <c r="AP268" s="618">
        <v>1.1039095087565889</v>
      </c>
      <c r="AQ268" s="618">
        <v>1.1514227258270724</v>
      </c>
      <c r="AR268" s="618">
        <v>1.1220553021102531</v>
      </c>
      <c r="AS268" s="618">
        <v>1.4100835308129291</v>
      </c>
    </row>
    <row r="269" spans="2:45" x14ac:dyDescent="0.3">
      <c r="B269" s="616">
        <v>957039</v>
      </c>
      <c r="C269" t="s">
        <v>518</v>
      </c>
      <c r="D269" t="s">
        <v>190</v>
      </c>
      <c r="E269" t="s">
        <v>573</v>
      </c>
      <c r="F269" s="618">
        <v>4.9260976607932871</v>
      </c>
      <c r="G269" s="618">
        <v>0.9960288043408182</v>
      </c>
      <c r="H269" s="617">
        <v>6.5165267889363072</v>
      </c>
      <c r="I269" s="617">
        <v>17.289015147728637</v>
      </c>
      <c r="J269" s="619">
        <v>1148.4467999999999</v>
      </c>
      <c r="K269" s="619">
        <v>1236.1320627</v>
      </c>
      <c r="L269" s="619">
        <v>606.72406249999995</v>
      </c>
      <c r="M269" s="619">
        <v>2555.8142686000001</v>
      </c>
      <c r="N269" s="619">
        <v>246.48743999999999</v>
      </c>
      <c r="O269" s="619">
        <v>662.50119949999998</v>
      </c>
      <c r="P269" s="619">
        <v>320.15287670000004</v>
      </c>
      <c r="Q269" s="619">
        <v>256.88420209999998</v>
      </c>
      <c r="R269" s="619">
        <v>1460.9325511</v>
      </c>
      <c r="S269" s="619">
        <v>1095.8945443</v>
      </c>
      <c r="T269" s="619">
        <v>1596.2630268999999</v>
      </c>
      <c r="U269" s="619">
        <v>1413.2252054</v>
      </c>
      <c r="V269" s="619">
        <v>2346.0998280000003</v>
      </c>
      <c r="W269" s="619">
        <v>2083.8214555</v>
      </c>
      <c r="X269" s="619">
        <v>1937.7802558999999</v>
      </c>
      <c r="Y269" s="619">
        <v>1588.0757592</v>
      </c>
      <c r="Z269" s="619">
        <v>335.1932673</v>
      </c>
      <c r="AA269" s="619">
        <v>303.64197850000005</v>
      </c>
      <c r="AB269" s="619">
        <v>1632.5418686999999</v>
      </c>
      <c r="AC269" s="619">
        <v>1417.8475307000001</v>
      </c>
      <c r="AD269" s="619">
        <v>1324.4142514</v>
      </c>
      <c r="AE269" s="619">
        <v>1180.3466807</v>
      </c>
      <c r="AF269" s="619">
        <v>1174.5297178000001</v>
      </c>
      <c r="AG269" s="619">
        <v>832.95045449999998</v>
      </c>
      <c r="AH269" s="618">
        <v>0.92906481001578445</v>
      </c>
      <c r="AI269" s="618">
        <v>0.2373897313014941</v>
      </c>
      <c r="AJ269" s="618">
        <v>0.37205583958758104</v>
      </c>
      <c r="AK269" s="618">
        <v>1.2462925867620147</v>
      </c>
      <c r="AL269" s="618">
        <v>1.3330959248754912</v>
      </c>
      <c r="AM269" s="618">
        <v>1.1295178014195777</v>
      </c>
      <c r="AN269" s="618">
        <v>1.125864128995421</v>
      </c>
      <c r="AO269" s="618">
        <v>1.2202064319742678</v>
      </c>
      <c r="AP269" s="618">
        <v>1.1039095087565887</v>
      </c>
      <c r="AQ269" s="618">
        <v>1.1514227258270722</v>
      </c>
      <c r="AR269" s="618">
        <v>1.1220553021102531</v>
      </c>
      <c r="AS269" s="618">
        <v>1.4100835308129294</v>
      </c>
    </row>
    <row r="270" spans="2:45" x14ac:dyDescent="0.3">
      <c r="B270" s="616">
        <v>957039</v>
      </c>
      <c r="C270" t="s">
        <v>516</v>
      </c>
      <c r="D270" t="s">
        <v>190</v>
      </c>
      <c r="E270" t="s">
        <v>573</v>
      </c>
      <c r="F270" s="618">
        <v>5.5686321382880646</v>
      </c>
      <c r="G270" s="618">
        <v>1.125945604907012</v>
      </c>
      <c r="H270" s="617">
        <v>7.3665085440149571</v>
      </c>
      <c r="I270" s="617">
        <v>19.544104080041073</v>
      </c>
      <c r="J270" s="619">
        <v>1244.1506999999999</v>
      </c>
      <c r="K270" s="619">
        <v>1339.1430679</v>
      </c>
      <c r="L270" s="619">
        <v>657.284401</v>
      </c>
      <c r="M270" s="619">
        <v>2768.7987908999999</v>
      </c>
      <c r="N270" s="619">
        <v>267.02805999999998</v>
      </c>
      <c r="O270" s="619">
        <v>717.70963280000001</v>
      </c>
      <c r="P270" s="619">
        <v>349.25768369999997</v>
      </c>
      <c r="Q270" s="619">
        <v>280.23731140000001</v>
      </c>
      <c r="R270" s="619">
        <v>1593.7446011999998</v>
      </c>
      <c r="S270" s="619">
        <v>1195.5213211</v>
      </c>
      <c r="T270" s="619">
        <v>1741.3778476</v>
      </c>
      <c r="U270" s="619">
        <v>1541.7002241</v>
      </c>
      <c r="V270" s="619">
        <v>2559.3816305999999</v>
      </c>
      <c r="W270" s="619">
        <v>2273.2597697000001</v>
      </c>
      <c r="X270" s="619">
        <v>2113.9420973000001</v>
      </c>
      <c r="Y270" s="619">
        <v>1732.4462827999998</v>
      </c>
      <c r="Z270" s="619">
        <v>365.66538250000002</v>
      </c>
      <c r="AA270" s="619">
        <v>331.24579470000003</v>
      </c>
      <c r="AB270" s="619">
        <v>1780.9547657999999</v>
      </c>
      <c r="AC270" s="619">
        <v>1546.7427608</v>
      </c>
      <c r="AD270" s="619">
        <v>1444.8155469999999</v>
      </c>
      <c r="AE270" s="619">
        <v>1287.6509243999999</v>
      </c>
      <c r="AF270" s="619">
        <v>1281.3051467</v>
      </c>
      <c r="AG270" s="619">
        <v>908.67322300000001</v>
      </c>
      <c r="AH270" s="618">
        <v>0.92906481001578434</v>
      </c>
      <c r="AI270" s="618">
        <v>0.2373897313014941</v>
      </c>
      <c r="AJ270" s="618">
        <v>0.37205583958758104</v>
      </c>
      <c r="AK270" s="618">
        <v>1.2462925867620147</v>
      </c>
      <c r="AL270" s="618">
        <v>1.3330959248754912</v>
      </c>
      <c r="AM270" s="618">
        <v>1.1295178014195777</v>
      </c>
      <c r="AN270" s="618">
        <v>1.125864128995421</v>
      </c>
      <c r="AO270" s="618">
        <v>1.2202064319742678</v>
      </c>
      <c r="AP270" s="618">
        <v>1.1039095087565887</v>
      </c>
      <c r="AQ270" s="618">
        <v>1.1514227258270724</v>
      </c>
      <c r="AR270" s="618">
        <v>1.1220553021102531</v>
      </c>
      <c r="AS270" s="618">
        <v>1.4100835308129291</v>
      </c>
    </row>
    <row r="271" spans="2:45" x14ac:dyDescent="0.3">
      <c r="B271" s="616">
        <v>1000000</v>
      </c>
      <c r="C271" t="s">
        <v>517</v>
      </c>
      <c r="D271" t="s">
        <v>190</v>
      </c>
      <c r="E271" t="s">
        <v>573</v>
      </c>
      <c r="F271" s="618">
        <v>4.3521839333482442</v>
      </c>
      <c r="G271" s="618">
        <v>0.90958138491649387</v>
      </c>
      <c r="H271" s="617">
        <v>5.6320610141968439</v>
      </c>
      <c r="I271" s="617">
        <v>14.773827010922465</v>
      </c>
      <c r="J271" s="619">
        <v>1000</v>
      </c>
      <c r="K271" s="619">
        <v>1041.004813</v>
      </c>
      <c r="L271" s="619">
        <v>521.44139680000001</v>
      </c>
      <c r="M271" s="619">
        <v>2196.5860747000002</v>
      </c>
      <c r="N271" s="619">
        <v>205.40620000000001</v>
      </c>
      <c r="O271" s="619">
        <v>552.98744039999997</v>
      </c>
      <c r="P271" s="619">
        <v>301.59349609999998</v>
      </c>
      <c r="Q271" s="619">
        <v>241.08522550000001</v>
      </c>
      <c r="R271" s="619">
        <v>1374.4409068</v>
      </c>
      <c r="S271" s="619">
        <v>1011.3135283</v>
      </c>
      <c r="T271" s="619">
        <v>1519.233622</v>
      </c>
      <c r="U271" s="619">
        <v>1339.8882119</v>
      </c>
      <c r="V271" s="619">
        <v>2195.3226694</v>
      </c>
      <c r="W271" s="619">
        <v>1946.8870423000001</v>
      </c>
      <c r="X271" s="619">
        <v>1862.4592398999998</v>
      </c>
      <c r="Y271" s="619">
        <v>1531.2117370999999</v>
      </c>
      <c r="Z271" s="619">
        <v>318.64921570000001</v>
      </c>
      <c r="AA271" s="619">
        <v>288.84017489999997</v>
      </c>
      <c r="AB271" s="619">
        <v>1552.6510767000002</v>
      </c>
      <c r="AC271" s="619">
        <v>1352.3516869999999</v>
      </c>
      <c r="AD271" s="619">
        <v>1248.9381685999999</v>
      </c>
      <c r="AE271" s="619">
        <v>1111.2149158999998</v>
      </c>
      <c r="AF271" s="619">
        <v>1110.6142947000001</v>
      </c>
      <c r="AG271" s="619">
        <v>787.02873929999998</v>
      </c>
      <c r="AH271" s="618">
        <v>0.96061035210637591</v>
      </c>
      <c r="AI271" s="618">
        <v>0.23738719044237258</v>
      </c>
      <c r="AJ271" s="618">
        <v>0.37144821925559873</v>
      </c>
      <c r="AK271" s="618">
        <v>1.2509829065134435</v>
      </c>
      <c r="AL271" s="618">
        <v>1.3590650855055595</v>
      </c>
      <c r="AM271" s="618">
        <v>1.1338510246534204</v>
      </c>
      <c r="AN271" s="618">
        <v>1.1276065954037831</v>
      </c>
      <c r="AO271" s="618">
        <v>1.216330305448925</v>
      </c>
      <c r="AP271" s="618">
        <v>1.1032025440442299</v>
      </c>
      <c r="AQ271" s="618">
        <v>1.1481119088025609</v>
      </c>
      <c r="AR271" s="618">
        <v>1.1239393484539011</v>
      </c>
      <c r="AS271" s="618">
        <v>1.4111483345944735</v>
      </c>
    </row>
    <row r="272" spans="2:45" x14ac:dyDescent="0.3">
      <c r="B272" s="616">
        <v>1000000</v>
      </c>
      <c r="C272" t="s">
        <v>518</v>
      </c>
      <c r="D272" t="s">
        <v>190</v>
      </c>
      <c r="E272" t="s">
        <v>573</v>
      </c>
      <c r="F272" s="618">
        <v>5.0050115233504799</v>
      </c>
      <c r="G272" s="618">
        <v>1.0460185926539678</v>
      </c>
      <c r="H272" s="617">
        <v>6.4768701663263695</v>
      </c>
      <c r="I272" s="617">
        <v>16.989901062560833</v>
      </c>
      <c r="J272" s="619">
        <v>1200</v>
      </c>
      <c r="K272" s="619">
        <v>1249.2057756000002</v>
      </c>
      <c r="L272" s="619">
        <v>625.72967619999997</v>
      </c>
      <c r="M272" s="619">
        <v>2635.9032897000002</v>
      </c>
      <c r="N272" s="619">
        <v>246.48743999999999</v>
      </c>
      <c r="O272" s="619">
        <v>663.58492850000005</v>
      </c>
      <c r="P272" s="619">
        <v>331.75284570000002</v>
      </c>
      <c r="Q272" s="619">
        <v>265.19374800000003</v>
      </c>
      <c r="R272" s="619">
        <v>1511.8849975000001</v>
      </c>
      <c r="S272" s="619">
        <v>1112.4448811000002</v>
      </c>
      <c r="T272" s="619">
        <v>1671.1569842000001</v>
      </c>
      <c r="U272" s="619">
        <v>1473.8770330999998</v>
      </c>
      <c r="V272" s="619">
        <v>2414.8549363000002</v>
      </c>
      <c r="W272" s="619">
        <v>2141.5757464999997</v>
      </c>
      <c r="X272" s="619">
        <v>2048.7051639000001</v>
      </c>
      <c r="Y272" s="619">
        <v>1684.3329109000001</v>
      </c>
      <c r="Z272" s="619">
        <v>350.51413730000002</v>
      </c>
      <c r="AA272" s="619">
        <v>317.72419239999999</v>
      </c>
      <c r="AB272" s="619">
        <v>1707.9161844</v>
      </c>
      <c r="AC272" s="619">
        <v>1487.5868556999999</v>
      </c>
      <c r="AD272" s="619">
        <v>1373.8319855</v>
      </c>
      <c r="AE272" s="619">
        <v>1222.3364075</v>
      </c>
      <c r="AF272" s="619">
        <v>1221.6757242000001</v>
      </c>
      <c r="AG272" s="619">
        <v>865.73161319999997</v>
      </c>
      <c r="AH272" s="618">
        <v>0.96061035210637602</v>
      </c>
      <c r="AI272" s="618">
        <v>0.23738719044237255</v>
      </c>
      <c r="AJ272" s="618">
        <v>0.37144821925559868</v>
      </c>
      <c r="AK272" s="618">
        <v>1.2509829065134435</v>
      </c>
      <c r="AL272" s="618">
        <v>1.3590650855055593</v>
      </c>
      <c r="AM272" s="618">
        <v>1.1338510246534204</v>
      </c>
      <c r="AN272" s="618">
        <v>1.1276065954037833</v>
      </c>
      <c r="AO272" s="618">
        <v>1.2163303054489247</v>
      </c>
      <c r="AP272" s="618">
        <v>1.1032025440442297</v>
      </c>
      <c r="AQ272" s="618">
        <v>1.1481119088025609</v>
      </c>
      <c r="AR272" s="618">
        <v>1.1239393484539013</v>
      </c>
      <c r="AS272" s="618">
        <v>1.4111483345944735</v>
      </c>
    </row>
    <row r="273" spans="2:52" x14ac:dyDescent="0.3">
      <c r="B273" s="616">
        <v>1000000</v>
      </c>
      <c r="C273" t="s">
        <v>516</v>
      </c>
      <c r="D273" t="s">
        <v>190</v>
      </c>
      <c r="E273" t="s">
        <v>573</v>
      </c>
      <c r="F273" s="618">
        <v>5.6578391133527184</v>
      </c>
      <c r="G273" s="618">
        <v>1.182455800391442</v>
      </c>
      <c r="H273" s="617">
        <v>7.3216793184558977</v>
      </c>
      <c r="I273" s="617">
        <v>19.205975114199205</v>
      </c>
      <c r="J273" s="619">
        <v>1300</v>
      </c>
      <c r="K273" s="619">
        <v>1353.306257</v>
      </c>
      <c r="L273" s="619">
        <v>677.87381590000007</v>
      </c>
      <c r="M273" s="619">
        <v>2855.5618971000004</v>
      </c>
      <c r="N273" s="619">
        <v>267.02805999999998</v>
      </c>
      <c r="O273" s="619">
        <v>718.88367249999999</v>
      </c>
      <c r="P273" s="619">
        <v>361.91219530000001</v>
      </c>
      <c r="Q273" s="619">
        <v>289.30227059999999</v>
      </c>
      <c r="R273" s="619">
        <v>1649.3290881</v>
      </c>
      <c r="S273" s="619">
        <v>1213.5762339</v>
      </c>
      <c r="T273" s="619">
        <v>1823.0803463999998</v>
      </c>
      <c r="U273" s="619">
        <v>1607.8658542999999</v>
      </c>
      <c r="V273" s="619">
        <v>2634.3872033000002</v>
      </c>
      <c r="W273" s="619">
        <v>2336.2644507</v>
      </c>
      <c r="X273" s="619">
        <v>2234.9510878999999</v>
      </c>
      <c r="Y273" s="619">
        <v>1837.4540846</v>
      </c>
      <c r="Z273" s="619">
        <v>382.37905890000002</v>
      </c>
      <c r="AA273" s="619">
        <v>346.6082098</v>
      </c>
      <c r="AB273" s="619">
        <v>1863.1812921000001</v>
      </c>
      <c r="AC273" s="619">
        <v>1622.8220243999999</v>
      </c>
      <c r="AD273" s="619">
        <v>1498.7258023000002</v>
      </c>
      <c r="AE273" s="619">
        <v>1333.4578991000001</v>
      </c>
      <c r="AF273" s="619">
        <v>1332.7371536999999</v>
      </c>
      <c r="AG273" s="619">
        <v>944.43448710000007</v>
      </c>
      <c r="AH273" s="618">
        <v>0.9606103521063758</v>
      </c>
      <c r="AI273" s="618">
        <v>0.23738719044237255</v>
      </c>
      <c r="AJ273" s="618">
        <v>0.37144821925559868</v>
      </c>
      <c r="AK273" s="618">
        <v>1.2509829065134432</v>
      </c>
      <c r="AL273" s="618">
        <v>1.3590650855055593</v>
      </c>
      <c r="AM273" s="618">
        <v>1.1338510246534201</v>
      </c>
      <c r="AN273" s="618">
        <v>1.1276065954037831</v>
      </c>
      <c r="AO273" s="618">
        <v>1.2163303054489247</v>
      </c>
      <c r="AP273" s="618">
        <v>1.1032025440442297</v>
      </c>
      <c r="AQ273" s="618">
        <v>1.1481119088025609</v>
      </c>
      <c r="AR273" s="618">
        <v>1.1239393484539013</v>
      </c>
      <c r="AS273" s="618">
        <v>1.4111483345944735</v>
      </c>
    </row>
    <row r="274" spans="2:52" x14ac:dyDescent="0.3">
      <c r="B274" s="616">
        <v>1101400</v>
      </c>
      <c r="C274" t="s">
        <v>517</v>
      </c>
      <c r="D274" t="s">
        <v>190</v>
      </c>
      <c r="E274" t="s">
        <v>573</v>
      </c>
      <c r="F274" s="618">
        <v>4.5000906395920541</v>
      </c>
      <c r="G274" s="618">
        <v>1.0121813068872474</v>
      </c>
      <c r="H274" s="617">
        <v>5.5606489104349475</v>
      </c>
      <c r="I274" s="617">
        <v>14.231270046850012</v>
      </c>
      <c r="J274" s="619">
        <v>1101.4000000000001</v>
      </c>
      <c r="K274" s="619">
        <v>1066.7195018</v>
      </c>
      <c r="L274" s="619">
        <v>558.82354250000003</v>
      </c>
      <c r="M274" s="619">
        <v>2354.1131872999999</v>
      </c>
      <c r="N274" s="619">
        <v>205.40620000000001</v>
      </c>
      <c r="O274" s="619">
        <v>555.11902709999993</v>
      </c>
      <c r="P274" s="619">
        <v>326.48365769999998</v>
      </c>
      <c r="Q274" s="619">
        <v>258.91509569999999</v>
      </c>
      <c r="R274" s="619">
        <v>1483.7700457999999</v>
      </c>
      <c r="S274" s="619">
        <v>1046.8257401999999</v>
      </c>
      <c r="T274" s="619">
        <v>1679.9342842999999</v>
      </c>
      <c r="U274" s="619">
        <v>1470.0294040000001</v>
      </c>
      <c r="V274" s="619">
        <v>2342.8511461999997</v>
      </c>
      <c r="W274" s="619">
        <v>2070.8109628000002</v>
      </c>
      <c r="X274" s="619">
        <v>2100.4718492000002</v>
      </c>
      <c r="Y274" s="619">
        <v>1737.7516046999999</v>
      </c>
      <c r="Z274" s="619">
        <v>351.52334930000001</v>
      </c>
      <c r="AA274" s="619">
        <v>319.05651240000003</v>
      </c>
      <c r="AB274" s="619">
        <v>1714.3824487000002</v>
      </c>
      <c r="AC274" s="619">
        <v>1501.9920067</v>
      </c>
      <c r="AD274" s="619">
        <v>1354.9742612999999</v>
      </c>
      <c r="AE274" s="619">
        <v>1201.3126643000001</v>
      </c>
      <c r="AF274" s="619">
        <v>1211.7759200999999</v>
      </c>
      <c r="AG274" s="619">
        <v>857.36757720000003</v>
      </c>
      <c r="AH274" s="618">
        <v>1.0325113566959707</v>
      </c>
      <c r="AI274" s="618">
        <v>0.23738176462885158</v>
      </c>
      <c r="AJ274" s="618">
        <v>0.37002190513985461</v>
      </c>
      <c r="AK274" s="618">
        <v>1.2609680282338225</v>
      </c>
      <c r="AL274" s="618">
        <v>1.4173992756175535</v>
      </c>
      <c r="AM274" s="618">
        <v>1.1427895793906584</v>
      </c>
      <c r="AN274" s="618">
        <v>1.1313689121209567</v>
      </c>
      <c r="AO274" s="618">
        <v>1.208729627148917</v>
      </c>
      <c r="AP274" s="618">
        <v>1.1017588910239302</v>
      </c>
      <c r="AQ274" s="618">
        <v>1.141405840423295</v>
      </c>
      <c r="AR274" s="618">
        <v>1.127911410254081</v>
      </c>
      <c r="AS274" s="618">
        <v>1.41336802592785</v>
      </c>
    </row>
    <row r="275" spans="2:52" x14ac:dyDescent="0.3">
      <c r="B275" s="616">
        <v>1101400</v>
      </c>
      <c r="C275" t="s">
        <v>518</v>
      </c>
      <c r="D275" t="s">
        <v>190</v>
      </c>
      <c r="E275" t="s">
        <v>573</v>
      </c>
      <c r="F275" s="618">
        <v>5.1751042355308616</v>
      </c>
      <c r="G275" s="618">
        <v>1.1640085029203344</v>
      </c>
      <c r="H275" s="617">
        <v>6.3947462470001888</v>
      </c>
      <c r="I275" s="617">
        <v>16.36596055387751</v>
      </c>
      <c r="J275" s="619">
        <v>1321.68</v>
      </c>
      <c r="K275" s="619">
        <v>1280.0634021000001</v>
      </c>
      <c r="L275" s="619">
        <v>670.58825100000001</v>
      </c>
      <c r="M275" s="619">
        <v>2824.9358247999999</v>
      </c>
      <c r="N275" s="619">
        <v>246.48743999999999</v>
      </c>
      <c r="O275" s="619">
        <v>666.14283260000002</v>
      </c>
      <c r="P275" s="619">
        <v>359.13202339999998</v>
      </c>
      <c r="Q275" s="619">
        <v>284.80660519999998</v>
      </c>
      <c r="R275" s="619">
        <v>1632.1470504000001</v>
      </c>
      <c r="S275" s="619">
        <v>1151.5083141999999</v>
      </c>
      <c r="T275" s="619">
        <v>1847.9277127</v>
      </c>
      <c r="U275" s="619">
        <v>1617.0323444000001</v>
      </c>
      <c r="V275" s="619">
        <v>2577.1362607999999</v>
      </c>
      <c r="W275" s="619">
        <v>2277.8920591000001</v>
      </c>
      <c r="X275" s="619">
        <v>2310.5190340999998</v>
      </c>
      <c r="Y275" s="619">
        <v>1911.5267652</v>
      </c>
      <c r="Z275" s="619">
        <v>386.67568420000003</v>
      </c>
      <c r="AA275" s="619">
        <v>350.96216360000005</v>
      </c>
      <c r="AB275" s="619">
        <v>1885.8206936000001</v>
      </c>
      <c r="AC275" s="619">
        <v>1652.1912072999999</v>
      </c>
      <c r="AD275" s="619">
        <v>1490.4716874999999</v>
      </c>
      <c r="AE275" s="619">
        <v>1321.4439307</v>
      </c>
      <c r="AF275" s="619">
        <v>1332.9535120999999</v>
      </c>
      <c r="AG275" s="619">
        <v>943.10433490000003</v>
      </c>
      <c r="AH275" s="618">
        <v>1.0325113566959707</v>
      </c>
      <c r="AI275" s="618">
        <v>0.23738176462885158</v>
      </c>
      <c r="AJ275" s="618">
        <v>0.37002190513985461</v>
      </c>
      <c r="AK275" s="618">
        <v>1.2609680282338225</v>
      </c>
      <c r="AL275" s="618">
        <v>1.4173992756175537</v>
      </c>
      <c r="AM275" s="618">
        <v>1.1427895793906584</v>
      </c>
      <c r="AN275" s="618">
        <v>1.1313689121209567</v>
      </c>
      <c r="AO275" s="618">
        <v>1.2087296271489172</v>
      </c>
      <c r="AP275" s="618">
        <v>1.10175889102393</v>
      </c>
      <c r="AQ275" s="618">
        <v>1.141405840423295</v>
      </c>
      <c r="AR275" s="618">
        <v>1.127911410254081</v>
      </c>
      <c r="AS275" s="618">
        <v>1.4133680259278503</v>
      </c>
    </row>
    <row r="276" spans="2:52" x14ac:dyDescent="0.3">
      <c r="B276" s="616">
        <v>1101400</v>
      </c>
      <c r="C276" t="s">
        <v>516</v>
      </c>
      <c r="D276" t="s">
        <v>190</v>
      </c>
      <c r="E276" t="s">
        <v>573</v>
      </c>
      <c r="F276" s="618">
        <v>5.8501178314696709</v>
      </c>
      <c r="G276" s="618">
        <v>1.3158356989534219</v>
      </c>
      <c r="H276" s="617">
        <v>7.2288435835654319</v>
      </c>
      <c r="I276" s="617">
        <v>18.500651060905017</v>
      </c>
      <c r="J276" s="619">
        <v>1431.82</v>
      </c>
      <c r="K276" s="619">
        <v>1386.7353522999999</v>
      </c>
      <c r="L276" s="619">
        <v>726.4706053000001</v>
      </c>
      <c r="M276" s="619">
        <v>3060.3471434999997</v>
      </c>
      <c r="N276" s="619">
        <v>267.02805999999998</v>
      </c>
      <c r="O276" s="619">
        <v>721.65473529999997</v>
      </c>
      <c r="P276" s="619">
        <v>391.7803892</v>
      </c>
      <c r="Q276" s="619">
        <v>310.69811479999998</v>
      </c>
      <c r="R276" s="619">
        <v>1780.5240549999999</v>
      </c>
      <c r="S276" s="619">
        <v>1256.1908882</v>
      </c>
      <c r="T276" s="619">
        <v>2015.9211410999999</v>
      </c>
      <c r="U276" s="619">
        <v>1764.0352848</v>
      </c>
      <c r="V276" s="619">
        <v>2811.4213753999998</v>
      </c>
      <c r="W276" s="619">
        <v>2484.9731554</v>
      </c>
      <c r="X276" s="619">
        <v>2520.5662190999997</v>
      </c>
      <c r="Y276" s="619">
        <v>2085.3019255999998</v>
      </c>
      <c r="Z276" s="619">
        <v>421.82801909999995</v>
      </c>
      <c r="AA276" s="619">
        <v>382.86781489999998</v>
      </c>
      <c r="AB276" s="619">
        <v>2057.2589384000003</v>
      </c>
      <c r="AC276" s="619">
        <v>1802.390408</v>
      </c>
      <c r="AD276" s="619">
        <v>1625.9691136000001</v>
      </c>
      <c r="AE276" s="619">
        <v>1441.5751971</v>
      </c>
      <c r="AF276" s="619">
        <v>1454.1311041000001</v>
      </c>
      <c r="AG276" s="619">
        <v>1028.8410927</v>
      </c>
      <c r="AH276" s="618">
        <v>1.0325113566959707</v>
      </c>
      <c r="AI276" s="618">
        <v>0.2373817646288516</v>
      </c>
      <c r="AJ276" s="618">
        <v>0.37002190513985456</v>
      </c>
      <c r="AK276" s="618">
        <v>1.2609680282338225</v>
      </c>
      <c r="AL276" s="618">
        <v>1.4173992756175537</v>
      </c>
      <c r="AM276" s="618">
        <v>1.1427895793906584</v>
      </c>
      <c r="AN276" s="618">
        <v>1.1313689121209567</v>
      </c>
      <c r="AO276" s="618">
        <v>1.208729627148917</v>
      </c>
      <c r="AP276" s="618">
        <v>1.10175889102393</v>
      </c>
      <c r="AQ276" s="618">
        <v>1.1414058404232947</v>
      </c>
      <c r="AR276" s="618">
        <v>1.127911410254081</v>
      </c>
      <c r="AS276" s="618">
        <v>1.4133680259278503</v>
      </c>
    </row>
    <row r="277" spans="2:52" x14ac:dyDescent="0.3">
      <c r="B277" s="616">
        <v>1257800</v>
      </c>
      <c r="C277" t="s">
        <v>517</v>
      </c>
      <c r="D277" t="s">
        <v>190</v>
      </c>
      <c r="E277" t="s">
        <v>573</v>
      </c>
      <c r="F277" s="618">
        <v>4.6959023400775948</v>
      </c>
      <c r="G277" s="618">
        <v>1.1704320741084098</v>
      </c>
      <c r="H277" s="617">
        <v>5.471792518558769</v>
      </c>
      <c r="I277" s="617">
        <v>13.548690246276292</v>
      </c>
      <c r="J277" s="619">
        <v>1257.8</v>
      </c>
      <c r="K277" s="619">
        <v>1106.3820000000001</v>
      </c>
      <c r="L277" s="619">
        <v>616.48199999999997</v>
      </c>
      <c r="M277" s="619">
        <v>2597.0839999999998</v>
      </c>
      <c r="N277" s="619">
        <v>205.40620000000001</v>
      </c>
      <c r="O277" s="619">
        <v>558.40680000000009</v>
      </c>
      <c r="P277" s="619">
        <v>364.87440000000004</v>
      </c>
      <c r="Q277" s="619">
        <v>286.416</v>
      </c>
      <c r="R277" s="619">
        <v>1652.4</v>
      </c>
      <c r="S277" s="619">
        <v>1101.5999999999999</v>
      </c>
      <c r="T277" s="619">
        <v>1927.8</v>
      </c>
      <c r="U277" s="619">
        <v>1670.76</v>
      </c>
      <c r="V277" s="619">
        <v>2570.4</v>
      </c>
      <c r="W277" s="619">
        <v>2261.9520000000002</v>
      </c>
      <c r="X277" s="619">
        <v>2467.5839999999998</v>
      </c>
      <c r="Y277" s="619">
        <v>2056.3200000000002</v>
      </c>
      <c r="Z277" s="619">
        <v>402.22862029999999</v>
      </c>
      <c r="AA277" s="619">
        <v>365.6623821</v>
      </c>
      <c r="AB277" s="619">
        <v>1963.8379376</v>
      </c>
      <c r="AC277" s="619">
        <v>1732.7981802000002</v>
      </c>
      <c r="AD277" s="619">
        <v>1518.5250000000001</v>
      </c>
      <c r="AE277" s="619">
        <v>1340.28</v>
      </c>
      <c r="AF277" s="619">
        <v>1367.8082496</v>
      </c>
      <c r="AG277" s="619">
        <v>965.85864479999998</v>
      </c>
      <c r="AH277" s="618">
        <v>1.1368586979903867</v>
      </c>
      <c r="AI277" s="618">
        <v>0.23737468637903125</v>
      </c>
      <c r="AJ277" s="618">
        <v>0.36784329990250847</v>
      </c>
      <c r="AK277" s="618">
        <v>1.2739316239316241</v>
      </c>
      <c r="AL277" s="618">
        <v>1.5</v>
      </c>
      <c r="AM277" s="618">
        <v>1.1538461538461537</v>
      </c>
      <c r="AN277" s="618">
        <v>1.1363636363636362</v>
      </c>
      <c r="AO277" s="618">
        <v>1.1999999999999997</v>
      </c>
      <c r="AP277" s="618">
        <v>1.0999999999999999</v>
      </c>
      <c r="AQ277" s="618">
        <v>1.1333333333333337</v>
      </c>
      <c r="AR277" s="618">
        <v>1.1329908675799087</v>
      </c>
      <c r="AS277" s="618">
        <v>1.4161577959311642</v>
      </c>
    </row>
    <row r="278" spans="2:52" x14ac:dyDescent="0.3">
      <c r="B278" s="616">
        <v>1257800</v>
      </c>
      <c r="C278" t="s">
        <v>518</v>
      </c>
      <c r="D278" t="s">
        <v>190</v>
      </c>
      <c r="E278" t="s">
        <v>573</v>
      </c>
      <c r="F278" s="618">
        <v>5.4002876910892326</v>
      </c>
      <c r="G278" s="618">
        <v>1.3459968852246711</v>
      </c>
      <c r="H278" s="617">
        <v>6.2925613963425837</v>
      </c>
      <c r="I278" s="617">
        <v>15.580993783217734</v>
      </c>
      <c r="J278" s="619">
        <v>1509.36</v>
      </c>
      <c r="K278" s="619">
        <v>1327.6583999999998</v>
      </c>
      <c r="L278" s="619">
        <v>739.77840000000003</v>
      </c>
      <c r="M278" s="619">
        <v>3116.5007999999998</v>
      </c>
      <c r="N278" s="619">
        <v>246.48743999999999</v>
      </c>
      <c r="O278" s="619">
        <v>670.08816000000002</v>
      </c>
      <c r="P278" s="619">
        <v>401.36184000000003</v>
      </c>
      <c r="Q278" s="619">
        <v>315.05759999999998</v>
      </c>
      <c r="R278" s="619">
        <v>1817.64</v>
      </c>
      <c r="S278" s="619">
        <v>1211.76</v>
      </c>
      <c r="T278" s="619">
        <v>2120.58</v>
      </c>
      <c r="U278" s="619">
        <v>1837.836</v>
      </c>
      <c r="V278" s="619">
        <v>2827.44</v>
      </c>
      <c r="W278" s="619">
        <v>2488.1472000000003</v>
      </c>
      <c r="X278" s="619">
        <v>2714.3424</v>
      </c>
      <c r="Y278" s="619">
        <v>2261.9520000000002</v>
      </c>
      <c r="Z278" s="619">
        <v>442.45148239999997</v>
      </c>
      <c r="AA278" s="619">
        <v>402.22862029999999</v>
      </c>
      <c r="AB278" s="619">
        <v>2160.2217313000001</v>
      </c>
      <c r="AC278" s="619">
        <v>1906.0779982000001</v>
      </c>
      <c r="AD278" s="619">
        <v>1670.3775000000001</v>
      </c>
      <c r="AE278" s="619">
        <v>1474.308</v>
      </c>
      <c r="AF278" s="619">
        <v>1504.5890746</v>
      </c>
      <c r="AG278" s="619">
        <v>1062.4445092999999</v>
      </c>
      <c r="AH278" s="618">
        <v>1.1368586979903867</v>
      </c>
      <c r="AI278" s="618">
        <v>0.23737468637903128</v>
      </c>
      <c r="AJ278" s="618">
        <v>0.36784329990250847</v>
      </c>
      <c r="AK278" s="618">
        <v>1.2739316239316238</v>
      </c>
      <c r="AL278" s="618">
        <v>1.5</v>
      </c>
      <c r="AM278" s="618">
        <v>1.1538461538461537</v>
      </c>
      <c r="AN278" s="618">
        <v>1.1363636363636365</v>
      </c>
      <c r="AO278" s="618">
        <v>1.2</v>
      </c>
      <c r="AP278" s="618">
        <v>1.0999999999999999</v>
      </c>
      <c r="AQ278" s="618">
        <v>1.1333333333333337</v>
      </c>
      <c r="AR278" s="618">
        <v>1.1329908675799087</v>
      </c>
      <c r="AS278" s="618">
        <v>1.4161577959311642</v>
      </c>
    </row>
    <row r="279" spans="2:52" x14ac:dyDescent="0.3">
      <c r="B279" s="616">
        <v>1257800</v>
      </c>
      <c r="C279" t="s">
        <v>516</v>
      </c>
      <c r="D279" t="s">
        <v>190</v>
      </c>
      <c r="E279" t="s">
        <v>573</v>
      </c>
      <c r="F279" s="618">
        <v>6.104673042100873</v>
      </c>
      <c r="G279" s="618">
        <v>1.5215616963409329</v>
      </c>
      <c r="H279" s="617">
        <v>7.1133302741264002</v>
      </c>
      <c r="I279" s="617">
        <v>17.61329732015918</v>
      </c>
      <c r="J279" s="619">
        <v>1635.14</v>
      </c>
      <c r="K279" s="619">
        <v>1438.2966000000001</v>
      </c>
      <c r="L279" s="619">
        <v>801.42660000000001</v>
      </c>
      <c r="M279" s="619">
        <v>3376.2092000000002</v>
      </c>
      <c r="N279" s="619">
        <v>267.02805999999998</v>
      </c>
      <c r="O279" s="619">
        <v>725.92883999999992</v>
      </c>
      <c r="P279" s="619">
        <v>437.84928000000002</v>
      </c>
      <c r="Q279" s="619">
        <v>343.69920000000002</v>
      </c>
      <c r="R279" s="619">
        <v>1982.88</v>
      </c>
      <c r="S279" s="619">
        <v>1321.92</v>
      </c>
      <c r="T279" s="619">
        <v>2313.36</v>
      </c>
      <c r="U279" s="619">
        <v>2004.912</v>
      </c>
      <c r="V279" s="619">
        <v>3084.48</v>
      </c>
      <c r="W279" s="619">
        <v>2714.3424</v>
      </c>
      <c r="X279" s="619">
        <v>2961.1007999999997</v>
      </c>
      <c r="Y279" s="619">
        <v>2467.5839999999998</v>
      </c>
      <c r="Z279" s="619">
        <v>482.6743444</v>
      </c>
      <c r="AA279" s="619">
        <v>438.7948586</v>
      </c>
      <c r="AB279" s="619">
        <v>2356.6055251000002</v>
      </c>
      <c r="AC279" s="619">
        <v>2079.3578161999999</v>
      </c>
      <c r="AD279" s="619">
        <v>1822.23</v>
      </c>
      <c r="AE279" s="619">
        <v>1608.336</v>
      </c>
      <c r="AF279" s="619">
        <v>1641.3698995</v>
      </c>
      <c r="AG279" s="619">
        <v>1159.0303738</v>
      </c>
      <c r="AH279" s="618">
        <v>1.1368586979903865</v>
      </c>
      <c r="AI279" s="618">
        <v>0.23737468637903122</v>
      </c>
      <c r="AJ279" s="618">
        <v>0.36784329990250847</v>
      </c>
      <c r="AK279" s="618">
        <v>1.2739316239316238</v>
      </c>
      <c r="AL279" s="618">
        <v>1.5</v>
      </c>
      <c r="AM279" s="618">
        <v>1.1538461538461537</v>
      </c>
      <c r="AN279" s="618">
        <v>1.1363636363636365</v>
      </c>
      <c r="AO279" s="618">
        <v>1.2</v>
      </c>
      <c r="AP279" s="618">
        <v>1.0999999999999999</v>
      </c>
      <c r="AQ279" s="618">
        <v>1.1333333333333337</v>
      </c>
      <c r="AR279" s="618">
        <v>1.1329908675799087</v>
      </c>
      <c r="AS279" s="618">
        <v>1.4161577959311642</v>
      </c>
    </row>
    <row r="280" spans="2:52" x14ac:dyDescent="0.3">
      <c r="B280" s="616">
        <v>1300000</v>
      </c>
      <c r="C280" t="s">
        <v>517</v>
      </c>
      <c r="D280" t="s">
        <v>190</v>
      </c>
      <c r="E280" t="s">
        <v>573</v>
      </c>
      <c r="F280" s="618">
        <v>4.7969317412213339</v>
      </c>
      <c r="G280" s="618">
        <v>1.2086951146541911</v>
      </c>
      <c r="H280" s="617">
        <v>5.4006563283706708</v>
      </c>
      <c r="I280" s="617">
        <v>13.26356001452195</v>
      </c>
      <c r="J280" s="619">
        <v>1300</v>
      </c>
      <c r="K280" s="619">
        <v>1123.8741510999998</v>
      </c>
      <c r="L280" s="619">
        <v>631.61180110000009</v>
      </c>
      <c r="M280" s="619">
        <v>2666.6856833000002</v>
      </c>
      <c r="N280" s="619">
        <v>205.40620000000001</v>
      </c>
      <c r="O280" s="619">
        <v>565.45888070000001</v>
      </c>
      <c r="P280" s="619">
        <v>380.80052480000001</v>
      </c>
      <c r="Q280" s="619">
        <v>299.242052</v>
      </c>
      <c r="R280" s="619">
        <v>1694.7266370000002</v>
      </c>
      <c r="S280" s="619">
        <v>1162.5370522000001</v>
      </c>
      <c r="T280" s="619">
        <v>2015.9458451</v>
      </c>
      <c r="U280" s="619">
        <v>1748.7607573</v>
      </c>
      <c r="V280" s="619">
        <v>2584.3702848999997</v>
      </c>
      <c r="W280" s="619">
        <v>2282.4417512</v>
      </c>
      <c r="X280" s="619">
        <v>2637.3229613999997</v>
      </c>
      <c r="Y280" s="619">
        <v>2206.5005625999997</v>
      </c>
      <c r="Z280" s="619">
        <v>420.10823749999997</v>
      </c>
      <c r="AA280" s="619">
        <v>380.76047790000001</v>
      </c>
      <c r="AB280" s="619">
        <v>2028.8239000999999</v>
      </c>
      <c r="AC280" s="619">
        <v>1788.8760752000001</v>
      </c>
      <c r="AD280" s="619">
        <v>1548.2534336000001</v>
      </c>
      <c r="AE280" s="619">
        <v>1362.4827742</v>
      </c>
      <c r="AF280" s="619">
        <v>1510.2037072999999</v>
      </c>
      <c r="AG280" s="619">
        <v>1069.1734918</v>
      </c>
      <c r="AH280" s="618">
        <v>1.1567131415272258</v>
      </c>
      <c r="AI280" s="618">
        <v>0.23685273637364315</v>
      </c>
      <c r="AJ280" s="618">
        <v>0.36325576804890486</v>
      </c>
      <c r="AK280" s="618">
        <v>1.2725501719706218</v>
      </c>
      <c r="AL280" s="618">
        <v>1.4577829014313086</v>
      </c>
      <c r="AM280" s="618">
        <v>1.1527853862920179</v>
      </c>
      <c r="AN280" s="618">
        <v>1.1322831277350045</v>
      </c>
      <c r="AO280" s="618">
        <v>1.1952514339469207</v>
      </c>
      <c r="AP280" s="618">
        <v>1.1033399260096626</v>
      </c>
      <c r="AQ280" s="618">
        <v>1.1341332852603934</v>
      </c>
      <c r="AR280" s="618">
        <v>1.1363471619147385</v>
      </c>
      <c r="AS280" s="618">
        <v>1.4124963991783763</v>
      </c>
    </row>
    <row r="281" spans="2:52" x14ac:dyDescent="0.3">
      <c r="B281" s="616">
        <v>1300000</v>
      </c>
      <c r="C281" t="s">
        <v>518</v>
      </c>
      <c r="D281" t="s">
        <v>190</v>
      </c>
      <c r="E281" t="s">
        <v>573</v>
      </c>
      <c r="F281" s="618">
        <v>5.5164715024045323</v>
      </c>
      <c r="G281" s="618">
        <v>1.3899993818523195</v>
      </c>
      <c r="H281" s="617">
        <v>6.2107547776262706</v>
      </c>
      <c r="I281" s="617">
        <v>15.253094016700238</v>
      </c>
      <c r="J281" s="619">
        <v>1560</v>
      </c>
      <c r="K281" s="619">
        <v>1348.6489813000001</v>
      </c>
      <c r="L281" s="619">
        <v>757.93416139999999</v>
      </c>
      <c r="M281" s="619">
        <v>3200.0228199999997</v>
      </c>
      <c r="N281" s="619">
        <v>246.48743999999999</v>
      </c>
      <c r="O281" s="619">
        <v>678.55065679999996</v>
      </c>
      <c r="P281" s="619">
        <v>418.88057730000003</v>
      </c>
      <c r="Q281" s="619">
        <v>329.16625720000002</v>
      </c>
      <c r="R281" s="619">
        <v>1864.1993007000001</v>
      </c>
      <c r="S281" s="619">
        <v>1278.7907574000001</v>
      </c>
      <c r="T281" s="619">
        <v>2217.5404297</v>
      </c>
      <c r="U281" s="619">
        <v>1923.636833</v>
      </c>
      <c r="V281" s="619">
        <v>2842.8073133999997</v>
      </c>
      <c r="W281" s="619">
        <v>2510.6859263000001</v>
      </c>
      <c r="X281" s="619">
        <v>2901.0552576</v>
      </c>
      <c r="Y281" s="619">
        <v>2427.1506187999998</v>
      </c>
      <c r="Z281" s="619">
        <v>462.1190613</v>
      </c>
      <c r="AA281" s="619">
        <v>418.83652569999998</v>
      </c>
      <c r="AB281" s="619">
        <v>2231.7062900999999</v>
      </c>
      <c r="AC281" s="619">
        <v>1967.7636827000001</v>
      </c>
      <c r="AD281" s="619">
        <v>1703.0787769999999</v>
      </c>
      <c r="AE281" s="619">
        <v>1498.7310516</v>
      </c>
      <c r="AF281" s="619">
        <v>1661.224078</v>
      </c>
      <c r="AG281" s="619">
        <v>1176.090841</v>
      </c>
      <c r="AH281" s="618">
        <v>1.156713141527226</v>
      </c>
      <c r="AI281" s="618">
        <v>0.23685273637364315</v>
      </c>
      <c r="AJ281" s="618">
        <v>0.3632557680489048</v>
      </c>
      <c r="AK281" s="618">
        <v>1.2725501719706218</v>
      </c>
      <c r="AL281" s="618">
        <v>1.4577829014313084</v>
      </c>
      <c r="AM281" s="618">
        <v>1.1527853862920179</v>
      </c>
      <c r="AN281" s="618">
        <v>1.1322831277350045</v>
      </c>
      <c r="AO281" s="618">
        <v>1.1952514339469209</v>
      </c>
      <c r="AP281" s="618">
        <v>1.1033399260096626</v>
      </c>
      <c r="AQ281" s="618">
        <v>1.1341332852603934</v>
      </c>
      <c r="AR281" s="618">
        <v>1.1363471619147387</v>
      </c>
      <c r="AS281" s="618">
        <v>1.4124963991783763</v>
      </c>
    </row>
    <row r="282" spans="2:52" x14ac:dyDescent="0.3">
      <c r="B282" s="616">
        <v>1300000</v>
      </c>
      <c r="C282" t="s">
        <v>516</v>
      </c>
      <c r="D282" t="s">
        <v>190</v>
      </c>
      <c r="E282" t="s">
        <v>573</v>
      </c>
      <c r="F282" s="618">
        <v>6.2360112635877343</v>
      </c>
      <c r="G282" s="618">
        <v>1.5713036490504486</v>
      </c>
      <c r="H282" s="617">
        <v>7.0208532268818722</v>
      </c>
      <c r="I282" s="617">
        <v>17.242628018878534</v>
      </c>
      <c r="J282" s="619">
        <v>1690</v>
      </c>
      <c r="K282" s="619">
        <v>1461.0363964000001</v>
      </c>
      <c r="L282" s="619">
        <v>821.09534150000002</v>
      </c>
      <c r="M282" s="619">
        <v>3466.6913883000002</v>
      </c>
      <c r="N282" s="619">
        <v>267.02805999999998</v>
      </c>
      <c r="O282" s="619">
        <v>735.09654490000003</v>
      </c>
      <c r="P282" s="619">
        <v>456.96062969999997</v>
      </c>
      <c r="Q282" s="619">
        <v>359.09046240000004</v>
      </c>
      <c r="R282" s="619">
        <v>2033.6719644</v>
      </c>
      <c r="S282" s="619">
        <v>1395.0444625999999</v>
      </c>
      <c r="T282" s="619">
        <v>2419.1350142000001</v>
      </c>
      <c r="U282" s="619">
        <v>2098.5129087999999</v>
      </c>
      <c r="V282" s="619">
        <v>3101.2443419000001</v>
      </c>
      <c r="W282" s="619">
        <v>2738.9301014000002</v>
      </c>
      <c r="X282" s="619">
        <v>3164.7875537</v>
      </c>
      <c r="Y282" s="619">
        <v>2647.8006751000003</v>
      </c>
      <c r="Z282" s="619">
        <v>504.12988510000002</v>
      </c>
      <c r="AA282" s="619">
        <v>456.91257350000001</v>
      </c>
      <c r="AB282" s="619">
        <v>2434.5886801000001</v>
      </c>
      <c r="AC282" s="619">
        <v>2146.6512901999999</v>
      </c>
      <c r="AD282" s="619">
        <v>1857.9041203000002</v>
      </c>
      <c r="AE282" s="619">
        <v>1634.979329</v>
      </c>
      <c r="AF282" s="619">
        <v>1812.2444487</v>
      </c>
      <c r="AG282" s="619">
        <v>1283.0081902000002</v>
      </c>
      <c r="AH282" s="618">
        <v>1.1567131415272258</v>
      </c>
      <c r="AI282" s="618">
        <v>0.23685273637364312</v>
      </c>
      <c r="AJ282" s="618">
        <v>0.36325576804890486</v>
      </c>
      <c r="AK282" s="618">
        <v>1.2725501719706218</v>
      </c>
      <c r="AL282" s="618">
        <v>1.4577829014313084</v>
      </c>
      <c r="AM282" s="618">
        <v>1.1527853862920181</v>
      </c>
      <c r="AN282" s="618">
        <v>1.1322831277350043</v>
      </c>
      <c r="AO282" s="618">
        <v>1.1952514339469207</v>
      </c>
      <c r="AP282" s="618">
        <v>1.1033399260096626</v>
      </c>
      <c r="AQ282" s="618">
        <v>1.1341332852603931</v>
      </c>
      <c r="AR282" s="618">
        <v>1.1363471619147387</v>
      </c>
      <c r="AS282" s="618">
        <v>1.4124963991783763</v>
      </c>
    </row>
    <row r="283" spans="2:52" x14ac:dyDescent="0.3">
      <c r="B283" s="616">
        <v>1428221</v>
      </c>
      <c r="C283" t="s">
        <v>517</v>
      </c>
      <c r="D283" t="s">
        <v>190</v>
      </c>
      <c r="E283" t="s">
        <v>573</v>
      </c>
      <c r="F283" s="618">
        <v>5.0777914951768546</v>
      </c>
      <c r="G283" s="618">
        <v>1.3249540085361968</v>
      </c>
      <c r="H283" s="617">
        <v>5.2152841454189423</v>
      </c>
      <c r="I283" s="617">
        <v>12.528088256839338</v>
      </c>
      <c r="J283" s="619">
        <v>1428.221</v>
      </c>
      <c r="K283" s="619">
        <v>1177.0225184999999</v>
      </c>
      <c r="L283" s="619">
        <v>677.58237540000005</v>
      </c>
      <c r="M283" s="619">
        <v>2878.1642956000001</v>
      </c>
      <c r="N283" s="619">
        <v>205.40620000000001</v>
      </c>
      <c r="O283" s="619">
        <v>586.8860095</v>
      </c>
      <c r="P283" s="619">
        <v>429.19065850000004</v>
      </c>
      <c r="Q283" s="619">
        <v>338.21288660000005</v>
      </c>
      <c r="R283" s="619">
        <v>1823.3324123</v>
      </c>
      <c r="S283" s="619">
        <v>1347.6889424000001</v>
      </c>
      <c r="T283" s="619">
        <v>2283.7692672000003</v>
      </c>
      <c r="U283" s="619">
        <v>1985.7592194000001</v>
      </c>
      <c r="V283" s="619">
        <v>2626.8177706000001</v>
      </c>
      <c r="W283" s="619">
        <v>2344.6980635999998</v>
      </c>
      <c r="X283" s="619">
        <v>3153.0599133000001</v>
      </c>
      <c r="Y283" s="619">
        <v>2662.8110343999997</v>
      </c>
      <c r="Z283" s="619">
        <v>474.43388679999998</v>
      </c>
      <c r="AA283" s="619">
        <v>426.63471830000003</v>
      </c>
      <c r="AB283" s="619">
        <v>2226.2780493</v>
      </c>
      <c r="AC283" s="619">
        <v>1959.2638422</v>
      </c>
      <c r="AD283" s="619">
        <v>1638.5806726999999</v>
      </c>
      <c r="AE283" s="619">
        <v>1429.9439569000001</v>
      </c>
      <c r="AF283" s="619">
        <v>1942.8598204999998</v>
      </c>
      <c r="AG283" s="619">
        <v>1383.0865959999999</v>
      </c>
      <c r="AH283" s="618">
        <v>1.2134185858785853</v>
      </c>
      <c r="AI283" s="618">
        <v>0.23542171529655226</v>
      </c>
      <c r="AJ283" s="618">
        <v>0.34999334909219965</v>
      </c>
      <c r="AK283" s="618">
        <v>1.2689955811086266</v>
      </c>
      <c r="AL283" s="618">
        <v>1.3529326796726353</v>
      </c>
      <c r="AM283" s="618">
        <v>1.150073606514638</v>
      </c>
      <c r="AN283" s="618">
        <v>1.1203224037287429</v>
      </c>
      <c r="AO283" s="618">
        <v>1.1841095265729047</v>
      </c>
      <c r="AP283" s="618">
        <v>1.1120376905098832</v>
      </c>
      <c r="AQ283" s="618">
        <v>1.1362829248757911</v>
      </c>
      <c r="AR283" s="618">
        <v>1.1459055193912671</v>
      </c>
      <c r="AS283" s="618">
        <v>1.4047275319460562</v>
      </c>
    </row>
    <row r="284" spans="2:52" x14ac:dyDescent="0.3">
      <c r="B284" s="616">
        <v>1428221</v>
      </c>
      <c r="C284" t="s">
        <v>518</v>
      </c>
      <c r="D284" t="s">
        <v>190</v>
      </c>
      <c r="E284" t="s">
        <v>573</v>
      </c>
      <c r="F284" s="618">
        <v>5.8394602194533816</v>
      </c>
      <c r="G284" s="618">
        <v>1.5236971098166261</v>
      </c>
      <c r="H284" s="617">
        <v>5.9975767672317826</v>
      </c>
      <c r="I284" s="617">
        <v>14.407301495365235</v>
      </c>
      <c r="J284" s="619">
        <v>1713.8652</v>
      </c>
      <c r="K284" s="619">
        <v>1412.4270223000001</v>
      </c>
      <c r="L284" s="619">
        <v>813.09885039999995</v>
      </c>
      <c r="M284" s="619">
        <v>3453.7971546999997</v>
      </c>
      <c r="N284" s="619">
        <v>246.48743999999999</v>
      </c>
      <c r="O284" s="619">
        <v>704.26321140000005</v>
      </c>
      <c r="P284" s="619">
        <v>472.1097244</v>
      </c>
      <c r="Q284" s="619">
        <v>372.03417519999999</v>
      </c>
      <c r="R284" s="619">
        <v>2005.6656535</v>
      </c>
      <c r="S284" s="619">
        <v>1482.4578367000001</v>
      </c>
      <c r="T284" s="619">
        <v>2512.1461938999996</v>
      </c>
      <c r="U284" s="619">
        <v>2184.3351413999999</v>
      </c>
      <c r="V284" s="619">
        <v>2889.4995477000002</v>
      </c>
      <c r="W284" s="619">
        <v>2579.1678700000002</v>
      </c>
      <c r="X284" s="619">
        <v>3468.3659046999996</v>
      </c>
      <c r="Y284" s="619">
        <v>2929.0921379000001</v>
      </c>
      <c r="Z284" s="619">
        <v>521.8772755</v>
      </c>
      <c r="AA284" s="619">
        <v>469.2981901</v>
      </c>
      <c r="AB284" s="619">
        <v>2448.9058541999998</v>
      </c>
      <c r="AC284" s="619">
        <v>2155.1902264999999</v>
      </c>
      <c r="AD284" s="619">
        <v>1802.4387399</v>
      </c>
      <c r="AE284" s="619">
        <v>1572.9383526000001</v>
      </c>
      <c r="AF284" s="619">
        <v>2137.1458025000002</v>
      </c>
      <c r="AG284" s="619">
        <v>1521.3952555999999</v>
      </c>
      <c r="AH284" s="618">
        <v>1.2134185858785853</v>
      </c>
      <c r="AI284" s="618">
        <v>0.23542171529655223</v>
      </c>
      <c r="AJ284" s="618">
        <v>0.34999334909219959</v>
      </c>
      <c r="AK284" s="618">
        <v>1.2689955811086264</v>
      </c>
      <c r="AL284" s="618">
        <v>1.3529326796726353</v>
      </c>
      <c r="AM284" s="618">
        <v>1.1500736065146382</v>
      </c>
      <c r="AN284" s="618">
        <v>1.1203224037287429</v>
      </c>
      <c r="AO284" s="618">
        <v>1.1841095265729047</v>
      </c>
      <c r="AP284" s="618">
        <v>1.1120376905098832</v>
      </c>
      <c r="AQ284" s="618">
        <v>1.1362829248757911</v>
      </c>
      <c r="AR284" s="618">
        <v>1.1459055193912671</v>
      </c>
      <c r="AS284" s="618">
        <v>1.4047275319460562</v>
      </c>
    </row>
    <row r="285" spans="2:52" x14ac:dyDescent="0.3">
      <c r="B285" s="616">
        <v>1428221</v>
      </c>
      <c r="C285" t="s">
        <v>516</v>
      </c>
      <c r="D285" t="s">
        <v>190</v>
      </c>
      <c r="E285" t="s">
        <v>573</v>
      </c>
      <c r="F285" s="618">
        <v>6.6011289437299112</v>
      </c>
      <c r="G285" s="618">
        <v>1.7224402110970558</v>
      </c>
      <c r="H285" s="617">
        <v>6.7798693890446247</v>
      </c>
      <c r="I285" s="617">
        <v>16.286514733891138</v>
      </c>
      <c r="J285" s="619">
        <v>1856.6873000000001</v>
      </c>
      <c r="K285" s="619">
        <v>1530.1292741</v>
      </c>
      <c r="L285" s="619">
        <v>880.85708799999998</v>
      </c>
      <c r="M285" s="619">
        <v>3741.6135843000002</v>
      </c>
      <c r="N285" s="619">
        <v>267.02805999999998</v>
      </c>
      <c r="O285" s="619">
        <v>762.95181230000003</v>
      </c>
      <c r="P285" s="619">
        <v>515.0287902</v>
      </c>
      <c r="Q285" s="619">
        <v>405.85546389999996</v>
      </c>
      <c r="R285" s="619">
        <v>2187.9988947000002</v>
      </c>
      <c r="S285" s="619">
        <v>1617.2267309000001</v>
      </c>
      <c r="T285" s="619">
        <v>2740.5231205999999</v>
      </c>
      <c r="U285" s="619">
        <v>2382.9110633</v>
      </c>
      <c r="V285" s="619">
        <v>3152.1813247999999</v>
      </c>
      <c r="W285" s="619">
        <v>2813.6376762999998</v>
      </c>
      <c r="X285" s="619">
        <v>3783.6718960000003</v>
      </c>
      <c r="Y285" s="619">
        <v>3195.3732412999998</v>
      </c>
      <c r="Z285" s="619">
        <v>569.32066410000004</v>
      </c>
      <c r="AA285" s="619">
        <v>511.96166190000002</v>
      </c>
      <c r="AB285" s="619">
        <v>2671.5336591</v>
      </c>
      <c r="AC285" s="619">
        <v>2351.1166106999999</v>
      </c>
      <c r="AD285" s="619">
        <v>1966.2968071999999</v>
      </c>
      <c r="AE285" s="619">
        <v>1715.9327483000002</v>
      </c>
      <c r="AF285" s="619">
        <v>2331.4317845</v>
      </c>
      <c r="AG285" s="619">
        <v>1659.7039152</v>
      </c>
      <c r="AH285" s="618">
        <v>1.2134185858785853</v>
      </c>
      <c r="AI285" s="618">
        <v>0.23542171529655226</v>
      </c>
      <c r="AJ285" s="618">
        <v>0.34999334909219965</v>
      </c>
      <c r="AK285" s="618">
        <v>1.2689955811086266</v>
      </c>
      <c r="AL285" s="618">
        <v>1.3529326796726353</v>
      </c>
      <c r="AM285" s="618">
        <v>1.150073606514638</v>
      </c>
      <c r="AN285" s="618">
        <v>1.1203224037287429</v>
      </c>
      <c r="AO285" s="618">
        <v>1.1841095265729047</v>
      </c>
      <c r="AP285" s="618">
        <v>1.1120376905098832</v>
      </c>
      <c r="AQ285" s="618">
        <v>1.1362829248757913</v>
      </c>
      <c r="AR285" s="618">
        <v>1.1459055193912671</v>
      </c>
      <c r="AS285" s="618">
        <v>1.4047275319460559</v>
      </c>
    </row>
    <row r="286" spans="2:52" x14ac:dyDescent="0.3">
      <c r="B286" s="616">
        <v>1500000</v>
      </c>
      <c r="C286" t="s">
        <v>517</v>
      </c>
      <c r="D286" t="s">
        <v>190</v>
      </c>
      <c r="E286" t="s">
        <v>573</v>
      </c>
      <c r="F286" s="618">
        <v>5.2198674832010941</v>
      </c>
      <c r="G286" s="618">
        <v>1.3900365390417808</v>
      </c>
      <c r="H286" s="617">
        <v>5.127867459244154</v>
      </c>
      <c r="I286" s="617">
        <v>12.184990320093673</v>
      </c>
      <c r="J286" s="619">
        <v>1500</v>
      </c>
      <c r="K286" s="619">
        <v>1206.7753411000001</v>
      </c>
      <c r="L286" s="619">
        <v>703.31701980000003</v>
      </c>
      <c r="M286" s="619">
        <v>2996.5514810999998</v>
      </c>
      <c r="N286" s="619">
        <v>205.40620000000001</v>
      </c>
      <c r="O286" s="619">
        <v>598.88106400000004</v>
      </c>
      <c r="P286" s="619">
        <v>456.27978910000002</v>
      </c>
      <c r="Q286" s="619">
        <v>360.02902850000004</v>
      </c>
      <c r="R286" s="619">
        <v>1895.3268120999999</v>
      </c>
      <c r="S286" s="619">
        <v>1451.3382474</v>
      </c>
      <c r="T286" s="619">
        <v>2433.6986656999998</v>
      </c>
      <c r="U286" s="619">
        <v>2118.4325929000001</v>
      </c>
      <c r="V286" s="619">
        <v>2650.5801658999999</v>
      </c>
      <c r="W286" s="619">
        <v>2379.5495765999999</v>
      </c>
      <c r="X286" s="619">
        <v>3441.7730155000004</v>
      </c>
      <c r="Y286" s="619">
        <v>2918.2567832999998</v>
      </c>
      <c r="Z286" s="619">
        <v>504.84575990000002</v>
      </c>
      <c r="AA286" s="619">
        <v>452.31543430000005</v>
      </c>
      <c r="AB286" s="619">
        <v>2336.8142436000003</v>
      </c>
      <c r="AC286" s="619">
        <v>2054.6480892</v>
      </c>
      <c r="AD286" s="619">
        <v>1689.1464839999999</v>
      </c>
      <c r="AE286" s="619">
        <v>1467.7091922</v>
      </c>
      <c r="AF286" s="619">
        <v>2185.0636962000003</v>
      </c>
      <c r="AG286" s="619">
        <v>1558.8173164</v>
      </c>
      <c r="AH286" s="618">
        <v>1.2429819775523276</v>
      </c>
      <c r="AI286" s="618">
        <v>0.23470880586492648</v>
      </c>
      <c r="AJ286" s="618">
        <v>0.34298329393982224</v>
      </c>
      <c r="AK286" s="618">
        <v>1.2673416669323021</v>
      </c>
      <c r="AL286" s="618">
        <v>1.3059166707217675</v>
      </c>
      <c r="AM286" s="618">
        <v>1.1488204410694558</v>
      </c>
      <c r="AN286" s="618">
        <v>1.1138999548129411</v>
      </c>
      <c r="AO286" s="618">
        <v>1.1793934773804702</v>
      </c>
      <c r="AP286" s="618">
        <v>1.1161364868939359</v>
      </c>
      <c r="AQ286" s="618">
        <v>1.1373306484315164</v>
      </c>
      <c r="AR286" s="618">
        <v>1.1508727293642391</v>
      </c>
      <c r="AS286" s="618">
        <v>1.4017445618159139</v>
      </c>
    </row>
    <row r="287" spans="2:52" x14ac:dyDescent="0.3">
      <c r="B287" s="616">
        <v>1500000</v>
      </c>
      <c r="C287" t="s">
        <v>518</v>
      </c>
      <c r="D287" t="s">
        <v>190</v>
      </c>
      <c r="E287" t="s">
        <v>573</v>
      </c>
      <c r="F287" s="618">
        <v>6.0028476056812581</v>
      </c>
      <c r="G287" s="618">
        <v>1.5985420198980476</v>
      </c>
      <c r="H287" s="617">
        <v>5.8970475781307758</v>
      </c>
      <c r="I287" s="617">
        <v>14.012738868107721</v>
      </c>
      <c r="J287" s="619">
        <v>1800</v>
      </c>
      <c r="K287" s="619">
        <v>1448.1304094</v>
      </c>
      <c r="L287" s="619">
        <v>843.98042380000004</v>
      </c>
      <c r="M287" s="619">
        <v>3595.8617773000001</v>
      </c>
      <c r="N287" s="619">
        <v>246.48743999999999</v>
      </c>
      <c r="O287" s="619">
        <v>718.65727679999998</v>
      </c>
      <c r="P287" s="619">
        <v>501.90776799999998</v>
      </c>
      <c r="Q287" s="619">
        <v>396.0319313</v>
      </c>
      <c r="R287" s="619">
        <v>2084.8594932999999</v>
      </c>
      <c r="S287" s="619">
        <v>1596.4720720999999</v>
      </c>
      <c r="T287" s="619">
        <v>2677.0685323000002</v>
      </c>
      <c r="U287" s="619">
        <v>2330.2758520999996</v>
      </c>
      <c r="V287" s="619">
        <v>2915.6381825000003</v>
      </c>
      <c r="W287" s="619">
        <v>2617.5045343000002</v>
      </c>
      <c r="X287" s="619">
        <v>3785.9503171000001</v>
      </c>
      <c r="Y287" s="619">
        <v>3210.0824616</v>
      </c>
      <c r="Z287" s="619">
        <v>555.33033580000006</v>
      </c>
      <c r="AA287" s="619">
        <v>497.54697779999998</v>
      </c>
      <c r="AB287" s="619">
        <v>2570.495668</v>
      </c>
      <c r="AC287" s="619">
        <v>2260.1128982</v>
      </c>
      <c r="AD287" s="619">
        <v>1858.0611322999998</v>
      </c>
      <c r="AE287" s="619">
        <v>1614.4801113999999</v>
      </c>
      <c r="AF287" s="619">
        <v>2403.5700658000001</v>
      </c>
      <c r="AG287" s="619">
        <v>1714.6990481</v>
      </c>
      <c r="AH287" s="618">
        <v>1.2429819775523276</v>
      </c>
      <c r="AI287" s="618">
        <v>0.23470880586492646</v>
      </c>
      <c r="AJ287" s="618">
        <v>0.34298329393982224</v>
      </c>
      <c r="AK287" s="618">
        <v>1.2673416669323021</v>
      </c>
      <c r="AL287" s="618">
        <v>1.3059166707217673</v>
      </c>
      <c r="AM287" s="618">
        <v>1.1488204410694554</v>
      </c>
      <c r="AN287" s="618">
        <v>1.1138999548129411</v>
      </c>
      <c r="AO287" s="618">
        <v>1.1793934773804702</v>
      </c>
      <c r="AP287" s="618">
        <v>1.1161364868939356</v>
      </c>
      <c r="AQ287" s="618">
        <v>1.1373306484315164</v>
      </c>
      <c r="AR287" s="618">
        <v>1.1508727293642389</v>
      </c>
      <c r="AS287" s="618">
        <v>1.4017445618159139</v>
      </c>
    </row>
    <row r="288" spans="2:52" s="341" customFormat="1" x14ac:dyDescent="0.3">
      <c r="B288" s="616">
        <v>1500000</v>
      </c>
      <c r="C288" t="s">
        <v>516</v>
      </c>
      <c r="D288" t="s">
        <v>190</v>
      </c>
      <c r="E288" t="s">
        <v>573</v>
      </c>
      <c r="F288" s="618">
        <v>6.785827728161423</v>
      </c>
      <c r="G288" s="618">
        <v>1.807047500754315</v>
      </c>
      <c r="H288" s="617">
        <v>6.6662276970174004</v>
      </c>
      <c r="I288" s="617">
        <v>15.840487416121775</v>
      </c>
      <c r="J288" s="619">
        <v>1950</v>
      </c>
      <c r="K288" s="619">
        <v>1568.8079435</v>
      </c>
      <c r="L288" s="619">
        <v>914.31212579999999</v>
      </c>
      <c r="M288" s="619">
        <v>3895.5169254000002</v>
      </c>
      <c r="N288" s="619">
        <v>267.02805999999998</v>
      </c>
      <c r="O288" s="619">
        <v>778.54538320000006</v>
      </c>
      <c r="P288" s="619">
        <v>547.53574690000005</v>
      </c>
      <c r="Q288" s="619">
        <v>432.03483419999998</v>
      </c>
      <c r="R288" s="619">
        <v>2274.3921745000002</v>
      </c>
      <c r="S288" s="619">
        <v>1741.6058969000001</v>
      </c>
      <c r="T288" s="619">
        <v>2920.4383988</v>
      </c>
      <c r="U288" s="619">
        <v>2542.1191113999998</v>
      </c>
      <c r="V288" s="619">
        <v>3180.6961990999998</v>
      </c>
      <c r="W288" s="619">
        <v>2855.459492</v>
      </c>
      <c r="X288" s="619">
        <v>4130.1276186000005</v>
      </c>
      <c r="Y288" s="619">
        <v>3501.9081398999997</v>
      </c>
      <c r="Z288" s="619">
        <v>605.8149118</v>
      </c>
      <c r="AA288" s="619">
        <v>542.7785212</v>
      </c>
      <c r="AB288" s="619">
        <v>2804.1770923999998</v>
      </c>
      <c r="AC288" s="619">
        <v>2465.5777071000002</v>
      </c>
      <c r="AD288" s="619">
        <v>2026.9757807000001</v>
      </c>
      <c r="AE288" s="619">
        <v>1761.2510307</v>
      </c>
      <c r="AF288" s="619">
        <v>2622.0764353999998</v>
      </c>
      <c r="AG288" s="619">
        <v>1870.5807797</v>
      </c>
      <c r="AH288" s="618">
        <v>1.2429819775523274</v>
      </c>
      <c r="AI288" s="618">
        <v>0.23470880586492648</v>
      </c>
      <c r="AJ288" s="618">
        <v>0.34298329393982219</v>
      </c>
      <c r="AK288" s="618">
        <v>1.2673416669323021</v>
      </c>
      <c r="AL288" s="618">
        <v>1.3059166707217675</v>
      </c>
      <c r="AM288" s="618">
        <v>1.1488204410694556</v>
      </c>
      <c r="AN288" s="618">
        <v>1.1138999548129411</v>
      </c>
      <c r="AO288" s="618">
        <v>1.1793934773804704</v>
      </c>
      <c r="AP288" s="618">
        <v>1.1161364868939356</v>
      </c>
      <c r="AQ288" s="618">
        <v>1.1373306484315162</v>
      </c>
      <c r="AR288" s="618">
        <v>1.1508727293642389</v>
      </c>
      <c r="AS288" s="618">
        <v>1.4017445618159137</v>
      </c>
      <c r="AT288"/>
      <c r="AU288"/>
      <c r="AV288"/>
      <c r="AW288"/>
      <c r="AX288"/>
      <c r="AY288"/>
      <c r="AZ288"/>
    </row>
    <row r="289" spans="2:45" x14ac:dyDescent="0.3">
      <c r="B289" s="616">
        <v>1800000</v>
      </c>
      <c r="C289" t="s">
        <v>517</v>
      </c>
      <c r="D289" t="s">
        <v>190</v>
      </c>
      <c r="E289" t="s">
        <v>573</v>
      </c>
      <c r="F289" s="618">
        <v>5.7207370234948245</v>
      </c>
      <c r="G289" s="618">
        <v>1.6620486756231647</v>
      </c>
      <c r="H289" s="617">
        <v>4.8490862731260096</v>
      </c>
      <c r="I289" s="617">
        <v>11.10644492320972</v>
      </c>
      <c r="J289" s="619">
        <v>1800</v>
      </c>
      <c r="K289" s="619">
        <v>1331.1271262</v>
      </c>
      <c r="L289" s="619">
        <v>810.87484790000008</v>
      </c>
      <c r="M289" s="619">
        <v>3491.3501776999997</v>
      </c>
      <c r="N289" s="619">
        <v>205.40620000000001</v>
      </c>
      <c r="O289" s="619">
        <v>649.01433889999998</v>
      </c>
      <c r="P289" s="619">
        <v>569.49868559999993</v>
      </c>
      <c r="Q289" s="619">
        <v>451.20949320000005</v>
      </c>
      <c r="R289" s="619">
        <v>2196.2270748999999</v>
      </c>
      <c r="S289" s="619">
        <v>1884.5400402</v>
      </c>
      <c r="T289" s="619">
        <v>3060.3278966000003</v>
      </c>
      <c r="U289" s="619">
        <v>2672.9403462</v>
      </c>
      <c r="V289" s="619">
        <v>2749.8949874</v>
      </c>
      <c r="W289" s="619">
        <v>2525.2113147999999</v>
      </c>
      <c r="X289" s="619">
        <v>4648.4480966000001</v>
      </c>
      <c r="Y289" s="619">
        <v>3985.8911143</v>
      </c>
      <c r="Z289" s="619">
        <v>631.95204330000001</v>
      </c>
      <c r="AA289" s="619">
        <v>559.6478689999999</v>
      </c>
      <c r="AB289" s="619">
        <v>2798.799759</v>
      </c>
      <c r="AC289" s="619">
        <v>2453.3061103</v>
      </c>
      <c r="AD289" s="619">
        <v>1900.4860595</v>
      </c>
      <c r="AE289" s="619">
        <v>1625.5488192</v>
      </c>
      <c r="AF289" s="619">
        <v>3197.3536795</v>
      </c>
      <c r="AG289" s="619">
        <v>2293.2830534</v>
      </c>
      <c r="AH289" s="618">
        <v>1.352237486974958</v>
      </c>
      <c r="AI289" s="618">
        <v>0.23225251166525782</v>
      </c>
      <c r="AJ289" s="618">
        <v>0.31648946360941621</v>
      </c>
      <c r="AK289" s="618">
        <v>1.2621602475718943</v>
      </c>
      <c r="AL289" s="618">
        <v>1.165391569308726</v>
      </c>
      <c r="AM289" s="618">
        <v>1.1449293662349909</v>
      </c>
      <c r="AN289" s="618">
        <v>1.0889761863643004</v>
      </c>
      <c r="AO289" s="618">
        <v>1.1662255599381068</v>
      </c>
      <c r="AP289" s="618">
        <v>1.1291958361073899</v>
      </c>
      <c r="AQ289" s="618">
        <v>1.1408277781555873</v>
      </c>
      <c r="AR289" s="618">
        <v>1.1691350250283408</v>
      </c>
      <c r="AS289" s="618">
        <v>1.3942254859571224</v>
      </c>
    </row>
    <row r="290" spans="2:45" x14ac:dyDescent="0.3">
      <c r="B290" s="616">
        <v>1800000</v>
      </c>
      <c r="C290" t="s">
        <v>518</v>
      </c>
      <c r="D290" t="s">
        <v>190</v>
      </c>
      <c r="E290" t="s">
        <v>573</v>
      </c>
      <c r="F290" s="618">
        <v>6.5788475770190473</v>
      </c>
      <c r="G290" s="618">
        <v>1.9113559769666393</v>
      </c>
      <c r="H290" s="617">
        <v>5.57644921409491</v>
      </c>
      <c r="I290" s="617">
        <v>12.772411661691175</v>
      </c>
      <c r="J290" s="619">
        <v>2160</v>
      </c>
      <c r="K290" s="619">
        <v>1597.3525515000001</v>
      </c>
      <c r="L290" s="619">
        <v>973.04981740000005</v>
      </c>
      <c r="M290" s="619">
        <v>4189.6202131999999</v>
      </c>
      <c r="N290" s="619">
        <v>246.48743999999999</v>
      </c>
      <c r="O290" s="619">
        <v>778.81720669999993</v>
      </c>
      <c r="P290" s="619">
        <v>626.44855419999999</v>
      </c>
      <c r="Q290" s="619">
        <v>496.3304425</v>
      </c>
      <c r="R290" s="619">
        <v>2415.8497823000002</v>
      </c>
      <c r="S290" s="619">
        <v>2072.9940441999997</v>
      </c>
      <c r="T290" s="619">
        <v>3366.3606861999997</v>
      </c>
      <c r="U290" s="619">
        <v>2940.2343808000001</v>
      </c>
      <c r="V290" s="619">
        <v>3024.8844860999998</v>
      </c>
      <c r="W290" s="619">
        <v>2777.7324463</v>
      </c>
      <c r="X290" s="619">
        <v>5113.2929063000001</v>
      </c>
      <c r="Y290" s="619">
        <v>4384.4802257000001</v>
      </c>
      <c r="Z290" s="619">
        <v>695.14724760000001</v>
      </c>
      <c r="AA290" s="619">
        <v>615.61265590000005</v>
      </c>
      <c r="AB290" s="619">
        <v>3078.6797348999999</v>
      </c>
      <c r="AC290" s="619">
        <v>2698.6367214000002</v>
      </c>
      <c r="AD290" s="619">
        <v>2090.5346654</v>
      </c>
      <c r="AE290" s="619">
        <v>1788.1037010999999</v>
      </c>
      <c r="AF290" s="619">
        <v>3517.0890474999997</v>
      </c>
      <c r="AG290" s="619">
        <v>2522.6113587000004</v>
      </c>
      <c r="AH290" s="618">
        <v>1.352237486974958</v>
      </c>
      <c r="AI290" s="618">
        <v>0.23225251166525782</v>
      </c>
      <c r="AJ290" s="618">
        <v>0.31648946360941621</v>
      </c>
      <c r="AK290" s="618">
        <v>1.2621602475718943</v>
      </c>
      <c r="AL290" s="618">
        <v>1.1653915693087262</v>
      </c>
      <c r="AM290" s="618">
        <v>1.1449293662349906</v>
      </c>
      <c r="AN290" s="618">
        <v>1.0889761863643006</v>
      </c>
      <c r="AO290" s="618">
        <v>1.1662255599381071</v>
      </c>
      <c r="AP290" s="618">
        <v>1.1291958361073899</v>
      </c>
      <c r="AQ290" s="618">
        <v>1.1408277781555873</v>
      </c>
      <c r="AR290" s="618">
        <v>1.1691350250283408</v>
      </c>
      <c r="AS290" s="618">
        <v>1.3942254859571224</v>
      </c>
    </row>
    <row r="291" spans="2:45" x14ac:dyDescent="0.3">
      <c r="B291" s="616">
        <v>1800000</v>
      </c>
      <c r="C291" t="s">
        <v>516</v>
      </c>
      <c r="D291" t="s">
        <v>190</v>
      </c>
      <c r="E291" t="s">
        <v>573</v>
      </c>
      <c r="F291" s="618">
        <v>7.4369581305432719</v>
      </c>
      <c r="G291" s="618">
        <v>2.1606632783101145</v>
      </c>
      <c r="H291" s="617">
        <v>6.3038121550638131</v>
      </c>
      <c r="I291" s="617">
        <v>14.438378400172637</v>
      </c>
      <c r="J291" s="619">
        <v>2340</v>
      </c>
      <c r="K291" s="619">
        <v>1730.4652641</v>
      </c>
      <c r="L291" s="619">
        <v>1054.1373022</v>
      </c>
      <c r="M291" s="619">
        <v>4538.7552310000001</v>
      </c>
      <c r="N291" s="619">
        <v>267.02805999999998</v>
      </c>
      <c r="O291" s="619">
        <v>843.71864060000007</v>
      </c>
      <c r="P291" s="619">
        <v>683.39842269999997</v>
      </c>
      <c r="Q291" s="619">
        <v>541.45139180000001</v>
      </c>
      <c r="R291" s="619">
        <v>2635.4724897999999</v>
      </c>
      <c r="S291" s="619">
        <v>2261.4480481999999</v>
      </c>
      <c r="T291" s="619">
        <v>3672.3934758999999</v>
      </c>
      <c r="U291" s="619">
        <v>3207.5284153999996</v>
      </c>
      <c r="V291" s="619">
        <v>3299.8739848999999</v>
      </c>
      <c r="W291" s="619">
        <v>3030.2535778000001</v>
      </c>
      <c r="X291" s="619">
        <v>5578.1377160000002</v>
      </c>
      <c r="Y291" s="619">
        <v>4783.0693371999996</v>
      </c>
      <c r="Z291" s="619">
        <v>758.34245200000009</v>
      </c>
      <c r="AA291" s="619">
        <v>671.57744270000001</v>
      </c>
      <c r="AB291" s="619">
        <v>3358.5597108000002</v>
      </c>
      <c r="AC291" s="619">
        <v>2943.9673324</v>
      </c>
      <c r="AD291" s="619">
        <v>2280.5832713</v>
      </c>
      <c r="AE291" s="619">
        <v>1950.6585831</v>
      </c>
      <c r="AF291" s="619">
        <v>3836.8244155000002</v>
      </c>
      <c r="AG291" s="619">
        <v>2751.9396641000003</v>
      </c>
      <c r="AH291" s="618">
        <v>1.352237486974958</v>
      </c>
      <c r="AI291" s="618">
        <v>0.23225251166525779</v>
      </c>
      <c r="AJ291" s="618">
        <v>0.31648946360941621</v>
      </c>
      <c r="AK291" s="618">
        <v>1.2621602475718943</v>
      </c>
      <c r="AL291" s="618">
        <v>1.165391569308726</v>
      </c>
      <c r="AM291" s="618">
        <v>1.1449293662349909</v>
      </c>
      <c r="AN291" s="618">
        <v>1.0889761863643004</v>
      </c>
      <c r="AO291" s="618">
        <v>1.1662255599381071</v>
      </c>
      <c r="AP291" s="618">
        <v>1.1291958361073899</v>
      </c>
      <c r="AQ291" s="618">
        <v>1.1408277781555873</v>
      </c>
      <c r="AR291" s="618">
        <v>1.1691350250283405</v>
      </c>
      <c r="AS291" s="618">
        <v>1.3942254859571224</v>
      </c>
    </row>
    <row r="292" spans="2:45" x14ac:dyDescent="0.3">
      <c r="B292" s="616">
        <v>2034240</v>
      </c>
      <c r="C292" t="s">
        <v>517</v>
      </c>
      <c r="D292" t="s">
        <v>190</v>
      </c>
      <c r="E292" t="s">
        <v>573</v>
      </c>
      <c r="F292" s="618">
        <v>6.0317562467850019</v>
      </c>
      <c r="G292" s="618">
        <v>1.8744357518659098</v>
      </c>
      <c r="H292" s="617">
        <v>4.6959055387660511</v>
      </c>
      <c r="I292" s="617">
        <v>10.523747970774288</v>
      </c>
      <c r="J292" s="619">
        <v>2034.24</v>
      </c>
      <c r="K292" s="619">
        <v>1428.221</v>
      </c>
      <c r="L292" s="619">
        <v>894.85599999999999</v>
      </c>
      <c r="M292" s="619">
        <v>3877.6889999999999</v>
      </c>
      <c r="N292" s="619">
        <v>205.40620000000001</v>
      </c>
      <c r="O292" s="619">
        <v>688.15840000000003</v>
      </c>
      <c r="P292" s="619">
        <v>657.9</v>
      </c>
      <c r="Q292" s="619">
        <v>522.40319999999997</v>
      </c>
      <c r="R292" s="619">
        <v>2431.17</v>
      </c>
      <c r="S292" s="619">
        <v>2222.7840000000001</v>
      </c>
      <c r="T292" s="619">
        <v>3549.6</v>
      </c>
      <c r="U292" s="619">
        <v>3105.9</v>
      </c>
      <c r="V292" s="619">
        <v>2827.44</v>
      </c>
      <c r="W292" s="619">
        <v>2638.944</v>
      </c>
      <c r="X292" s="619">
        <v>5590.62</v>
      </c>
      <c r="Y292" s="619">
        <v>4819.5</v>
      </c>
      <c r="Z292" s="619">
        <v>731.19662940000001</v>
      </c>
      <c r="AA292" s="619">
        <v>643.45303390000004</v>
      </c>
      <c r="AB292" s="619">
        <v>3159.5180494000001</v>
      </c>
      <c r="AC292" s="619">
        <v>2764.5782932000002</v>
      </c>
      <c r="AD292" s="619">
        <v>2065.5</v>
      </c>
      <c r="AE292" s="619">
        <v>1748.79</v>
      </c>
      <c r="AF292" s="619">
        <v>3987.7496985999996</v>
      </c>
      <c r="AG292" s="619">
        <v>2866.7539007999999</v>
      </c>
      <c r="AH292" s="618">
        <v>1.4243173850545539</v>
      </c>
      <c r="AI292" s="618">
        <v>0.23077044084762857</v>
      </c>
      <c r="AJ292" s="618">
        <v>0.29848680187584725</v>
      </c>
      <c r="AK292" s="618">
        <v>1.2593720712277412</v>
      </c>
      <c r="AL292" s="618">
        <v>1.09375</v>
      </c>
      <c r="AM292" s="618">
        <v>1.1428571428571428</v>
      </c>
      <c r="AN292" s="618">
        <v>1.0714285714285712</v>
      </c>
      <c r="AO292" s="618">
        <v>1.1599999999999999</v>
      </c>
      <c r="AP292" s="618">
        <v>1.1363636363636362</v>
      </c>
      <c r="AQ292" s="618">
        <v>1.142857142857143</v>
      </c>
      <c r="AR292" s="618">
        <v>1.1811023622047243</v>
      </c>
      <c r="AS292" s="618">
        <v>1.3910331463918983</v>
      </c>
    </row>
    <row r="293" spans="2:45" x14ac:dyDescent="0.3">
      <c r="B293" s="616">
        <v>2034240</v>
      </c>
      <c r="C293" t="s">
        <v>518</v>
      </c>
      <c r="D293" t="s">
        <v>190</v>
      </c>
      <c r="E293" t="s">
        <v>573</v>
      </c>
      <c r="F293" s="618">
        <v>6.936519683802751</v>
      </c>
      <c r="G293" s="618">
        <v>2.1556011146457958</v>
      </c>
      <c r="H293" s="617">
        <v>5.4002913695809571</v>
      </c>
      <c r="I293" s="617">
        <v>12.102310166390428</v>
      </c>
      <c r="J293" s="619">
        <v>2441.0880000000002</v>
      </c>
      <c r="K293" s="619">
        <v>1713.8652</v>
      </c>
      <c r="L293" s="619">
        <v>1073.8271999999999</v>
      </c>
      <c r="M293" s="619">
        <v>4653.2267999999995</v>
      </c>
      <c r="N293" s="619">
        <v>246.48743999999999</v>
      </c>
      <c r="O293" s="619">
        <v>825.79007999999999</v>
      </c>
      <c r="P293" s="619">
        <v>723.69</v>
      </c>
      <c r="Q293" s="619">
        <v>574.64351999999997</v>
      </c>
      <c r="R293" s="619">
        <v>2674.2869999999998</v>
      </c>
      <c r="S293" s="619">
        <v>2445.0623999999998</v>
      </c>
      <c r="T293" s="619">
        <v>3904.56</v>
      </c>
      <c r="U293" s="619">
        <v>3416.49</v>
      </c>
      <c r="V293" s="619">
        <v>3110.1840000000002</v>
      </c>
      <c r="W293" s="619">
        <v>2902.8384000000001</v>
      </c>
      <c r="X293" s="619">
        <v>6149.6819999999998</v>
      </c>
      <c r="Y293" s="619">
        <v>5301.45</v>
      </c>
      <c r="Z293" s="619">
        <v>804.31629240000007</v>
      </c>
      <c r="AA293" s="619">
        <v>707.79833729999996</v>
      </c>
      <c r="AB293" s="619">
        <v>3475.4698543</v>
      </c>
      <c r="AC293" s="619">
        <v>3041.0361225000001</v>
      </c>
      <c r="AD293" s="619">
        <v>2272.0500000000002</v>
      </c>
      <c r="AE293" s="619">
        <v>1923.6690000000001</v>
      </c>
      <c r="AF293" s="619">
        <v>4386.5246683999994</v>
      </c>
      <c r="AG293" s="619">
        <v>3153.4292909000001</v>
      </c>
      <c r="AH293" s="618">
        <v>1.4243173850545539</v>
      </c>
      <c r="AI293" s="618">
        <v>0.23077044084762857</v>
      </c>
      <c r="AJ293" s="618">
        <v>0.29848680187584725</v>
      </c>
      <c r="AK293" s="618">
        <v>1.2593720712277414</v>
      </c>
      <c r="AL293" s="618">
        <v>1.09375</v>
      </c>
      <c r="AM293" s="618">
        <v>1.1428571428571428</v>
      </c>
      <c r="AN293" s="618">
        <v>1.0714285714285712</v>
      </c>
      <c r="AO293" s="618">
        <v>1.1599999999999999</v>
      </c>
      <c r="AP293" s="618">
        <v>1.1363636363636362</v>
      </c>
      <c r="AQ293" s="618">
        <v>1.1428571428571432</v>
      </c>
      <c r="AR293" s="618">
        <v>1.1811023622047243</v>
      </c>
      <c r="AS293" s="618">
        <v>1.3910331463918983</v>
      </c>
    </row>
    <row r="294" spans="2:45" x14ac:dyDescent="0.3">
      <c r="B294" s="616">
        <v>2034240</v>
      </c>
      <c r="C294" t="s">
        <v>516</v>
      </c>
      <c r="D294" t="s">
        <v>190</v>
      </c>
      <c r="E294" t="s">
        <v>573</v>
      </c>
      <c r="F294" s="618">
        <v>7.8412831208205027</v>
      </c>
      <c r="G294" s="618">
        <v>2.4367664774256825</v>
      </c>
      <c r="H294" s="617">
        <v>6.1046772003958658</v>
      </c>
      <c r="I294" s="617">
        <v>13.680872362006573</v>
      </c>
      <c r="J294" s="619">
        <v>2644.5120000000002</v>
      </c>
      <c r="K294" s="619">
        <v>1856.6873000000001</v>
      </c>
      <c r="L294" s="619">
        <v>1163.3128000000002</v>
      </c>
      <c r="M294" s="619">
        <v>5040.9957000000004</v>
      </c>
      <c r="N294" s="619">
        <v>267.02805999999998</v>
      </c>
      <c r="O294" s="619">
        <v>894.60592000000008</v>
      </c>
      <c r="P294" s="619">
        <v>789.48</v>
      </c>
      <c r="Q294" s="619">
        <v>626.88383999999996</v>
      </c>
      <c r="R294" s="619">
        <v>2917.404</v>
      </c>
      <c r="S294" s="619">
        <v>2667.3407999999999</v>
      </c>
      <c r="T294" s="619">
        <v>4259.5200000000004</v>
      </c>
      <c r="U294" s="619">
        <v>3727.08</v>
      </c>
      <c r="V294" s="619">
        <v>3392.9279999999999</v>
      </c>
      <c r="W294" s="619">
        <v>3166.7327999999998</v>
      </c>
      <c r="X294" s="619">
        <v>6708.7439999999997</v>
      </c>
      <c r="Y294" s="619">
        <v>5783.4</v>
      </c>
      <c r="Z294" s="619">
        <v>877.43595530000005</v>
      </c>
      <c r="AA294" s="619">
        <v>772.14364069999999</v>
      </c>
      <c r="AB294" s="619">
        <v>3791.4216592000002</v>
      </c>
      <c r="AC294" s="619">
        <v>3317.4939518000001</v>
      </c>
      <c r="AD294" s="619">
        <v>2478.6</v>
      </c>
      <c r="AE294" s="619">
        <v>2098.5479999999998</v>
      </c>
      <c r="AF294" s="619">
        <v>4785.2996383</v>
      </c>
      <c r="AG294" s="619">
        <v>3440.1046809999998</v>
      </c>
      <c r="AH294" s="618">
        <v>1.4243173850545539</v>
      </c>
      <c r="AI294" s="618">
        <v>0.23077044084762857</v>
      </c>
      <c r="AJ294" s="618">
        <v>0.29848680187584725</v>
      </c>
      <c r="AK294" s="618">
        <v>1.2593720712277414</v>
      </c>
      <c r="AL294" s="618">
        <v>1.09375</v>
      </c>
      <c r="AM294" s="618">
        <v>1.1428571428571428</v>
      </c>
      <c r="AN294" s="618">
        <v>1.0714285714285712</v>
      </c>
      <c r="AO294" s="618">
        <v>1.1599999999999999</v>
      </c>
      <c r="AP294" s="618">
        <v>1.1363636363636365</v>
      </c>
      <c r="AQ294" s="618">
        <v>1.1428571428571432</v>
      </c>
      <c r="AR294" s="618">
        <v>1.1811023622047243</v>
      </c>
      <c r="AS294" s="618">
        <v>1.3910331463918983</v>
      </c>
    </row>
    <row r="295" spans="2:45" x14ac:dyDescent="0.3">
      <c r="B295" s="616">
        <v>2200000</v>
      </c>
      <c r="C295" t="s">
        <v>517</v>
      </c>
      <c r="D295" t="s">
        <v>190</v>
      </c>
      <c r="E295" t="s">
        <v>573</v>
      </c>
      <c r="F295" s="618">
        <v>6.5232537669729256</v>
      </c>
      <c r="G295" s="618">
        <v>2.0271741063517585</v>
      </c>
      <c r="H295" s="617">
        <v>4.6959055387660493</v>
      </c>
      <c r="I295" s="617">
        <v>10.523747970774288</v>
      </c>
      <c r="J295" s="619">
        <v>2200</v>
      </c>
      <c r="K295" s="619">
        <v>1544.5995556</v>
      </c>
      <c r="L295" s="619">
        <v>967.7733207</v>
      </c>
      <c r="M295" s="619">
        <v>4193.6623996999997</v>
      </c>
      <c r="N295" s="619">
        <v>222.1437195</v>
      </c>
      <c r="O295" s="619">
        <v>744.23297149999996</v>
      </c>
      <c r="P295" s="619">
        <v>711.50896649999993</v>
      </c>
      <c r="Q295" s="619">
        <v>564.97121279999999</v>
      </c>
      <c r="R295" s="619">
        <v>2629.2738319999999</v>
      </c>
      <c r="S295" s="619">
        <v>2403.9075035000001</v>
      </c>
      <c r="T295" s="619">
        <v>3838.8390750000003</v>
      </c>
      <c r="U295" s="619">
        <v>3358.9841907</v>
      </c>
      <c r="V295" s="619">
        <v>3057.8338838999998</v>
      </c>
      <c r="W295" s="619">
        <v>2853.9782915999999</v>
      </c>
      <c r="X295" s="619">
        <v>6046.1715432000001</v>
      </c>
      <c r="Y295" s="619">
        <v>5212.2168475999997</v>
      </c>
      <c r="Z295" s="619">
        <v>790.77817010000001</v>
      </c>
      <c r="AA295" s="619">
        <v>695.88478969999994</v>
      </c>
      <c r="AB295" s="619">
        <v>3416.9713056000001</v>
      </c>
      <c r="AC295" s="619">
        <v>2989.8498923999996</v>
      </c>
      <c r="AD295" s="619">
        <v>2233.8072204</v>
      </c>
      <c r="AE295" s="619">
        <v>1891.2901133</v>
      </c>
      <c r="AF295" s="619">
        <v>4312.6913918</v>
      </c>
      <c r="AG295" s="619">
        <v>3100.3512769999998</v>
      </c>
      <c r="AH295" s="618">
        <v>1.4243173850545541</v>
      </c>
      <c r="AI295" s="618">
        <v>0.23077044084762857</v>
      </c>
      <c r="AJ295" s="618">
        <v>0.29848680187584725</v>
      </c>
      <c r="AK295" s="618">
        <v>1.2593720712277414</v>
      </c>
      <c r="AL295" s="618">
        <v>1.0937500000000002</v>
      </c>
      <c r="AM295" s="618">
        <v>1.1428571428571428</v>
      </c>
      <c r="AN295" s="618">
        <v>1.0714285714285712</v>
      </c>
      <c r="AO295" s="618">
        <v>1.1600000000000001</v>
      </c>
      <c r="AP295" s="618">
        <v>1.1363636363636365</v>
      </c>
      <c r="AQ295" s="618">
        <v>1.1428571428571432</v>
      </c>
      <c r="AR295" s="618">
        <v>1.1811023622047245</v>
      </c>
      <c r="AS295" s="618">
        <v>1.3910331463918986</v>
      </c>
    </row>
    <row r="296" spans="2:45" x14ac:dyDescent="0.3">
      <c r="B296" s="616">
        <v>2200000</v>
      </c>
      <c r="C296" t="s">
        <v>518</v>
      </c>
      <c r="D296" t="s">
        <v>190</v>
      </c>
      <c r="E296" t="s">
        <v>573</v>
      </c>
      <c r="F296" s="618">
        <v>7.5017418320188636</v>
      </c>
      <c r="G296" s="618">
        <v>2.3312502223045217</v>
      </c>
      <c r="H296" s="617">
        <v>5.4002913695809562</v>
      </c>
      <c r="I296" s="617">
        <v>12.102310166390428</v>
      </c>
      <c r="J296" s="619">
        <v>2640</v>
      </c>
      <c r="K296" s="619">
        <v>1853.5194667000001</v>
      </c>
      <c r="L296" s="619">
        <v>1161.3279849</v>
      </c>
      <c r="M296" s="619">
        <v>5032.3948797000003</v>
      </c>
      <c r="N296" s="619">
        <v>266.5724634</v>
      </c>
      <c r="O296" s="619">
        <v>893.07956579999995</v>
      </c>
      <c r="P296" s="619">
        <v>782.65986309999994</v>
      </c>
      <c r="Q296" s="619">
        <v>621.46833409999999</v>
      </c>
      <c r="R296" s="619">
        <v>2892.2012151999998</v>
      </c>
      <c r="S296" s="619">
        <v>2644.2982539</v>
      </c>
      <c r="T296" s="619">
        <v>4222.7229824999995</v>
      </c>
      <c r="U296" s="619">
        <v>3694.8826097000001</v>
      </c>
      <c r="V296" s="619">
        <v>3363.6172723</v>
      </c>
      <c r="W296" s="619">
        <v>3139.3761208000001</v>
      </c>
      <c r="X296" s="619">
        <v>6650.7886975000001</v>
      </c>
      <c r="Y296" s="619">
        <v>5733.4385322999997</v>
      </c>
      <c r="Z296" s="619">
        <v>869.85598709999999</v>
      </c>
      <c r="AA296" s="619">
        <v>765.47326870000006</v>
      </c>
      <c r="AB296" s="619">
        <v>3758.6684361000002</v>
      </c>
      <c r="AC296" s="619">
        <v>3288.8348815999998</v>
      </c>
      <c r="AD296" s="619">
        <v>2457.1879423999999</v>
      </c>
      <c r="AE296" s="619">
        <v>2080.4191246</v>
      </c>
      <c r="AF296" s="619">
        <v>4743.9605310000006</v>
      </c>
      <c r="AG296" s="619">
        <v>3410.3864046999997</v>
      </c>
      <c r="AH296" s="618">
        <v>1.4243173850545541</v>
      </c>
      <c r="AI296" s="618">
        <v>0.23077044084762854</v>
      </c>
      <c r="AJ296" s="618">
        <v>0.29848680187584725</v>
      </c>
      <c r="AK296" s="618">
        <v>1.2593720712277414</v>
      </c>
      <c r="AL296" s="618">
        <v>1.09375</v>
      </c>
      <c r="AM296" s="618">
        <v>1.1428571428571428</v>
      </c>
      <c r="AN296" s="618">
        <v>1.0714285714285714</v>
      </c>
      <c r="AO296" s="618">
        <v>1.1599999999999999</v>
      </c>
      <c r="AP296" s="618">
        <v>1.1363636363636362</v>
      </c>
      <c r="AQ296" s="618">
        <v>1.1428571428571432</v>
      </c>
      <c r="AR296" s="618">
        <v>1.1811023622047245</v>
      </c>
      <c r="AS296" s="618">
        <v>1.3910331463918986</v>
      </c>
    </row>
    <row r="297" spans="2:45" x14ac:dyDescent="0.3">
      <c r="B297" s="616">
        <v>2200000</v>
      </c>
      <c r="C297" t="s">
        <v>516</v>
      </c>
      <c r="D297" t="s">
        <v>190</v>
      </c>
      <c r="E297" t="s">
        <v>573</v>
      </c>
      <c r="F297" s="618">
        <v>8.4802298970648042</v>
      </c>
      <c r="G297" s="618">
        <v>2.6353263382572862</v>
      </c>
      <c r="H297" s="617">
        <v>6.1046772003958649</v>
      </c>
      <c r="I297" s="617">
        <v>13.680872362006573</v>
      </c>
      <c r="J297" s="619">
        <v>2860</v>
      </c>
      <c r="K297" s="619">
        <v>2007.9794222999999</v>
      </c>
      <c r="L297" s="619">
        <v>1258.105317</v>
      </c>
      <c r="M297" s="619">
        <v>5451.7611195999998</v>
      </c>
      <c r="N297" s="619">
        <v>288.78683539999997</v>
      </c>
      <c r="O297" s="619">
        <v>967.50286300000005</v>
      </c>
      <c r="P297" s="619">
        <v>853.81075980000003</v>
      </c>
      <c r="Q297" s="619">
        <v>677.9654554</v>
      </c>
      <c r="R297" s="619">
        <v>3155.1285984000001</v>
      </c>
      <c r="S297" s="619">
        <v>2884.6890042</v>
      </c>
      <c r="T297" s="619">
        <v>4606.60689</v>
      </c>
      <c r="U297" s="619">
        <v>4030.7810288000001</v>
      </c>
      <c r="V297" s="619">
        <v>3669.4006607000001</v>
      </c>
      <c r="W297" s="619">
        <v>3424.7739500000002</v>
      </c>
      <c r="X297" s="619">
        <v>7255.4058518000002</v>
      </c>
      <c r="Y297" s="619">
        <v>6254.6602171000004</v>
      </c>
      <c r="Z297" s="619">
        <v>948.93380409999997</v>
      </c>
      <c r="AA297" s="619">
        <v>835.06174759999999</v>
      </c>
      <c r="AB297" s="619">
        <v>4100.3655667000003</v>
      </c>
      <c r="AC297" s="619">
        <v>3587.8198708</v>
      </c>
      <c r="AD297" s="619">
        <v>2680.5686645000001</v>
      </c>
      <c r="AE297" s="619">
        <v>2269.5481359</v>
      </c>
      <c r="AF297" s="619">
        <v>5175.2296700999996</v>
      </c>
      <c r="AG297" s="619">
        <v>3720.4215323999997</v>
      </c>
      <c r="AH297" s="618">
        <v>1.4243173850545539</v>
      </c>
      <c r="AI297" s="618">
        <v>0.23077044084762857</v>
      </c>
      <c r="AJ297" s="618">
        <v>0.29848680187584725</v>
      </c>
      <c r="AK297" s="618">
        <v>1.2593720712277414</v>
      </c>
      <c r="AL297" s="618">
        <v>1.09375</v>
      </c>
      <c r="AM297" s="618">
        <v>1.1428571428571428</v>
      </c>
      <c r="AN297" s="618">
        <v>1.0714285714285712</v>
      </c>
      <c r="AO297" s="618">
        <v>1.1599999999999999</v>
      </c>
      <c r="AP297" s="618">
        <v>1.1363636363636362</v>
      </c>
      <c r="AQ297" s="618">
        <v>1.1428571428571432</v>
      </c>
      <c r="AR297" s="618">
        <v>1.1811023622047245</v>
      </c>
      <c r="AS297" s="618">
        <v>1.3910331463918981</v>
      </c>
    </row>
    <row r="298" spans="2:45" x14ac:dyDescent="0.3">
      <c r="B298" s="616">
        <v>600001</v>
      </c>
      <c r="C298" t="s">
        <v>517</v>
      </c>
      <c r="D298" t="s">
        <v>190</v>
      </c>
      <c r="E298" t="s">
        <v>574</v>
      </c>
      <c r="F298" s="618">
        <v>3.3835163121460252</v>
      </c>
      <c r="G298" s="618">
        <v>0.52548681705619282</v>
      </c>
      <c r="H298" s="617">
        <v>6.1182980175597717</v>
      </c>
      <c r="I298" s="617">
        <v>19.353355672906805</v>
      </c>
      <c r="J298" s="619">
        <v>600.00099999999998</v>
      </c>
      <c r="K298" s="619">
        <v>858.46069220000004</v>
      </c>
      <c r="L298" s="619">
        <v>358.24069270000001</v>
      </c>
      <c r="M298" s="619">
        <v>1175.7521359999998</v>
      </c>
      <c r="N298" s="619">
        <v>184.24865510000001</v>
      </c>
      <c r="O298" s="619">
        <v>381.63531219999999</v>
      </c>
      <c r="P298" s="619">
        <v>201.50130759999999</v>
      </c>
      <c r="Q298" s="619">
        <v>130.3165152</v>
      </c>
      <c r="R298" s="619">
        <v>930.5442329</v>
      </c>
      <c r="S298" s="619">
        <v>638.0624557000001</v>
      </c>
      <c r="T298" s="619">
        <v>909.55451340000002</v>
      </c>
      <c r="U298" s="619">
        <v>652.01870910000002</v>
      </c>
      <c r="V298" s="619">
        <v>1567.2323922999999</v>
      </c>
      <c r="W298" s="619">
        <v>1099.0549477</v>
      </c>
      <c r="X298" s="619">
        <v>992.58051509999996</v>
      </c>
      <c r="Y298" s="619">
        <v>610.5860821</v>
      </c>
      <c r="Z298" s="619">
        <v>193.25702849999999</v>
      </c>
      <c r="AA298" s="619">
        <v>135.52558919999998</v>
      </c>
      <c r="AB298" s="619">
        <v>937.03951560000007</v>
      </c>
      <c r="AC298" s="619">
        <v>615.52695970000002</v>
      </c>
      <c r="AD298" s="619">
        <v>825.59563520000006</v>
      </c>
      <c r="AE298" s="619">
        <v>582.23744250000004</v>
      </c>
      <c r="AF298" s="619">
        <v>713.64374759999998</v>
      </c>
      <c r="AG298" s="619">
        <v>397.18903760000001</v>
      </c>
      <c r="AH298" s="618">
        <v>0.69892658501900129</v>
      </c>
      <c r="AI298" s="618">
        <v>0.30469065866147471</v>
      </c>
      <c r="AJ298" s="618">
        <v>0.48278722964362553</v>
      </c>
      <c r="AK298" s="618">
        <v>1.5462453644339014</v>
      </c>
      <c r="AL298" s="618">
        <v>1.4583905141819755</v>
      </c>
      <c r="AM298" s="618">
        <v>1.394982230956672</v>
      </c>
      <c r="AN298" s="618">
        <v>1.4259818360890426</v>
      </c>
      <c r="AO298" s="618">
        <v>1.6256192931415092</v>
      </c>
      <c r="AP298" s="618">
        <v>1.4259818360890426</v>
      </c>
      <c r="AQ298" s="618">
        <v>1.5223370818363748</v>
      </c>
      <c r="AR298" s="618">
        <v>1.4179707021784296</v>
      </c>
      <c r="AS298" s="618">
        <v>1.796735760623547</v>
      </c>
    </row>
    <row r="299" spans="2:45" x14ac:dyDescent="0.3">
      <c r="B299" s="616">
        <v>600001</v>
      </c>
      <c r="C299" t="s">
        <v>518</v>
      </c>
      <c r="D299" t="s">
        <v>190</v>
      </c>
      <c r="E299" t="s">
        <v>574</v>
      </c>
      <c r="F299" s="618">
        <v>3.8910437589679283</v>
      </c>
      <c r="G299" s="618">
        <v>0.6043098396146217</v>
      </c>
      <c r="H299" s="617">
        <v>7.0360427201937368</v>
      </c>
      <c r="I299" s="617">
        <v>22.256359023842826</v>
      </c>
      <c r="J299" s="619">
        <v>720.00119999999993</v>
      </c>
      <c r="K299" s="619">
        <v>1030.1528307000001</v>
      </c>
      <c r="L299" s="619">
        <v>429.88883129999999</v>
      </c>
      <c r="M299" s="619">
        <v>1410.9025632</v>
      </c>
      <c r="N299" s="619">
        <v>221.0983861</v>
      </c>
      <c r="O299" s="619">
        <v>457.96237459999998</v>
      </c>
      <c r="P299" s="619">
        <v>221.6514383</v>
      </c>
      <c r="Q299" s="619">
        <v>143.3481668</v>
      </c>
      <c r="R299" s="619">
        <v>1023.5986561999999</v>
      </c>
      <c r="S299" s="619">
        <v>701.8687013</v>
      </c>
      <c r="T299" s="619">
        <v>1000.5099647</v>
      </c>
      <c r="U299" s="619">
        <v>717.22057999999993</v>
      </c>
      <c r="V299" s="619">
        <v>1723.9556315</v>
      </c>
      <c r="W299" s="619">
        <v>1208.9604425</v>
      </c>
      <c r="X299" s="619">
        <v>1091.8385665999999</v>
      </c>
      <c r="Y299" s="619">
        <v>671.64469029999998</v>
      </c>
      <c r="Z299" s="619">
        <v>212.5827314</v>
      </c>
      <c r="AA299" s="619">
        <v>149.07814809999999</v>
      </c>
      <c r="AB299" s="619">
        <v>1030.7434671999999</v>
      </c>
      <c r="AC299" s="619">
        <v>677.07965569999999</v>
      </c>
      <c r="AD299" s="619">
        <v>908.15519869999991</v>
      </c>
      <c r="AE299" s="619">
        <v>640.46118680000006</v>
      </c>
      <c r="AF299" s="619">
        <v>785.00812240000005</v>
      </c>
      <c r="AG299" s="619">
        <v>436.90794140000003</v>
      </c>
      <c r="AH299" s="618">
        <v>0.69892658501900129</v>
      </c>
      <c r="AI299" s="618">
        <v>0.30469065866147471</v>
      </c>
      <c r="AJ299" s="618">
        <v>0.48278722964362558</v>
      </c>
      <c r="AK299" s="618">
        <v>1.5462453644339016</v>
      </c>
      <c r="AL299" s="618">
        <v>1.4583905141819757</v>
      </c>
      <c r="AM299" s="618">
        <v>1.3949822309566717</v>
      </c>
      <c r="AN299" s="618">
        <v>1.4259818360890426</v>
      </c>
      <c r="AO299" s="618">
        <v>1.625619293141509</v>
      </c>
      <c r="AP299" s="618">
        <v>1.4259818360890424</v>
      </c>
      <c r="AQ299" s="618">
        <v>1.5223370818363746</v>
      </c>
      <c r="AR299" s="618">
        <v>1.4179707021784296</v>
      </c>
      <c r="AS299" s="618">
        <v>1.796735760623547</v>
      </c>
    </row>
    <row r="300" spans="2:45" x14ac:dyDescent="0.3">
      <c r="B300" s="616">
        <v>600001</v>
      </c>
      <c r="C300" t="s">
        <v>516</v>
      </c>
      <c r="D300" t="s">
        <v>190</v>
      </c>
      <c r="E300" t="s">
        <v>574</v>
      </c>
      <c r="F300" s="618">
        <v>4.3985712057898327</v>
      </c>
      <c r="G300" s="618">
        <v>0.68313286217305069</v>
      </c>
      <c r="H300" s="617">
        <v>7.9537874228277028</v>
      </c>
      <c r="I300" s="617">
        <v>25.159362374778848</v>
      </c>
      <c r="J300" s="619">
        <v>780.00130000000001</v>
      </c>
      <c r="K300" s="619">
        <v>1115.9988999</v>
      </c>
      <c r="L300" s="619">
        <v>465.71290060000001</v>
      </c>
      <c r="M300" s="619">
        <v>1528.4777768000001</v>
      </c>
      <c r="N300" s="619">
        <v>239.52325159999998</v>
      </c>
      <c r="O300" s="619">
        <v>496.12590590000002</v>
      </c>
      <c r="P300" s="619">
        <v>241.80156909999999</v>
      </c>
      <c r="Q300" s="619">
        <v>156.37981830000001</v>
      </c>
      <c r="R300" s="619">
        <v>1116.6530795000001</v>
      </c>
      <c r="S300" s="619">
        <v>765.67494690000001</v>
      </c>
      <c r="T300" s="619">
        <v>1091.4654161000001</v>
      </c>
      <c r="U300" s="619">
        <v>782.42245090000006</v>
      </c>
      <c r="V300" s="619">
        <v>1880.6788707000001</v>
      </c>
      <c r="W300" s="619">
        <v>1318.8659372</v>
      </c>
      <c r="X300" s="619">
        <v>1191.0966181000001</v>
      </c>
      <c r="Y300" s="619">
        <v>732.70329850000007</v>
      </c>
      <c r="Z300" s="619">
        <v>231.90843419999999</v>
      </c>
      <c r="AA300" s="619">
        <v>162.630707</v>
      </c>
      <c r="AB300" s="619">
        <v>1124.4474187000001</v>
      </c>
      <c r="AC300" s="619">
        <v>738.63235160000011</v>
      </c>
      <c r="AD300" s="619">
        <v>990.71476229999996</v>
      </c>
      <c r="AE300" s="619">
        <v>698.68493100000001</v>
      </c>
      <c r="AF300" s="619">
        <v>856.3724972</v>
      </c>
      <c r="AG300" s="619">
        <v>476.62684519999999</v>
      </c>
      <c r="AH300" s="618">
        <v>0.69892658501900129</v>
      </c>
      <c r="AI300" s="618">
        <v>0.30469065866147466</v>
      </c>
      <c r="AJ300" s="618">
        <v>0.48278722964362553</v>
      </c>
      <c r="AK300" s="618">
        <v>1.5462453644339016</v>
      </c>
      <c r="AL300" s="618">
        <v>1.4583905141819755</v>
      </c>
      <c r="AM300" s="618">
        <v>1.3949822309566717</v>
      </c>
      <c r="AN300" s="618">
        <v>1.4259818360890424</v>
      </c>
      <c r="AO300" s="618">
        <v>1.625619293141509</v>
      </c>
      <c r="AP300" s="618">
        <v>1.4259818360890426</v>
      </c>
      <c r="AQ300" s="618">
        <v>1.5223370818363746</v>
      </c>
      <c r="AR300" s="618">
        <v>1.4179707021784296</v>
      </c>
      <c r="AS300" s="618">
        <v>1.796735760623547</v>
      </c>
    </row>
    <row r="301" spans="2:45" x14ac:dyDescent="0.3">
      <c r="B301" s="616">
        <v>668900</v>
      </c>
      <c r="C301" t="s">
        <v>517</v>
      </c>
      <c r="D301" t="s">
        <v>190</v>
      </c>
      <c r="E301" t="s">
        <v>574</v>
      </c>
      <c r="F301" s="618">
        <v>3.7720504819066591</v>
      </c>
      <c r="G301" s="618">
        <v>0.58582924349940646</v>
      </c>
      <c r="H301" s="617">
        <v>6.118298017559769</v>
      </c>
      <c r="I301" s="617">
        <v>17.834818765906746</v>
      </c>
      <c r="J301" s="619">
        <v>668.9</v>
      </c>
      <c r="K301" s="619">
        <v>957.03899999999999</v>
      </c>
      <c r="L301" s="619">
        <v>399.37799999999999</v>
      </c>
      <c r="M301" s="619">
        <v>1682.2149999999999</v>
      </c>
      <c r="N301" s="619">
        <v>205.40620000000001</v>
      </c>
      <c r="O301" s="619">
        <v>546.02719999999999</v>
      </c>
      <c r="P301" s="619">
        <v>224.64</v>
      </c>
      <c r="Q301" s="619">
        <v>186.4512</v>
      </c>
      <c r="R301" s="619">
        <v>1037.4000000000001</v>
      </c>
      <c r="S301" s="619">
        <v>912.91200000000003</v>
      </c>
      <c r="T301" s="619">
        <v>1014</v>
      </c>
      <c r="U301" s="619">
        <v>932.88</v>
      </c>
      <c r="V301" s="619">
        <v>1747.2</v>
      </c>
      <c r="W301" s="619">
        <v>1572.48</v>
      </c>
      <c r="X301" s="619">
        <v>1106.56</v>
      </c>
      <c r="Y301" s="619">
        <v>873.6</v>
      </c>
      <c r="Z301" s="619">
        <v>215.44901819999998</v>
      </c>
      <c r="AA301" s="619">
        <v>193.90411639999999</v>
      </c>
      <c r="AB301" s="619">
        <v>1044.6411456000001</v>
      </c>
      <c r="AC301" s="619">
        <v>880.66919279999991</v>
      </c>
      <c r="AD301" s="619">
        <v>920.4</v>
      </c>
      <c r="AE301" s="619">
        <v>833.04</v>
      </c>
      <c r="AF301" s="619">
        <v>795.59251199999994</v>
      </c>
      <c r="AG301" s="619">
        <v>568.28079359999992</v>
      </c>
      <c r="AH301" s="618">
        <v>0.69892658501900129</v>
      </c>
      <c r="AI301" s="618">
        <v>0.23741198360494942</v>
      </c>
      <c r="AJ301" s="618">
        <v>0.37618309124527138</v>
      </c>
      <c r="AK301" s="618">
        <v>1.2048192771084336</v>
      </c>
      <c r="AL301" s="618">
        <v>1.1363636363636365</v>
      </c>
      <c r="AM301" s="618">
        <v>1.0869565217391304</v>
      </c>
      <c r="AN301" s="618">
        <v>1.1111111111111112</v>
      </c>
      <c r="AO301" s="618">
        <v>1.2666666666666668</v>
      </c>
      <c r="AP301" s="618">
        <v>1.1111111111111112</v>
      </c>
      <c r="AQ301" s="618">
        <v>1.186190176954848</v>
      </c>
      <c r="AR301" s="618">
        <v>1.1048689138576779</v>
      </c>
      <c r="AS301" s="618">
        <v>1.3999989458735553</v>
      </c>
    </row>
    <row r="302" spans="2:45" x14ac:dyDescent="0.3">
      <c r="B302" s="616">
        <v>668900</v>
      </c>
      <c r="C302" t="s">
        <v>518</v>
      </c>
      <c r="D302" t="s">
        <v>190</v>
      </c>
      <c r="E302" t="s">
        <v>574</v>
      </c>
      <c r="F302" s="618">
        <v>4.3378580541926581</v>
      </c>
      <c r="G302" s="618">
        <v>0.67370363002431743</v>
      </c>
      <c r="H302" s="617">
        <v>7.0360427201937341</v>
      </c>
      <c r="I302" s="617">
        <v>20.510041580792755</v>
      </c>
      <c r="J302" s="619">
        <v>802.68</v>
      </c>
      <c r="K302" s="619">
        <v>1148.4467999999999</v>
      </c>
      <c r="L302" s="619">
        <v>479.25359999999995</v>
      </c>
      <c r="M302" s="619">
        <v>2018.6579999999999</v>
      </c>
      <c r="N302" s="619">
        <v>246.48743999999999</v>
      </c>
      <c r="O302" s="619">
        <v>655.23264000000006</v>
      </c>
      <c r="P302" s="619">
        <v>247.10400000000001</v>
      </c>
      <c r="Q302" s="619">
        <v>205.09632000000002</v>
      </c>
      <c r="R302" s="619">
        <v>1141.1400000000001</v>
      </c>
      <c r="S302" s="619">
        <v>1004.2031999999999</v>
      </c>
      <c r="T302" s="619">
        <v>1115.4000000000001</v>
      </c>
      <c r="U302" s="619">
        <v>1026.1679999999999</v>
      </c>
      <c r="V302" s="619">
        <v>1921.92</v>
      </c>
      <c r="W302" s="619">
        <v>1729.7280000000001</v>
      </c>
      <c r="X302" s="619">
        <v>1217.2159999999999</v>
      </c>
      <c r="Y302" s="619">
        <v>960.96</v>
      </c>
      <c r="Z302" s="619">
        <v>236.99392</v>
      </c>
      <c r="AA302" s="619">
        <v>213.29452799999999</v>
      </c>
      <c r="AB302" s="619">
        <v>1149.1052602</v>
      </c>
      <c r="AC302" s="619">
        <v>968.73611199999993</v>
      </c>
      <c r="AD302" s="619">
        <v>1012.44</v>
      </c>
      <c r="AE302" s="619">
        <v>916.34400000000005</v>
      </c>
      <c r="AF302" s="619">
        <v>875.1517632</v>
      </c>
      <c r="AG302" s="619">
        <v>625.10887300000002</v>
      </c>
      <c r="AH302" s="618">
        <v>0.69892658501900129</v>
      </c>
      <c r="AI302" s="618">
        <v>0.23741198360494942</v>
      </c>
      <c r="AJ302" s="618">
        <v>0.37618309124527138</v>
      </c>
      <c r="AK302" s="618">
        <v>1.2048192771084336</v>
      </c>
      <c r="AL302" s="618">
        <v>1.1363636363636365</v>
      </c>
      <c r="AM302" s="618">
        <v>1.0869565217391306</v>
      </c>
      <c r="AN302" s="618">
        <v>1.1111111111111112</v>
      </c>
      <c r="AO302" s="618">
        <v>1.2666666666666671</v>
      </c>
      <c r="AP302" s="618">
        <v>1.1111111111111114</v>
      </c>
      <c r="AQ302" s="618">
        <v>1.186190176954848</v>
      </c>
      <c r="AR302" s="618">
        <v>1.1048689138576779</v>
      </c>
      <c r="AS302" s="618">
        <v>1.3999989458735556</v>
      </c>
    </row>
    <row r="303" spans="2:45" x14ac:dyDescent="0.3">
      <c r="B303" s="616">
        <v>668900</v>
      </c>
      <c r="C303" t="s">
        <v>516</v>
      </c>
      <c r="D303" t="s">
        <v>190</v>
      </c>
      <c r="E303" t="s">
        <v>574</v>
      </c>
      <c r="F303" s="618">
        <v>4.9036656264786567</v>
      </c>
      <c r="G303" s="618">
        <v>0.76157801654922841</v>
      </c>
      <c r="H303" s="617">
        <v>7.9537874228277001</v>
      </c>
      <c r="I303" s="617">
        <v>23.185264395678772</v>
      </c>
      <c r="J303" s="619">
        <v>869.57</v>
      </c>
      <c r="K303" s="619">
        <v>1244.1506999999999</v>
      </c>
      <c r="L303" s="619">
        <v>519.19140000000004</v>
      </c>
      <c r="M303" s="619">
        <v>2186.8795</v>
      </c>
      <c r="N303" s="619">
        <v>267.02805999999998</v>
      </c>
      <c r="O303" s="619">
        <v>709.83536000000004</v>
      </c>
      <c r="P303" s="619">
        <v>269.56799999999998</v>
      </c>
      <c r="Q303" s="619">
        <v>223.74144000000001</v>
      </c>
      <c r="R303" s="619">
        <v>1244.8800000000001</v>
      </c>
      <c r="S303" s="619">
        <v>1095.4943999999998</v>
      </c>
      <c r="T303" s="619">
        <v>1216.8</v>
      </c>
      <c r="U303" s="619">
        <v>1119.4559999999999</v>
      </c>
      <c r="V303" s="619">
        <v>2096.64</v>
      </c>
      <c r="W303" s="619">
        <v>1886.9760000000001</v>
      </c>
      <c r="X303" s="619">
        <v>1327.8720000000001</v>
      </c>
      <c r="Y303" s="619">
        <v>1048.32</v>
      </c>
      <c r="Z303" s="619">
        <v>258.53882179999999</v>
      </c>
      <c r="AA303" s="619">
        <v>232.6849397</v>
      </c>
      <c r="AB303" s="619">
        <v>1253.5693747</v>
      </c>
      <c r="AC303" s="619">
        <v>1056.8030312999999</v>
      </c>
      <c r="AD303" s="619">
        <v>1104.48</v>
      </c>
      <c r="AE303" s="619">
        <v>999.64800000000002</v>
      </c>
      <c r="AF303" s="619">
        <v>954.71101439999995</v>
      </c>
      <c r="AG303" s="619">
        <v>681.93695230000003</v>
      </c>
      <c r="AH303" s="618">
        <v>0.69892658501900129</v>
      </c>
      <c r="AI303" s="618">
        <v>0.23741198360494944</v>
      </c>
      <c r="AJ303" s="618">
        <v>0.37618309124527138</v>
      </c>
      <c r="AK303" s="618">
        <v>1.2048192771084336</v>
      </c>
      <c r="AL303" s="618">
        <v>1.1363636363636365</v>
      </c>
      <c r="AM303" s="618">
        <v>1.0869565217391304</v>
      </c>
      <c r="AN303" s="618">
        <v>1.1111111111111112</v>
      </c>
      <c r="AO303" s="618">
        <v>1.2666666666666668</v>
      </c>
      <c r="AP303" s="618">
        <v>1.1111111111111112</v>
      </c>
      <c r="AQ303" s="618">
        <v>1.1861901769548482</v>
      </c>
      <c r="AR303" s="618">
        <v>1.1048689138576779</v>
      </c>
      <c r="AS303" s="618">
        <v>1.3999989458735556</v>
      </c>
    </row>
    <row r="304" spans="2:45" x14ac:dyDescent="0.3">
      <c r="B304" s="616">
        <v>700000</v>
      </c>
      <c r="C304" t="s">
        <v>517</v>
      </c>
      <c r="D304" t="s">
        <v>190</v>
      </c>
      <c r="E304" t="s">
        <v>574</v>
      </c>
      <c r="F304" s="618">
        <v>3.8494183560747084</v>
      </c>
      <c r="G304" s="618">
        <v>0.61791428697140682</v>
      </c>
      <c r="H304" s="617">
        <v>6.0693516271755712</v>
      </c>
      <c r="I304" s="617">
        <v>17.48162266147185</v>
      </c>
      <c r="J304" s="619">
        <v>700</v>
      </c>
      <c r="K304" s="619">
        <v>964.92585229999997</v>
      </c>
      <c r="L304" s="619">
        <v>410.84333270000002</v>
      </c>
      <c r="M304" s="619">
        <v>1730.5295286</v>
      </c>
      <c r="N304" s="619">
        <v>205.40620000000001</v>
      </c>
      <c r="O304" s="619">
        <v>546.68097069999999</v>
      </c>
      <c r="P304" s="619">
        <v>232.42365030000002</v>
      </c>
      <c r="Q304" s="619">
        <v>192.02695629999999</v>
      </c>
      <c r="R304" s="619">
        <v>1071.5894040000001</v>
      </c>
      <c r="S304" s="619">
        <v>924.01737749999995</v>
      </c>
      <c r="T304" s="619">
        <v>1064.2543045999998</v>
      </c>
      <c r="U304" s="619">
        <v>973.57774829999994</v>
      </c>
      <c r="V304" s="619">
        <v>1793.3350992999999</v>
      </c>
      <c r="W304" s="619">
        <v>1611.2334834000001</v>
      </c>
      <c r="X304" s="619">
        <v>1180.9912936000001</v>
      </c>
      <c r="Y304" s="619">
        <v>938.18913910000003</v>
      </c>
      <c r="Z304" s="619">
        <v>225.72941589999999</v>
      </c>
      <c r="AA304" s="619">
        <v>203.35336820000001</v>
      </c>
      <c r="AB304" s="619">
        <v>1095.2177737</v>
      </c>
      <c r="AC304" s="619">
        <v>927.46470750000003</v>
      </c>
      <c r="AD304" s="619">
        <v>953.55960259999995</v>
      </c>
      <c r="AE304" s="619">
        <v>861.21536419999995</v>
      </c>
      <c r="AF304" s="619">
        <v>827.22777139999994</v>
      </c>
      <c r="AG304" s="619">
        <v>590.27715220000005</v>
      </c>
      <c r="AH304" s="618">
        <v>0.7254443420242731</v>
      </c>
      <c r="AI304" s="618">
        <v>0.23740902761911614</v>
      </c>
      <c r="AJ304" s="618">
        <v>0.37573321738330068</v>
      </c>
      <c r="AK304" s="618">
        <v>1.2103699127451424</v>
      </c>
      <c r="AL304" s="618">
        <v>1.1597069818015522</v>
      </c>
      <c r="AM304" s="618">
        <v>1.0931374576356041</v>
      </c>
      <c r="AN304" s="618">
        <v>1.113020004713924</v>
      </c>
      <c r="AO304" s="618">
        <v>1.2587987266249239</v>
      </c>
      <c r="AP304" s="618">
        <v>1.110035294101068</v>
      </c>
      <c r="AQ304" s="618">
        <v>1.1808727220160204</v>
      </c>
      <c r="AR304" s="618">
        <v>1.1072254888209732</v>
      </c>
      <c r="AS304" s="618">
        <v>1.4014226510077712</v>
      </c>
    </row>
    <row r="305" spans="2:45" x14ac:dyDescent="0.3">
      <c r="B305" s="616">
        <v>700000</v>
      </c>
      <c r="C305" t="s">
        <v>518</v>
      </c>
      <c r="D305" t="s">
        <v>190</v>
      </c>
      <c r="E305" t="s">
        <v>574</v>
      </c>
      <c r="F305" s="618">
        <v>4.4268311094859145</v>
      </c>
      <c r="G305" s="618">
        <v>0.71060143001711784</v>
      </c>
      <c r="H305" s="617">
        <v>6.9797543712519063</v>
      </c>
      <c r="I305" s="617">
        <v>20.103866060692628</v>
      </c>
      <c r="J305" s="619">
        <v>840</v>
      </c>
      <c r="K305" s="619">
        <v>1157.9110227000001</v>
      </c>
      <c r="L305" s="619">
        <v>493.01199920000005</v>
      </c>
      <c r="M305" s="619">
        <v>2076.6354343000003</v>
      </c>
      <c r="N305" s="619">
        <v>246.48743999999999</v>
      </c>
      <c r="O305" s="619">
        <v>656.01716480000005</v>
      </c>
      <c r="P305" s="619">
        <v>255.66601539999999</v>
      </c>
      <c r="Q305" s="619">
        <v>211.22965189999999</v>
      </c>
      <c r="R305" s="619">
        <v>1178.7483444</v>
      </c>
      <c r="S305" s="619">
        <v>1016.4191152</v>
      </c>
      <c r="T305" s="619">
        <v>1170.6797351</v>
      </c>
      <c r="U305" s="619">
        <v>1070.9355232</v>
      </c>
      <c r="V305" s="619">
        <v>1972.6686092999998</v>
      </c>
      <c r="W305" s="619">
        <v>1772.3568318</v>
      </c>
      <c r="X305" s="619">
        <v>1299.0904229999999</v>
      </c>
      <c r="Y305" s="619">
        <v>1032.008053</v>
      </c>
      <c r="Z305" s="619">
        <v>248.3023575</v>
      </c>
      <c r="AA305" s="619">
        <v>223.68870509999999</v>
      </c>
      <c r="AB305" s="619">
        <v>1204.7395511</v>
      </c>
      <c r="AC305" s="619">
        <v>1020.2111783</v>
      </c>
      <c r="AD305" s="619">
        <v>1048.9155628999999</v>
      </c>
      <c r="AE305" s="619">
        <v>947.3369007</v>
      </c>
      <c r="AF305" s="619">
        <v>909.95054859999993</v>
      </c>
      <c r="AG305" s="619">
        <v>649.30486740000003</v>
      </c>
      <c r="AH305" s="618">
        <v>0.7254443420242731</v>
      </c>
      <c r="AI305" s="618">
        <v>0.23740902761911614</v>
      </c>
      <c r="AJ305" s="618">
        <v>0.37573321738330068</v>
      </c>
      <c r="AK305" s="618">
        <v>1.2103699127451422</v>
      </c>
      <c r="AL305" s="618">
        <v>1.1597069818015522</v>
      </c>
      <c r="AM305" s="618">
        <v>1.0931374576356041</v>
      </c>
      <c r="AN305" s="618">
        <v>1.1130200047139238</v>
      </c>
      <c r="AO305" s="618">
        <v>1.2587987266249239</v>
      </c>
      <c r="AP305" s="618">
        <v>1.1100352941010683</v>
      </c>
      <c r="AQ305" s="618">
        <v>1.1808727220160202</v>
      </c>
      <c r="AR305" s="618">
        <v>1.1072254888209732</v>
      </c>
      <c r="AS305" s="618">
        <v>1.401422651007771</v>
      </c>
    </row>
    <row r="306" spans="2:45" x14ac:dyDescent="0.3">
      <c r="B306" s="616">
        <v>700000</v>
      </c>
      <c r="C306" t="s">
        <v>516</v>
      </c>
      <c r="D306" t="s">
        <v>190</v>
      </c>
      <c r="E306" t="s">
        <v>574</v>
      </c>
      <c r="F306" s="618">
        <v>5.0042438628971215</v>
      </c>
      <c r="G306" s="618">
        <v>0.80328857306282897</v>
      </c>
      <c r="H306" s="617">
        <v>7.8901571153282424</v>
      </c>
      <c r="I306" s="617">
        <v>22.726109459913406</v>
      </c>
      <c r="J306" s="619">
        <v>910</v>
      </c>
      <c r="K306" s="619">
        <v>1254.4036079</v>
      </c>
      <c r="L306" s="619">
        <v>534.09633250000002</v>
      </c>
      <c r="M306" s="619">
        <v>2249.6883872000003</v>
      </c>
      <c r="N306" s="619">
        <v>267.02805999999998</v>
      </c>
      <c r="O306" s="619">
        <v>710.6852619</v>
      </c>
      <c r="P306" s="619">
        <v>278.9083804</v>
      </c>
      <c r="Q306" s="619">
        <v>230.43234749999999</v>
      </c>
      <c r="R306" s="619">
        <v>1285.9072848000001</v>
      </c>
      <c r="S306" s="619">
        <v>1108.8208529999999</v>
      </c>
      <c r="T306" s="619">
        <v>1277.1051656</v>
      </c>
      <c r="U306" s="619">
        <v>1168.293298</v>
      </c>
      <c r="V306" s="619">
        <v>2152.0021191999999</v>
      </c>
      <c r="W306" s="619">
        <v>1933.4801801000001</v>
      </c>
      <c r="X306" s="619">
        <v>1417.1895523000001</v>
      </c>
      <c r="Y306" s="619">
        <v>1125.8269669000001</v>
      </c>
      <c r="Z306" s="619">
        <v>270.87529910000001</v>
      </c>
      <c r="AA306" s="619">
        <v>244.02404190000001</v>
      </c>
      <c r="AB306" s="619">
        <v>1314.2613285</v>
      </c>
      <c r="AC306" s="619">
        <v>1112.9576489999999</v>
      </c>
      <c r="AD306" s="619">
        <v>1144.2715232</v>
      </c>
      <c r="AE306" s="619">
        <v>1033.4584371000001</v>
      </c>
      <c r="AF306" s="619">
        <v>992.67332570000008</v>
      </c>
      <c r="AG306" s="619">
        <v>708.33258259999991</v>
      </c>
      <c r="AH306" s="618">
        <v>0.7254443420242731</v>
      </c>
      <c r="AI306" s="618">
        <v>0.23740902761911611</v>
      </c>
      <c r="AJ306" s="618">
        <v>0.37573321738330068</v>
      </c>
      <c r="AK306" s="618">
        <v>1.2103699127451422</v>
      </c>
      <c r="AL306" s="618">
        <v>1.159706981801552</v>
      </c>
      <c r="AM306" s="618">
        <v>1.0931374576356043</v>
      </c>
      <c r="AN306" s="618">
        <v>1.1130200047139238</v>
      </c>
      <c r="AO306" s="618">
        <v>1.2587987266249239</v>
      </c>
      <c r="AP306" s="618">
        <v>1.110035294101068</v>
      </c>
      <c r="AQ306" s="618">
        <v>1.1808727220160202</v>
      </c>
      <c r="AR306" s="618">
        <v>1.1072254888209732</v>
      </c>
      <c r="AS306" s="618">
        <v>1.401422651007771</v>
      </c>
    </row>
    <row r="307" spans="2:45" x14ac:dyDescent="0.3">
      <c r="B307" s="616">
        <v>800000</v>
      </c>
      <c r="C307" t="s">
        <v>517</v>
      </c>
      <c r="D307" t="s">
        <v>190</v>
      </c>
      <c r="E307" t="s">
        <v>574</v>
      </c>
      <c r="F307" s="618">
        <v>4.0742416425125612</v>
      </c>
      <c r="G307" s="618">
        <v>0.72108162932510578</v>
      </c>
      <c r="H307" s="617">
        <v>5.9355226285484752</v>
      </c>
      <c r="I307" s="617">
        <v>16.504216172809805</v>
      </c>
      <c r="J307" s="619">
        <v>800</v>
      </c>
      <c r="K307" s="619">
        <v>990.28550589999998</v>
      </c>
      <c r="L307" s="619">
        <v>447.70935400000002</v>
      </c>
      <c r="M307" s="619">
        <v>1885.8817106000001</v>
      </c>
      <c r="N307" s="619">
        <v>205.40620000000001</v>
      </c>
      <c r="O307" s="619">
        <v>548.78312730000005</v>
      </c>
      <c r="P307" s="619">
        <v>257.45146490000002</v>
      </c>
      <c r="Q307" s="619">
        <v>209.95543309999999</v>
      </c>
      <c r="R307" s="619">
        <v>1181.5231788000001</v>
      </c>
      <c r="S307" s="619">
        <v>959.72598679999999</v>
      </c>
      <c r="T307" s="619">
        <v>1225.8437085999999</v>
      </c>
      <c r="U307" s="619">
        <v>1104.4386754999998</v>
      </c>
      <c r="V307" s="619">
        <v>1941.6794702000002</v>
      </c>
      <c r="W307" s="619">
        <v>1735.8427549999999</v>
      </c>
      <c r="X307" s="619">
        <v>1420.3202119</v>
      </c>
      <c r="Y307" s="619">
        <v>1145.8712583000001</v>
      </c>
      <c r="Z307" s="619">
        <v>258.7853571</v>
      </c>
      <c r="AA307" s="619">
        <v>233.7368147</v>
      </c>
      <c r="AB307" s="619">
        <v>1257.8435876999999</v>
      </c>
      <c r="AC307" s="619">
        <v>1077.9326006000001</v>
      </c>
      <c r="AD307" s="619">
        <v>1060.1821192</v>
      </c>
      <c r="AE307" s="619">
        <v>951.81139069999995</v>
      </c>
      <c r="AF307" s="619">
        <v>928.94886280000003</v>
      </c>
      <c r="AG307" s="619">
        <v>661.00499320000006</v>
      </c>
      <c r="AH307" s="618">
        <v>0.80784783304140106</v>
      </c>
      <c r="AI307" s="618">
        <v>0.23740054931458709</v>
      </c>
      <c r="AJ307" s="618">
        <v>0.37429394199441829</v>
      </c>
      <c r="AK307" s="618">
        <v>1.226219589004925</v>
      </c>
      <c r="AL307" s="618">
        <v>1.2311047060452356</v>
      </c>
      <c r="AM307" s="618">
        <v>1.1099246484264818</v>
      </c>
      <c r="AN307" s="618">
        <v>1.1185802772992044</v>
      </c>
      <c r="AO307" s="618">
        <v>1.2395111594428045</v>
      </c>
      <c r="AP307" s="618">
        <v>1.1071655846689408</v>
      </c>
      <c r="AQ307" s="618">
        <v>1.1669037442278833</v>
      </c>
      <c r="AR307" s="618">
        <v>1.1138573561237577</v>
      </c>
      <c r="AS307" s="618">
        <v>1.4053583139750969</v>
      </c>
    </row>
    <row r="308" spans="2:45" x14ac:dyDescent="0.3">
      <c r="B308" s="616">
        <v>800000</v>
      </c>
      <c r="C308" t="s">
        <v>518</v>
      </c>
      <c r="D308" t="s">
        <v>190</v>
      </c>
      <c r="E308" t="s">
        <v>574</v>
      </c>
      <c r="F308" s="618">
        <v>4.6853778888894446</v>
      </c>
      <c r="G308" s="618">
        <v>0.82924387372387154</v>
      </c>
      <c r="H308" s="617">
        <v>6.8258510228307454</v>
      </c>
      <c r="I308" s="617">
        <v>18.979848598731273</v>
      </c>
      <c r="J308" s="619">
        <v>960</v>
      </c>
      <c r="K308" s="619">
        <v>1188.342607</v>
      </c>
      <c r="L308" s="619">
        <v>537.25122490000001</v>
      </c>
      <c r="M308" s="619">
        <v>2263.0580528</v>
      </c>
      <c r="N308" s="619">
        <v>246.48743999999999</v>
      </c>
      <c r="O308" s="619">
        <v>658.53975270000001</v>
      </c>
      <c r="P308" s="619">
        <v>283.19661139999999</v>
      </c>
      <c r="Q308" s="619">
        <v>230.9509764</v>
      </c>
      <c r="R308" s="619">
        <v>1299.6754966999999</v>
      </c>
      <c r="S308" s="619">
        <v>1055.6985854</v>
      </c>
      <c r="T308" s="619">
        <v>1348.4280795</v>
      </c>
      <c r="U308" s="619">
        <v>1214.8825430000002</v>
      </c>
      <c r="V308" s="619">
        <v>2135.8474172000001</v>
      </c>
      <c r="W308" s="619">
        <v>1909.4270305</v>
      </c>
      <c r="X308" s="619">
        <v>1562.3522331000001</v>
      </c>
      <c r="Y308" s="619">
        <v>1260.4583840999999</v>
      </c>
      <c r="Z308" s="619">
        <v>284.66389289999995</v>
      </c>
      <c r="AA308" s="619">
        <v>257.1104962</v>
      </c>
      <c r="AB308" s="619">
        <v>1383.6279463999999</v>
      </c>
      <c r="AC308" s="619">
        <v>1185.7258606</v>
      </c>
      <c r="AD308" s="619">
        <v>1166.2003311000001</v>
      </c>
      <c r="AE308" s="619">
        <v>1046.9925298000001</v>
      </c>
      <c r="AF308" s="619">
        <v>1021.8437491</v>
      </c>
      <c r="AG308" s="619">
        <v>727.10549260000005</v>
      </c>
      <c r="AH308" s="618">
        <v>0.80784783304140118</v>
      </c>
      <c r="AI308" s="618">
        <v>0.23740054931458715</v>
      </c>
      <c r="AJ308" s="618">
        <v>0.37429394199441829</v>
      </c>
      <c r="AK308" s="618">
        <v>1.2262195890049248</v>
      </c>
      <c r="AL308" s="618">
        <v>1.2311047060452354</v>
      </c>
      <c r="AM308" s="618">
        <v>1.1099246484264818</v>
      </c>
      <c r="AN308" s="618">
        <v>1.1185802772992044</v>
      </c>
      <c r="AO308" s="618">
        <v>1.2395111594428045</v>
      </c>
      <c r="AP308" s="618">
        <v>1.1071655846689408</v>
      </c>
      <c r="AQ308" s="618">
        <v>1.1669037442278831</v>
      </c>
      <c r="AR308" s="618">
        <v>1.1138573561237575</v>
      </c>
      <c r="AS308" s="618">
        <v>1.4053583139750967</v>
      </c>
    </row>
    <row r="309" spans="2:45" x14ac:dyDescent="0.3">
      <c r="B309" s="616">
        <v>800000</v>
      </c>
      <c r="C309" t="s">
        <v>516</v>
      </c>
      <c r="D309" t="s">
        <v>190</v>
      </c>
      <c r="E309" t="s">
        <v>574</v>
      </c>
      <c r="F309" s="618">
        <v>5.296514135266329</v>
      </c>
      <c r="G309" s="618">
        <v>0.93740611812263752</v>
      </c>
      <c r="H309" s="617">
        <v>7.7161794171130182</v>
      </c>
      <c r="I309" s="617">
        <v>21.455481024652748</v>
      </c>
      <c r="J309" s="619">
        <v>1040</v>
      </c>
      <c r="K309" s="619">
        <v>1287.3711576000001</v>
      </c>
      <c r="L309" s="619">
        <v>582.0221603</v>
      </c>
      <c r="M309" s="619">
        <v>2451.6462237999999</v>
      </c>
      <c r="N309" s="619">
        <v>267.02805999999998</v>
      </c>
      <c r="O309" s="619">
        <v>713.41806539999993</v>
      </c>
      <c r="P309" s="619">
        <v>308.94175790000003</v>
      </c>
      <c r="Q309" s="619">
        <v>251.94651970000001</v>
      </c>
      <c r="R309" s="619">
        <v>1417.8278146</v>
      </c>
      <c r="S309" s="619">
        <v>1151.6711840999999</v>
      </c>
      <c r="T309" s="619">
        <v>1471.0124503</v>
      </c>
      <c r="U309" s="619">
        <v>1325.3264106000001</v>
      </c>
      <c r="V309" s="619">
        <v>2330.0153642</v>
      </c>
      <c r="W309" s="619">
        <v>2083.0113059999999</v>
      </c>
      <c r="X309" s="619">
        <v>1704.3842542999998</v>
      </c>
      <c r="Y309" s="619">
        <v>1375.0455098999998</v>
      </c>
      <c r="Z309" s="619">
        <v>310.54242859999999</v>
      </c>
      <c r="AA309" s="619">
        <v>280.48417769999998</v>
      </c>
      <c r="AB309" s="619">
        <v>1509.4123052</v>
      </c>
      <c r="AC309" s="619">
        <v>1293.5191207</v>
      </c>
      <c r="AD309" s="619">
        <v>1272.218543</v>
      </c>
      <c r="AE309" s="619">
        <v>1142.1736688999999</v>
      </c>
      <c r="AF309" s="619">
        <v>1114.7386354</v>
      </c>
      <c r="AG309" s="619">
        <v>793.20599190000007</v>
      </c>
      <c r="AH309" s="618">
        <v>0.80784783304140106</v>
      </c>
      <c r="AI309" s="618">
        <v>0.23740054931458709</v>
      </c>
      <c r="AJ309" s="618">
        <v>0.37429394199441834</v>
      </c>
      <c r="AK309" s="618">
        <v>1.226219589004925</v>
      </c>
      <c r="AL309" s="618">
        <v>1.2311047060452354</v>
      </c>
      <c r="AM309" s="618">
        <v>1.1099246484264818</v>
      </c>
      <c r="AN309" s="618">
        <v>1.1185802772992044</v>
      </c>
      <c r="AO309" s="618">
        <v>1.2395111594428045</v>
      </c>
      <c r="AP309" s="618">
        <v>1.107165584668941</v>
      </c>
      <c r="AQ309" s="618">
        <v>1.1669037442278833</v>
      </c>
      <c r="AR309" s="618">
        <v>1.1138573561237575</v>
      </c>
      <c r="AS309" s="618">
        <v>1.4053583139750969</v>
      </c>
    </row>
    <row r="310" spans="2:45" x14ac:dyDescent="0.3">
      <c r="B310" s="616">
        <v>957039</v>
      </c>
      <c r="C310" t="s">
        <v>517</v>
      </c>
      <c r="D310" t="s">
        <v>190</v>
      </c>
      <c r="E310" t="s">
        <v>574</v>
      </c>
      <c r="F310" s="618">
        <v>4.3675546182651486</v>
      </c>
      <c r="G310" s="618">
        <v>0.88309459208393104</v>
      </c>
      <c r="H310" s="617">
        <v>5.7776537600117308</v>
      </c>
      <c r="I310" s="617">
        <v>15.328709082385155</v>
      </c>
      <c r="J310" s="619">
        <v>957.03899999999999</v>
      </c>
      <c r="K310" s="619">
        <v>1030.1100523</v>
      </c>
      <c r="L310" s="619">
        <v>505.60338540000004</v>
      </c>
      <c r="M310" s="619">
        <v>2129.8452238</v>
      </c>
      <c r="N310" s="619">
        <v>205.40620000000001</v>
      </c>
      <c r="O310" s="619">
        <v>552.08433290000005</v>
      </c>
      <c r="P310" s="619">
        <v>296.7548946</v>
      </c>
      <c r="Q310" s="619">
        <v>238.1101338</v>
      </c>
      <c r="R310" s="619">
        <v>1354.1620794999999</v>
      </c>
      <c r="S310" s="619">
        <v>1015.8024296999999</v>
      </c>
      <c r="T310" s="619">
        <v>1479.6020927</v>
      </c>
      <c r="U310" s="619">
        <v>1309.9413669</v>
      </c>
      <c r="V310" s="619">
        <v>2174.6379867999999</v>
      </c>
      <c r="W310" s="619">
        <v>1931.5279088999998</v>
      </c>
      <c r="X310" s="619">
        <v>1796.159952</v>
      </c>
      <c r="Y310" s="619">
        <v>1472.0131815</v>
      </c>
      <c r="Z310" s="619">
        <v>310.69607669999999</v>
      </c>
      <c r="AA310" s="619">
        <v>281.4506753</v>
      </c>
      <c r="AB310" s="619">
        <v>1513.2295396</v>
      </c>
      <c r="AC310" s="619">
        <v>1314.2258751999998</v>
      </c>
      <c r="AD310" s="619">
        <v>1227.6210530000001</v>
      </c>
      <c r="AE310" s="619">
        <v>1094.0824848</v>
      </c>
      <c r="AF310" s="619">
        <v>1088.6906475000001</v>
      </c>
      <c r="AG310" s="619">
        <v>772.07528760000002</v>
      </c>
      <c r="AH310" s="618">
        <v>0.92906481001578445</v>
      </c>
      <c r="AI310" s="618">
        <v>0.2373897313014941</v>
      </c>
      <c r="AJ310" s="618">
        <v>0.37205583958758104</v>
      </c>
      <c r="AK310" s="618">
        <v>1.2462925867620147</v>
      </c>
      <c r="AL310" s="618">
        <v>1.333095924875491</v>
      </c>
      <c r="AM310" s="618">
        <v>1.1295178014195777</v>
      </c>
      <c r="AN310" s="618">
        <v>1.1258641289954212</v>
      </c>
      <c r="AO310" s="618">
        <v>1.2202064319742678</v>
      </c>
      <c r="AP310" s="618">
        <v>1.1039095087565889</v>
      </c>
      <c r="AQ310" s="618">
        <v>1.1514227258270722</v>
      </c>
      <c r="AR310" s="618">
        <v>1.1220553021102528</v>
      </c>
      <c r="AS310" s="618">
        <v>1.4100835308129291</v>
      </c>
    </row>
    <row r="311" spans="2:45" x14ac:dyDescent="0.3">
      <c r="B311" s="616">
        <v>957039</v>
      </c>
      <c r="C311" t="s">
        <v>518</v>
      </c>
      <c r="D311" t="s">
        <v>190</v>
      </c>
      <c r="E311" t="s">
        <v>574</v>
      </c>
      <c r="F311" s="618">
        <v>5.0226878110049205</v>
      </c>
      <c r="G311" s="618">
        <v>1.0155587808965205</v>
      </c>
      <c r="H311" s="617">
        <v>6.6443018240134899</v>
      </c>
      <c r="I311" s="617">
        <v>17.628015444742928</v>
      </c>
      <c r="J311" s="619">
        <v>1148.4467999999999</v>
      </c>
      <c r="K311" s="619">
        <v>1236.1320627</v>
      </c>
      <c r="L311" s="619">
        <v>606.72406249999995</v>
      </c>
      <c r="M311" s="619">
        <v>2555.8142686000001</v>
      </c>
      <c r="N311" s="619">
        <v>246.48743999999999</v>
      </c>
      <c r="O311" s="619">
        <v>662.50119949999998</v>
      </c>
      <c r="P311" s="619">
        <v>326.43038410000003</v>
      </c>
      <c r="Q311" s="619">
        <v>261.92114720000001</v>
      </c>
      <c r="R311" s="619">
        <v>1489.5782874000001</v>
      </c>
      <c r="S311" s="619">
        <v>1117.3826726</v>
      </c>
      <c r="T311" s="619">
        <v>1627.5623019999998</v>
      </c>
      <c r="U311" s="619">
        <v>1440.9355035999999</v>
      </c>
      <c r="V311" s="619">
        <v>2392.1017854000002</v>
      </c>
      <c r="W311" s="619">
        <v>2124.6806998000002</v>
      </c>
      <c r="X311" s="619">
        <v>1975.7759472</v>
      </c>
      <c r="Y311" s="619">
        <v>1619.2144996</v>
      </c>
      <c r="Z311" s="619">
        <v>341.76568430000003</v>
      </c>
      <c r="AA311" s="619">
        <v>309.59574279999998</v>
      </c>
      <c r="AB311" s="619">
        <v>1664.5524935000001</v>
      </c>
      <c r="AC311" s="619">
        <v>1445.6484627</v>
      </c>
      <c r="AD311" s="619">
        <v>1350.3831583000001</v>
      </c>
      <c r="AE311" s="619">
        <v>1203.4907331999998</v>
      </c>
      <c r="AF311" s="619">
        <v>1197.5597123</v>
      </c>
      <c r="AG311" s="619">
        <v>849.28281629999992</v>
      </c>
      <c r="AH311" s="618">
        <v>0.92906481001578445</v>
      </c>
      <c r="AI311" s="618">
        <v>0.2373897313014941</v>
      </c>
      <c r="AJ311" s="618">
        <v>0.37205583958758104</v>
      </c>
      <c r="AK311" s="618">
        <v>1.2462925867620147</v>
      </c>
      <c r="AL311" s="618">
        <v>1.333095924875491</v>
      </c>
      <c r="AM311" s="618">
        <v>1.1295178014195777</v>
      </c>
      <c r="AN311" s="618">
        <v>1.1258641289954212</v>
      </c>
      <c r="AO311" s="618">
        <v>1.2202064319742678</v>
      </c>
      <c r="AP311" s="618">
        <v>1.1039095087565889</v>
      </c>
      <c r="AQ311" s="618">
        <v>1.1514227258270724</v>
      </c>
      <c r="AR311" s="618">
        <v>1.1220553021102531</v>
      </c>
      <c r="AS311" s="618">
        <v>1.4100835308129291</v>
      </c>
    </row>
    <row r="312" spans="2:45" x14ac:dyDescent="0.3">
      <c r="B312" s="616">
        <v>957039</v>
      </c>
      <c r="C312" t="s">
        <v>516</v>
      </c>
      <c r="D312" t="s">
        <v>190</v>
      </c>
      <c r="E312" t="s">
        <v>574</v>
      </c>
      <c r="F312" s="618">
        <v>5.6778210037446932</v>
      </c>
      <c r="G312" s="618">
        <v>1.1480229697091104</v>
      </c>
      <c r="H312" s="617">
        <v>7.5109498880152508</v>
      </c>
      <c r="I312" s="617">
        <v>19.927321807100704</v>
      </c>
      <c r="J312" s="619">
        <v>1244.1506999999999</v>
      </c>
      <c r="K312" s="619">
        <v>1339.1430679</v>
      </c>
      <c r="L312" s="619">
        <v>657.284401</v>
      </c>
      <c r="M312" s="619">
        <v>2768.7987908999999</v>
      </c>
      <c r="N312" s="619">
        <v>267.02805999999998</v>
      </c>
      <c r="O312" s="619">
        <v>717.70963280000001</v>
      </c>
      <c r="P312" s="619">
        <v>356.10587349999997</v>
      </c>
      <c r="Q312" s="619">
        <v>285.73216059999999</v>
      </c>
      <c r="R312" s="619">
        <v>1624.9944954</v>
      </c>
      <c r="S312" s="619">
        <v>1218.9629155999999</v>
      </c>
      <c r="T312" s="619">
        <v>1775.5225112999999</v>
      </c>
      <c r="U312" s="619">
        <v>1571.9296403000001</v>
      </c>
      <c r="V312" s="619">
        <v>2609.5655841000003</v>
      </c>
      <c r="W312" s="619">
        <v>2317.8334906</v>
      </c>
      <c r="X312" s="619">
        <v>2155.3919424000001</v>
      </c>
      <c r="Y312" s="619">
        <v>1766.4158176999999</v>
      </c>
      <c r="Z312" s="619">
        <v>372.83529200000004</v>
      </c>
      <c r="AA312" s="619">
        <v>337.74081030000002</v>
      </c>
      <c r="AB312" s="619">
        <v>1815.8754475000001</v>
      </c>
      <c r="AC312" s="619">
        <v>1577.0710501999999</v>
      </c>
      <c r="AD312" s="619">
        <v>1473.1452635999999</v>
      </c>
      <c r="AE312" s="619">
        <v>1312.8989816999999</v>
      </c>
      <c r="AF312" s="619">
        <v>1306.4287770000001</v>
      </c>
      <c r="AG312" s="619">
        <v>926.49034510000001</v>
      </c>
      <c r="AH312" s="618">
        <v>0.92906481001578434</v>
      </c>
      <c r="AI312" s="618">
        <v>0.2373897313014941</v>
      </c>
      <c r="AJ312" s="618">
        <v>0.37205583958758104</v>
      </c>
      <c r="AK312" s="618">
        <v>1.2462925867620147</v>
      </c>
      <c r="AL312" s="618">
        <v>1.333095924875491</v>
      </c>
      <c r="AM312" s="618">
        <v>1.1295178014195775</v>
      </c>
      <c r="AN312" s="618">
        <v>1.1258641289954212</v>
      </c>
      <c r="AO312" s="618">
        <v>1.220206431974268</v>
      </c>
      <c r="AP312" s="618">
        <v>1.1039095087565887</v>
      </c>
      <c r="AQ312" s="618">
        <v>1.1514227258270724</v>
      </c>
      <c r="AR312" s="618">
        <v>1.1220553021102531</v>
      </c>
      <c r="AS312" s="618">
        <v>1.4100835308129291</v>
      </c>
    </row>
    <row r="313" spans="2:45" x14ac:dyDescent="0.3">
      <c r="B313" s="616">
        <v>1000000</v>
      </c>
      <c r="C313" t="s">
        <v>517</v>
      </c>
      <c r="D313" t="s">
        <v>190</v>
      </c>
      <c r="E313" t="s">
        <v>574</v>
      </c>
      <c r="F313" s="618">
        <v>4.4375208732178182</v>
      </c>
      <c r="G313" s="618">
        <v>0.92741631403250357</v>
      </c>
      <c r="H313" s="617">
        <v>5.7424935831026644</v>
      </c>
      <c r="I313" s="617">
        <v>15.063509893489572</v>
      </c>
      <c r="J313" s="619">
        <v>1000</v>
      </c>
      <c r="K313" s="619">
        <v>1041.004813</v>
      </c>
      <c r="L313" s="619">
        <v>521.44139680000001</v>
      </c>
      <c r="M313" s="619">
        <v>2196.5860747000002</v>
      </c>
      <c r="N313" s="619">
        <v>205.40620000000001</v>
      </c>
      <c r="O313" s="619">
        <v>552.98744039999997</v>
      </c>
      <c r="P313" s="619">
        <v>307.507094</v>
      </c>
      <c r="Q313" s="619">
        <v>245.81238680000001</v>
      </c>
      <c r="R313" s="619">
        <v>1401.3907285</v>
      </c>
      <c r="S313" s="619">
        <v>1031.1432053000001</v>
      </c>
      <c r="T313" s="619">
        <v>1549.0225166</v>
      </c>
      <c r="U313" s="619">
        <v>1366.1605297999999</v>
      </c>
      <c r="V313" s="619">
        <v>2238.3682119</v>
      </c>
      <c r="W313" s="619">
        <v>1985.0612979999999</v>
      </c>
      <c r="X313" s="619">
        <v>1898.9780486000002</v>
      </c>
      <c r="Y313" s="619">
        <v>1561.2354967000001</v>
      </c>
      <c r="Z313" s="619">
        <v>324.89723959999998</v>
      </c>
      <c r="AA313" s="619">
        <v>294.50370770000001</v>
      </c>
      <c r="AB313" s="619">
        <v>1583.0952155</v>
      </c>
      <c r="AC313" s="619">
        <v>1378.8683867</v>
      </c>
      <c r="AD313" s="619">
        <v>1273.4271523</v>
      </c>
      <c r="AE313" s="619">
        <v>1133.0034436999999</v>
      </c>
      <c r="AF313" s="619">
        <v>1132.3910456000001</v>
      </c>
      <c r="AG313" s="619">
        <v>802.46067530000005</v>
      </c>
      <c r="AH313" s="618">
        <v>0.96061035210637591</v>
      </c>
      <c r="AI313" s="618">
        <v>0.23738719044237258</v>
      </c>
      <c r="AJ313" s="618">
        <v>0.37144821925559873</v>
      </c>
      <c r="AK313" s="618">
        <v>1.2509829065134432</v>
      </c>
      <c r="AL313" s="618">
        <v>1.3590650855055595</v>
      </c>
      <c r="AM313" s="618">
        <v>1.1338510246534201</v>
      </c>
      <c r="AN313" s="618">
        <v>1.1276065954037831</v>
      </c>
      <c r="AO313" s="618">
        <v>1.2163303054489247</v>
      </c>
      <c r="AP313" s="618">
        <v>1.1032025440442299</v>
      </c>
      <c r="AQ313" s="618">
        <v>1.1481119088025609</v>
      </c>
      <c r="AR313" s="618">
        <v>1.1239393484539013</v>
      </c>
      <c r="AS313" s="618">
        <v>1.4111483345944738</v>
      </c>
    </row>
    <row r="314" spans="2:45" x14ac:dyDescent="0.3">
      <c r="B314" s="616">
        <v>1000000</v>
      </c>
      <c r="C314" t="s">
        <v>518</v>
      </c>
      <c r="D314" t="s">
        <v>190</v>
      </c>
      <c r="E314" t="s">
        <v>574</v>
      </c>
      <c r="F314" s="618">
        <v>5.1031490042004908</v>
      </c>
      <c r="G314" s="618">
        <v>1.066528761137379</v>
      </c>
      <c r="H314" s="617">
        <v>6.6038676205680638</v>
      </c>
      <c r="I314" s="617">
        <v>17.323036377513006</v>
      </c>
      <c r="J314" s="619">
        <v>1200</v>
      </c>
      <c r="K314" s="619">
        <v>1249.2057756000002</v>
      </c>
      <c r="L314" s="619">
        <v>625.72967619999997</v>
      </c>
      <c r="M314" s="619">
        <v>2635.9032897000002</v>
      </c>
      <c r="N314" s="619">
        <v>246.48743999999999</v>
      </c>
      <c r="O314" s="619">
        <v>663.58492850000005</v>
      </c>
      <c r="P314" s="619">
        <v>338.2578034</v>
      </c>
      <c r="Q314" s="619">
        <v>270.39362540000002</v>
      </c>
      <c r="R314" s="619">
        <v>1541.5298012999999</v>
      </c>
      <c r="S314" s="619">
        <v>1134.2575257999999</v>
      </c>
      <c r="T314" s="619">
        <v>1703.9247682</v>
      </c>
      <c r="U314" s="619">
        <v>1502.7765827999999</v>
      </c>
      <c r="V314" s="619">
        <v>2462.2050331</v>
      </c>
      <c r="W314" s="619">
        <v>2183.5674278000001</v>
      </c>
      <c r="X314" s="619">
        <v>2088.8758533999999</v>
      </c>
      <c r="Y314" s="619">
        <v>1717.3590464000001</v>
      </c>
      <c r="Z314" s="619">
        <v>357.38696350000004</v>
      </c>
      <c r="AA314" s="619">
        <v>323.95407849999998</v>
      </c>
      <c r="AB314" s="619">
        <v>1741.4047370000001</v>
      </c>
      <c r="AC314" s="619">
        <v>1516.7552254000002</v>
      </c>
      <c r="AD314" s="619">
        <v>1400.7698674999999</v>
      </c>
      <c r="AE314" s="619">
        <v>1246.3037881</v>
      </c>
      <c r="AF314" s="619">
        <v>1245.6301502000001</v>
      </c>
      <c r="AG314" s="619">
        <v>882.70674289999999</v>
      </c>
      <c r="AH314" s="618">
        <v>0.96061035210637602</v>
      </c>
      <c r="AI314" s="618">
        <v>0.23738719044237255</v>
      </c>
      <c r="AJ314" s="618">
        <v>0.37144821925559868</v>
      </c>
      <c r="AK314" s="618">
        <v>1.2509829065134432</v>
      </c>
      <c r="AL314" s="618">
        <v>1.3590650855055593</v>
      </c>
      <c r="AM314" s="618">
        <v>1.1338510246534201</v>
      </c>
      <c r="AN314" s="618">
        <v>1.1276065954037833</v>
      </c>
      <c r="AO314" s="618">
        <v>1.216330305448925</v>
      </c>
      <c r="AP314" s="618">
        <v>1.1032025440442297</v>
      </c>
      <c r="AQ314" s="618">
        <v>1.1481119088025609</v>
      </c>
      <c r="AR314" s="618">
        <v>1.1239393484539013</v>
      </c>
      <c r="AS314" s="618">
        <v>1.4111483345944735</v>
      </c>
    </row>
    <row r="315" spans="2:45" x14ac:dyDescent="0.3">
      <c r="B315" s="616">
        <v>1000000</v>
      </c>
      <c r="C315" t="s">
        <v>516</v>
      </c>
      <c r="D315" t="s">
        <v>190</v>
      </c>
      <c r="E315" t="s">
        <v>574</v>
      </c>
      <c r="F315" s="618">
        <v>5.7687771351831634</v>
      </c>
      <c r="G315" s="618">
        <v>1.2056412082422547</v>
      </c>
      <c r="H315" s="617">
        <v>7.465241658033464</v>
      </c>
      <c r="I315" s="617">
        <v>19.582562861536445</v>
      </c>
      <c r="J315" s="619">
        <v>1300</v>
      </c>
      <c r="K315" s="619">
        <v>1353.306257</v>
      </c>
      <c r="L315" s="619">
        <v>677.87381590000007</v>
      </c>
      <c r="M315" s="619">
        <v>2855.5618971000004</v>
      </c>
      <c r="N315" s="619">
        <v>267.02805999999998</v>
      </c>
      <c r="O315" s="619">
        <v>718.88367249999999</v>
      </c>
      <c r="P315" s="619">
        <v>369.00851280000001</v>
      </c>
      <c r="Q315" s="619">
        <v>294.97486409999999</v>
      </c>
      <c r="R315" s="619">
        <v>1681.6688741999999</v>
      </c>
      <c r="S315" s="619">
        <v>1237.3718463999999</v>
      </c>
      <c r="T315" s="619">
        <v>1858.8270198999999</v>
      </c>
      <c r="U315" s="619">
        <v>1639.3926358000001</v>
      </c>
      <c r="V315" s="619">
        <v>2686.0418542999996</v>
      </c>
      <c r="W315" s="619">
        <v>2382.0735575999997</v>
      </c>
      <c r="X315" s="619">
        <v>2278.7736582999996</v>
      </c>
      <c r="Y315" s="619">
        <v>1873.4825959999998</v>
      </c>
      <c r="Z315" s="619">
        <v>389.8766875</v>
      </c>
      <c r="AA315" s="619">
        <v>353.40444929999995</v>
      </c>
      <c r="AB315" s="619">
        <v>1899.7142586</v>
      </c>
      <c r="AC315" s="619">
        <v>1654.6420641</v>
      </c>
      <c r="AD315" s="619">
        <v>1528.1125827999999</v>
      </c>
      <c r="AE315" s="619">
        <v>1359.6041325000001</v>
      </c>
      <c r="AF315" s="619">
        <v>1358.8692546999998</v>
      </c>
      <c r="AG315" s="619">
        <v>962.95281039999998</v>
      </c>
      <c r="AH315" s="618">
        <v>0.9606103521063758</v>
      </c>
      <c r="AI315" s="618">
        <v>0.23738719044237255</v>
      </c>
      <c r="AJ315" s="618">
        <v>0.37144821925559868</v>
      </c>
      <c r="AK315" s="618">
        <v>1.2509829065134432</v>
      </c>
      <c r="AL315" s="618">
        <v>1.3590650855055595</v>
      </c>
      <c r="AM315" s="618">
        <v>1.1338510246534204</v>
      </c>
      <c r="AN315" s="618">
        <v>1.1276065954037833</v>
      </c>
      <c r="AO315" s="618">
        <v>1.2163303054489247</v>
      </c>
      <c r="AP315" s="618">
        <v>1.1032025440442299</v>
      </c>
      <c r="AQ315" s="618">
        <v>1.1481119088025609</v>
      </c>
      <c r="AR315" s="618">
        <v>1.1239393484539013</v>
      </c>
      <c r="AS315" s="618">
        <v>1.4111483345944735</v>
      </c>
    </row>
    <row r="316" spans="2:45" x14ac:dyDescent="0.3">
      <c r="B316" s="616">
        <v>1101400</v>
      </c>
      <c r="C316" t="s">
        <v>517</v>
      </c>
      <c r="D316" t="s">
        <v>190</v>
      </c>
      <c r="E316" t="s">
        <v>574</v>
      </c>
      <c r="F316" s="618">
        <v>4.5883277109566043</v>
      </c>
      <c r="G316" s="618">
        <v>1.0320279991791543</v>
      </c>
      <c r="H316" s="617">
        <v>5.6696812420121034</v>
      </c>
      <c r="I316" s="617">
        <v>14.510314557572562</v>
      </c>
      <c r="J316" s="619">
        <v>1101.4000000000001</v>
      </c>
      <c r="K316" s="619">
        <v>1066.7195018</v>
      </c>
      <c r="L316" s="619">
        <v>558.82354250000003</v>
      </c>
      <c r="M316" s="619">
        <v>2354.1131872999999</v>
      </c>
      <c r="N316" s="619">
        <v>205.40620000000001</v>
      </c>
      <c r="O316" s="619">
        <v>555.11902709999993</v>
      </c>
      <c r="P316" s="619">
        <v>332.88529800000003</v>
      </c>
      <c r="Q316" s="619">
        <v>263.99186229999998</v>
      </c>
      <c r="R316" s="619">
        <v>1512.8635761999999</v>
      </c>
      <c r="S316" s="619">
        <v>1067.3517351</v>
      </c>
      <c r="T316" s="619">
        <v>1712.8741722</v>
      </c>
      <c r="U316" s="619">
        <v>1498.8535098999998</v>
      </c>
      <c r="V316" s="619">
        <v>2388.7894040000001</v>
      </c>
      <c r="W316" s="619">
        <v>2111.4150992999998</v>
      </c>
      <c r="X316" s="619">
        <v>2141.6575717000001</v>
      </c>
      <c r="Y316" s="619">
        <v>1771.8251656</v>
      </c>
      <c r="Z316" s="619">
        <v>358.41596399999997</v>
      </c>
      <c r="AA316" s="619">
        <v>325.31252240000003</v>
      </c>
      <c r="AB316" s="619">
        <v>1747.9977908000001</v>
      </c>
      <c r="AC316" s="619">
        <v>1531.4428303</v>
      </c>
      <c r="AD316" s="619">
        <v>1381.5423840999999</v>
      </c>
      <c r="AE316" s="619">
        <v>1224.8678146</v>
      </c>
      <c r="AF316" s="619">
        <v>1235.5362322999999</v>
      </c>
      <c r="AG316" s="619">
        <v>874.17870619999997</v>
      </c>
      <c r="AH316" s="618">
        <v>1.0325113566959707</v>
      </c>
      <c r="AI316" s="618">
        <v>0.23738176462885158</v>
      </c>
      <c r="AJ316" s="618">
        <v>0.37002190513985461</v>
      </c>
      <c r="AK316" s="618">
        <v>1.2609680282338223</v>
      </c>
      <c r="AL316" s="618">
        <v>1.4173992756175535</v>
      </c>
      <c r="AM316" s="618">
        <v>1.1427895793906584</v>
      </c>
      <c r="AN316" s="618">
        <v>1.1313689121209567</v>
      </c>
      <c r="AO316" s="618">
        <v>1.208729627148917</v>
      </c>
      <c r="AP316" s="618">
        <v>1.1017588910239302</v>
      </c>
      <c r="AQ316" s="618">
        <v>1.141405840423295</v>
      </c>
      <c r="AR316" s="618">
        <v>1.127911410254081</v>
      </c>
      <c r="AS316" s="618">
        <v>1.4133680259278503</v>
      </c>
    </row>
    <row r="317" spans="2:45" x14ac:dyDescent="0.3">
      <c r="B317" s="616">
        <v>1101400</v>
      </c>
      <c r="C317" t="s">
        <v>518</v>
      </c>
      <c r="D317" t="s">
        <v>190</v>
      </c>
      <c r="E317" t="s">
        <v>574</v>
      </c>
      <c r="F317" s="618">
        <v>5.2765768676000944</v>
      </c>
      <c r="G317" s="618">
        <v>1.1868321990560273</v>
      </c>
      <c r="H317" s="617">
        <v>6.5201334283139181</v>
      </c>
      <c r="I317" s="617">
        <v>16.686861741208446</v>
      </c>
      <c r="J317" s="619">
        <v>1321.68</v>
      </c>
      <c r="K317" s="619">
        <v>1280.0634021000001</v>
      </c>
      <c r="L317" s="619">
        <v>670.58825100000001</v>
      </c>
      <c r="M317" s="619">
        <v>2824.9358247999999</v>
      </c>
      <c r="N317" s="619">
        <v>246.48743999999999</v>
      </c>
      <c r="O317" s="619">
        <v>666.14283260000002</v>
      </c>
      <c r="P317" s="619">
        <v>366.17382780000003</v>
      </c>
      <c r="Q317" s="619">
        <v>290.39104849999995</v>
      </c>
      <c r="R317" s="619">
        <v>1664.1499338000001</v>
      </c>
      <c r="S317" s="619">
        <v>1174.0869086</v>
      </c>
      <c r="T317" s="619">
        <v>1884.1615893999999</v>
      </c>
      <c r="U317" s="619">
        <v>1648.7388609</v>
      </c>
      <c r="V317" s="619">
        <v>2627.6683444</v>
      </c>
      <c r="W317" s="619">
        <v>2322.5566093000002</v>
      </c>
      <c r="X317" s="619">
        <v>2355.8233289</v>
      </c>
      <c r="Y317" s="619">
        <v>1949.0076821</v>
      </c>
      <c r="Z317" s="619">
        <v>394.25756039999999</v>
      </c>
      <c r="AA317" s="619">
        <v>357.84377469999998</v>
      </c>
      <c r="AB317" s="619">
        <v>1922.7975699000001</v>
      </c>
      <c r="AC317" s="619">
        <v>1684.5871133999999</v>
      </c>
      <c r="AD317" s="619">
        <v>1519.6966225000001</v>
      </c>
      <c r="AE317" s="619">
        <v>1347.3545959999999</v>
      </c>
      <c r="AF317" s="619">
        <v>1359.0898555000001</v>
      </c>
      <c r="AG317" s="619">
        <v>961.59657680000009</v>
      </c>
      <c r="AH317" s="618">
        <v>1.0325113566959707</v>
      </c>
      <c r="AI317" s="618">
        <v>0.23738176462885158</v>
      </c>
      <c r="AJ317" s="618">
        <v>0.37002190513985461</v>
      </c>
      <c r="AK317" s="618">
        <v>1.2609680282338225</v>
      </c>
      <c r="AL317" s="618">
        <v>1.4173992756175535</v>
      </c>
      <c r="AM317" s="618">
        <v>1.1427895793906584</v>
      </c>
      <c r="AN317" s="618">
        <v>1.1313689121209567</v>
      </c>
      <c r="AO317" s="618">
        <v>1.208729627148917</v>
      </c>
      <c r="AP317" s="618">
        <v>1.1017588910239302</v>
      </c>
      <c r="AQ317" s="618">
        <v>1.1414058404232947</v>
      </c>
      <c r="AR317" s="618">
        <v>1.1279114102540813</v>
      </c>
      <c r="AS317" s="618">
        <v>1.4133680259278503</v>
      </c>
    </row>
    <row r="318" spans="2:45" x14ac:dyDescent="0.3">
      <c r="B318" s="616">
        <v>1101400</v>
      </c>
      <c r="C318" t="s">
        <v>516</v>
      </c>
      <c r="D318" t="s">
        <v>190</v>
      </c>
      <c r="E318" t="s">
        <v>574</v>
      </c>
      <c r="F318" s="618">
        <v>5.9648260242435853</v>
      </c>
      <c r="G318" s="618">
        <v>1.3416363989329008</v>
      </c>
      <c r="H318" s="617">
        <v>7.3705856146157345</v>
      </c>
      <c r="I318" s="617">
        <v>18.863408924844332</v>
      </c>
      <c r="J318" s="619">
        <v>1431.82</v>
      </c>
      <c r="K318" s="619">
        <v>1386.7353522999999</v>
      </c>
      <c r="L318" s="619">
        <v>726.4706053000001</v>
      </c>
      <c r="M318" s="619">
        <v>3060.3471434999997</v>
      </c>
      <c r="N318" s="619">
        <v>267.02805999999998</v>
      </c>
      <c r="O318" s="619">
        <v>721.65473529999997</v>
      </c>
      <c r="P318" s="619">
        <v>399.46235759999996</v>
      </c>
      <c r="Q318" s="619">
        <v>316.79023469999998</v>
      </c>
      <c r="R318" s="619">
        <v>1815.4362914000001</v>
      </c>
      <c r="S318" s="619">
        <v>1280.8220821</v>
      </c>
      <c r="T318" s="619">
        <v>2055.4490065999998</v>
      </c>
      <c r="U318" s="619">
        <v>1798.6242119000001</v>
      </c>
      <c r="V318" s="619">
        <v>2866.5472847999999</v>
      </c>
      <c r="W318" s="619">
        <v>2533.6981192000003</v>
      </c>
      <c r="X318" s="619">
        <v>2569.9890860999999</v>
      </c>
      <c r="Y318" s="619">
        <v>2126.1901987000001</v>
      </c>
      <c r="Z318" s="619">
        <v>430.0991568</v>
      </c>
      <c r="AA318" s="619">
        <v>390.37502690000002</v>
      </c>
      <c r="AB318" s="619">
        <v>2097.5973490000001</v>
      </c>
      <c r="AC318" s="619">
        <v>1837.7313964</v>
      </c>
      <c r="AD318" s="619">
        <v>1657.8508609</v>
      </c>
      <c r="AE318" s="619">
        <v>1469.8413774999999</v>
      </c>
      <c r="AF318" s="619">
        <v>1482.6434787000001</v>
      </c>
      <c r="AG318" s="619">
        <v>1049.0144473999999</v>
      </c>
      <c r="AH318" s="618">
        <v>1.0325113566959707</v>
      </c>
      <c r="AI318" s="618">
        <v>0.2373817646288516</v>
      </c>
      <c r="AJ318" s="618">
        <v>0.37002190513985456</v>
      </c>
      <c r="AK318" s="618">
        <v>1.2609680282338223</v>
      </c>
      <c r="AL318" s="618">
        <v>1.4173992756175537</v>
      </c>
      <c r="AM318" s="618">
        <v>1.1427895793906584</v>
      </c>
      <c r="AN318" s="618">
        <v>1.1313689121209567</v>
      </c>
      <c r="AO318" s="618">
        <v>1.208729627148917</v>
      </c>
      <c r="AP318" s="618">
        <v>1.1017588910239302</v>
      </c>
      <c r="AQ318" s="618">
        <v>1.1414058404232947</v>
      </c>
      <c r="AR318" s="618">
        <v>1.1279114102540813</v>
      </c>
      <c r="AS318" s="618">
        <v>1.4133680259278503</v>
      </c>
    </row>
    <row r="319" spans="2:45" x14ac:dyDescent="0.3">
      <c r="B319" s="616">
        <v>1257800</v>
      </c>
      <c r="C319" t="s">
        <v>517</v>
      </c>
      <c r="D319" t="s">
        <v>190</v>
      </c>
      <c r="E319" t="s">
        <v>574</v>
      </c>
      <c r="F319" s="618">
        <v>4.7879788565497039</v>
      </c>
      <c r="G319" s="618">
        <v>1.1933817226203394</v>
      </c>
      <c r="H319" s="617">
        <v>5.5790825679422742</v>
      </c>
      <c r="I319" s="617">
        <v>13.814350839340532</v>
      </c>
      <c r="J319" s="619">
        <v>1257.8</v>
      </c>
      <c r="K319" s="619">
        <v>1106.3820000000001</v>
      </c>
      <c r="L319" s="619">
        <v>616.48199999999997</v>
      </c>
      <c r="M319" s="619">
        <v>2597.0839999999998</v>
      </c>
      <c r="N319" s="619">
        <v>205.40620000000001</v>
      </c>
      <c r="O319" s="619">
        <v>558.40680000000009</v>
      </c>
      <c r="P319" s="619">
        <v>372.02879999999999</v>
      </c>
      <c r="Q319" s="619">
        <v>292.03199999999998</v>
      </c>
      <c r="R319" s="619">
        <v>1684.8</v>
      </c>
      <c r="S319" s="619">
        <v>1123.2</v>
      </c>
      <c r="T319" s="619">
        <v>1965.6</v>
      </c>
      <c r="U319" s="619">
        <v>1703.52</v>
      </c>
      <c r="V319" s="619">
        <v>2620.8000000000002</v>
      </c>
      <c r="W319" s="619">
        <v>2306.3040000000001</v>
      </c>
      <c r="X319" s="619">
        <v>2515.9679999999998</v>
      </c>
      <c r="Y319" s="619">
        <v>2096.64</v>
      </c>
      <c r="Z319" s="619">
        <v>410.11545599999999</v>
      </c>
      <c r="AA319" s="619">
        <v>372.83223279999999</v>
      </c>
      <c r="AB319" s="619">
        <v>2002.3445637999998</v>
      </c>
      <c r="AC319" s="619">
        <v>1766.7746151000001</v>
      </c>
      <c r="AD319" s="619">
        <v>1548.3</v>
      </c>
      <c r="AE319" s="619">
        <v>1366.56</v>
      </c>
      <c r="AF319" s="619">
        <v>1394.6280191999999</v>
      </c>
      <c r="AG319" s="619">
        <v>984.79704960000004</v>
      </c>
      <c r="AH319" s="618">
        <v>1.1368586979903867</v>
      </c>
      <c r="AI319" s="618">
        <v>0.23737468637903125</v>
      </c>
      <c r="AJ319" s="618">
        <v>0.36784329990250847</v>
      </c>
      <c r="AK319" s="618">
        <v>1.2739316239316238</v>
      </c>
      <c r="AL319" s="618">
        <v>1.5</v>
      </c>
      <c r="AM319" s="618">
        <v>1.1538461538461537</v>
      </c>
      <c r="AN319" s="618">
        <v>1.1363636363636362</v>
      </c>
      <c r="AO319" s="618">
        <v>1.1999999999999997</v>
      </c>
      <c r="AP319" s="618">
        <v>1.0999999999999999</v>
      </c>
      <c r="AQ319" s="618">
        <v>1.1333333333333335</v>
      </c>
      <c r="AR319" s="618">
        <v>1.1329908675799087</v>
      </c>
      <c r="AS319" s="618">
        <v>1.416157795931164</v>
      </c>
    </row>
    <row r="320" spans="2:45" x14ac:dyDescent="0.3">
      <c r="B320" s="616">
        <v>1257800</v>
      </c>
      <c r="C320" t="s">
        <v>518</v>
      </c>
      <c r="D320" t="s">
        <v>190</v>
      </c>
      <c r="E320" t="s">
        <v>574</v>
      </c>
      <c r="F320" s="618">
        <v>5.5061756850321597</v>
      </c>
      <c r="G320" s="618">
        <v>1.3723889810133902</v>
      </c>
      <c r="H320" s="617">
        <v>6.4159449531336152</v>
      </c>
      <c r="I320" s="617">
        <v>15.886503465241612</v>
      </c>
      <c r="J320" s="619">
        <v>1509.36</v>
      </c>
      <c r="K320" s="619">
        <v>1327.6583999999998</v>
      </c>
      <c r="L320" s="619">
        <v>739.77840000000003</v>
      </c>
      <c r="M320" s="619">
        <v>3116.5007999999998</v>
      </c>
      <c r="N320" s="619">
        <v>246.48743999999999</v>
      </c>
      <c r="O320" s="619">
        <v>670.08816000000002</v>
      </c>
      <c r="P320" s="619">
        <v>409.23167999999998</v>
      </c>
      <c r="Q320" s="619">
        <v>321.23520000000002</v>
      </c>
      <c r="R320" s="619">
        <v>1853.28</v>
      </c>
      <c r="S320" s="619">
        <v>1235.52</v>
      </c>
      <c r="T320" s="619">
        <v>2162.16</v>
      </c>
      <c r="U320" s="619">
        <v>1873.8720000000001</v>
      </c>
      <c r="V320" s="619">
        <v>2882.88</v>
      </c>
      <c r="W320" s="619">
        <v>2536.9344000000001</v>
      </c>
      <c r="X320" s="619">
        <v>2767.5647999999997</v>
      </c>
      <c r="Y320" s="619">
        <v>2306.3040000000001</v>
      </c>
      <c r="Z320" s="619">
        <v>451.12700160000003</v>
      </c>
      <c r="AA320" s="619">
        <v>410.11545599999999</v>
      </c>
      <c r="AB320" s="619">
        <v>2202.5790202000003</v>
      </c>
      <c r="AC320" s="619">
        <v>1943.4520766000001</v>
      </c>
      <c r="AD320" s="619">
        <v>1703.13</v>
      </c>
      <c r="AE320" s="619">
        <v>1503.2159999999999</v>
      </c>
      <c r="AF320" s="619">
        <v>1534.0908211000001</v>
      </c>
      <c r="AG320" s="619">
        <v>1083.2767546</v>
      </c>
      <c r="AH320" s="618">
        <v>1.1368586979903867</v>
      </c>
      <c r="AI320" s="618">
        <v>0.23737468637903128</v>
      </c>
      <c r="AJ320" s="618">
        <v>0.36784329990250847</v>
      </c>
      <c r="AK320" s="618">
        <v>1.2739316239316241</v>
      </c>
      <c r="AL320" s="618">
        <v>1.5</v>
      </c>
      <c r="AM320" s="618">
        <v>1.153846153846154</v>
      </c>
      <c r="AN320" s="618">
        <v>1.1363636363636365</v>
      </c>
      <c r="AO320" s="618">
        <v>1.1999999999999997</v>
      </c>
      <c r="AP320" s="618">
        <v>1.0999999999999999</v>
      </c>
      <c r="AQ320" s="618">
        <v>1.1333333333333337</v>
      </c>
      <c r="AR320" s="618">
        <v>1.1329908675799087</v>
      </c>
      <c r="AS320" s="618">
        <v>1.4161577959311642</v>
      </c>
    </row>
    <row r="321" spans="2:45" x14ac:dyDescent="0.3">
      <c r="B321" s="616">
        <v>1257800</v>
      </c>
      <c r="C321" t="s">
        <v>516</v>
      </c>
      <c r="D321" t="s">
        <v>190</v>
      </c>
      <c r="E321" t="s">
        <v>574</v>
      </c>
      <c r="F321" s="618">
        <v>6.2243725135146155</v>
      </c>
      <c r="G321" s="618">
        <v>1.5513962394064413</v>
      </c>
      <c r="H321" s="617">
        <v>7.2528073383249572</v>
      </c>
      <c r="I321" s="617">
        <v>17.958656091142693</v>
      </c>
      <c r="J321" s="619">
        <v>1635.14</v>
      </c>
      <c r="K321" s="619">
        <v>1438.2966000000001</v>
      </c>
      <c r="L321" s="619">
        <v>801.42660000000001</v>
      </c>
      <c r="M321" s="619">
        <v>3376.2092000000002</v>
      </c>
      <c r="N321" s="619">
        <v>267.02805999999998</v>
      </c>
      <c r="O321" s="619">
        <v>725.92883999999992</v>
      </c>
      <c r="P321" s="619">
        <v>446.43455999999998</v>
      </c>
      <c r="Q321" s="619">
        <v>350.4384</v>
      </c>
      <c r="R321" s="619">
        <v>2021.76</v>
      </c>
      <c r="S321" s="619">
        <v>1347.84</v>
      </c>
      <c r="T321" s="619">
        <v>2358.7199999999998</v>
      </c>
      <c r="U321" s="619">
        <v>2044.2239999999999</v>
      </c>
      <c r="V321" s="619">
        <v>3144.96</v>
      </c>
      <c r="W321" s="619">
        <v>2767.5647999999997</v>
      </c>
      <c r="X321" s="619">
        <v>3019.1615999999999</v>
      </c>
      <c r="Y321" s="619">
        <v>2515.9679999999998</v>
      </c>
      <c r="Z321" s="619">
        <v>492.13854719999995</v>
      </c>
      <c r="AA321" s="619">
        <v>447.39867930000003</v>
      </c>
      <c r="AB321" s="619">
        <v>2402.8134765</v>
      </c>
      <c r="AC321" s="619">
        <v>2120.1295381</v>
      </c>
      <c r="AD321" s="619">
        <v>1857.96</v>
      </c>
      <c r="AE321" s="619">
        <v>1639.8720000000001</v>
      </c>
      <c r="AF321" s="619">
        <v>1673.553623</v>
      </c>
      <c r="AG321" s="619">
        <v>1181.7564595000001</v>
      </c>
      <c r="AH321" s="618">
        <v>1.1368586979903865</v>
      </c>
      <c r="AI321" s="618">
        <v>0.23737468637903122</v>
      </c>
      <c r="AJ321" s="618">
        <v>0.36784329990250847</v>
      </c>
      <c r="AK321" s="618">
        <v>1.2739316239316238</v>
      </c>
      <c r="AL321" s="618">
        <v>1.5</v>
      </c>
      <c r="AM321" s="618">
        <v>1.1538461538461537</v>
      </c>
      <c r="AN321" s="618">
        <v>1.1363636363636362</v>
      </c>
      <c r="AO321" s="618">
        <v>1.1999999999999997</v>
      </c>
      <c r="AP321" s="618">
        <v>1.0999999999999999</v>
      </c>
      <c r="AQ321" s="618">
        <v>1.1333333333333337</v>
      </c>
      <c r="AR321" s="618">
        <v>1.1329908675799087</v>
      </c>
      <c r="AS321" s="618">
        <v>1.4161577959311642</v>
      </c>
    </row>
    <row r="322" spans="2:45" x14ac:dyDescent="0.3">
      <c r="B322" s="616">
        <v>1300000</v>
      </c>
      <c r="C322" t="s">
        <v>517</v>
      </c>
      <c r="D322" t="s">
        <v>190</v>
      </c>
      <c r="E322" t="s">
        <v>574</v>
      </c>
      <c r="F322" s="618">
        <v>4.8909892263433203</v>
      </c>
      <c r="G322" s="618">
        <v>1.232395018863097</v>
      </c>
      <c r="H322" s="617">
        <v>5.506551550495586</v>
      </c>
      <c r="I322" s="617">
        <v>13.523629818728262</v>
      </c>
      <c r="J322" s="619">
        <v>1300</v>
      </c>
      <c r="K322" s="619">
        <v>1123.8741510999998</v>
      </c>
      <c r="L322" s="619">
        <v>631.61180110000009</v>
      </c>
      <c r="M322" s="619">
        <v>2666.6856833000002</v>
      </c>
      <c r="N322" s="619">
        <v>205.40620000000001</v>
      </c>
      <c r="O322" s="619">
        <v>565.45888070000001</v>
      </c>
      <c r="P322" s="619">
        <v>388.26720169999999</v>
      </c>
      <c r="Q322" s="619">
        <v>305.10954320000002</v>
      </c>
      <c r="R322" s="619">
        <v>1727.9565709999999</v>
      </c>
      <c r="S322" s="619">
        <v>1185.3318962999999</v>
      </c>
      <c r="T322" s="619">
        <v>2055.4741950000002</v>
      </c>
      <c r="U322" s="619">
        <v>1783.0501839000001</v>
      </c>
      <c r="V322" s="619">
        <v>2635.0442119999998</v>
      </c>
      <c r="W322" s="619">
        <v>2327.1955109999999</v>
      </c>
      <c r="X322" s="619">
        <v>2689.0351762999999</v>
      </c>
      <c r="Y322" s="619">
        <v>2249.7652795000004</v>
      </c>
      <c r="Z322" s="619">
        <v>428.34565399999997</v>
      </c>
      <c r="AA322" s="619">
        <v>388.22636969999996</v>
      </c>
      <c r="AB322" s="619">
        <v>2068.6047607999999</v>
      </c>
      <c r="AC322" s="619">
        <v>1823.9520766000001</v>
      </c>
      <c r="AD322" s="619">
        <v>1578.6113441</v>
      </c>
      <c r="AE322" s="619">
        <v>1389.1981226999999</v>
      </c>
      <c r="AF322" s="619">
        <v>1539.8155446999999</v>
      </c>
      <c r="AG322" s="619">
        <v>1090.1376779</v>
      </c>
      <c r="AH322" s="618">
        <v>1.1567131415272258</v>
      </c>
      <c r="AI322" s="618">
        <v>0.23685273637364315</v>
      </c>
      <c r="AJ322" s="618">
        <v>0.36325576804890486</v>
      </c>
      <c r="AK322" s="618">
        <v>1.2725501719706216</v>
      </c>
      <c r="AL322" s="618">
        <v>1.4577829014313084</v>
      </c>
      <c r="AM322" s="618">
        <v>1.1527853862920179</v>
      </c>
      <c r="AN322" s="618">
        <v>1.1322831277350043</v>
      </c>
      <c r="AO322" s="618">
        <v>1.1952514339469209</v>
      </c>
      <c r="AP322" s="618">
        <v>1.1033399260096626</v>
      </c>
      <c r="AQ322" s="618">
        <v>1.1341332852603934</v>
      </c>
      <c r="AR322" s="618">
        <v>1.1363471619147387</v>
      </c>
      <c r="AS322" s="618">
        <v>1.4124963991783763</v>
      </c>
    </row>
    <row r="323" spans="2:45" x14ac:dyDescent="0.3">
      <c r="B323" s="616">
        <v>1300000</v>
      </c>
      <c r="C323" t="s">
        <v>518</v>
      </c>
      <c r="D323" t="s">
        <v>190</v>
      </c>
      <c r="E323" t="s">
        <v>574</v>
      </c>
      <c r="F323" s="618">
        <v>5.6246376102948181</v>
      </c>
      <c r="G323" s="618">
        <v>1.4172542716925614</v>
      </c>
      <c r="H323" s="617">
        <v>6.3325342830699238</v>
      </c>
      <c r="I323" s="617">
        <v>15.552174291537501</v>
      </c>
      <c r="J323" s="619">
        <v>1560</v>
      </c>
      <c r="K323" s="619">
        <v>1348.6489813000001</v>
      </c>
      <c r="L323" s="619">
        <v>757.93416139999999</v>
      </c>
      <c r="M323" s="619">
        <v>3200.0228199999997</v>
      </c>
      <c r="N323" s="619">
        <v>246.48743999999999</v>
      </c>
      <c r="O323" s="619">
        <v>678.55065679999996</v>
      </c>
      <c r="P323" s="619">
        <v>427.0939219</v>
      </c>
      <c r="Q323" s="619">
        <v>335.62049760000002</v>
      </c>
      <c r="R323" s="619">
        <v>1900.7522280999999</v>
      </c>
      <c r="S323" s="619">
        <v>1303.8650859999998</v>
      </c>
      <c r="T323" s="619">
        <v>2261.0216144999999</v>
      </c>
      <c r="U323" s="619">
        <v>1961.3552023</v>
      </c>
      <c r="V323" s="619">
        <v>2898.5486332</v>
      </c>
      <c r="W323" s="619">
        <v>2559.9150621000003</v>
      </c>
      <c r="X323" s="619">
        <v>2957.9386939999999</v>
      </c>
      <c r="Y323" s="619">
        <v>2474.7418073999997</v>
      </c>
      <c r="Z323" s="619">
        <v>471.1802194</v>
      </c>
      <c r="AA323" s="619">
        <v>427.04900660000004</v>
      </c>
      <c r="AB323" s="619">
        <v>2275.4652369</v>
      </c>
      <c r="AC323" s="619">
        <v>2006.3472843</v>
      </c>
      <c r="AD323" s="619">
        <v>1736.4724785000001</v>
      </c>
      <c r="AE323" s="619">
        <v>1528.117935</v>
      </c>
      <c r="AF323" s="619">
        <v>1693.7970991</v>
      </c>
      <c r="AG323" s="619">
        <v>1199.1514457000001</v>
      </c>
      <c r="AH323" s="618">
        <v>1.156713141527226</v>
      </c>
      <c r="AI323" s="618">
        <v>0.23685273637364315</v>
      </c>
      <c r="AJ323" s="618">
        <v>0.3632557680489048</v>
      </c>
      <c r="AK323" s="618">
        <v>1.2725501719706218</v>
      </c>
      <c r="AL323" s="618">
        <v>1.4577829014313084</v>
      </c>
      <c r="AM323" s="618">
        <v>1.1527853862920179</v>
      </c>
      <c r="AN323" s="618">
        <v>1.1322831277350043</v>
      </c>
      <c r="AO323" s="618">
        <v>1.1952514339469207</v>
      </c>
      <c r="AP323" s="618">
        <v>1.1033399260096626</v>
      </c>
      <c r="AQ323" s="618">
        <v>1.1341332852603931</v>
      </c>
      <c r="AR323" s="618">
        <v>1.1363471619147387</v>
      </c>
      <c r="AS323" s="618">
        <v>1.4124963991783765</v>
      </c>
    </row>
    <row r="324" spans="2:45" x14ac:dyDescent="0.3">
      <c r="B324" s="616">
        <v>1300000</v>
      </c>
      <c r="C324" t="s">
        <v>516</v>
      </c>
      <c r="D324" t="s">
        <v>190</v>
      </c>
      <c r="E324" t="s">
        <v>574</v>
      </c>
      <c r="F324" s="618">
        <v>6.3582859942463168</v>
      </c>
      <c r="G324" s="618">
        <v>1.6021135245220259</v>
      </c>
      <c r="H324" s="617">
        <v>7.1585170156442617</v>
      </c>
      <c r="I324" s="617">
        <v>17.580718764346742</v>
      </c>
      <c r="J324" s="619">
        <v>1690</v>
      </c>
      <c r="K324" s="619">
        <v>1461.0363964000001</v>
      </c>
      <c r="L324" s="619">
        <v>821.09534150000002</v>
      </c>
      <c r="M324" s="619">
        <v>3466.6913883000002</v>
      </c>
      <c r="N324" s="619">
        <v>267.02805999999998</v>
      </c>
      <c r="O324" s="619">
        <v>735.09654490000003</v>
      </c>
      <c r="P324" s="619">
        <v>465.92064210000001</v>
      </c>
      <c r="Q324" s="619">
        <v>366.1314519</v>
      </c>
      <c r="R324" s="619">
        <v>2073.5478852000001</v>
      </c>
      <c r="S324" s="619">
        <v>1422.3982756</v>
      </c>
      <c r="T324" s="619">
        <v>2466.5690341</v>
      </c>
      <c r="U324" s="619">
        <v>2139.6602207000001</v>
      </c>
      <c r="V324" s="619">
        <v>3162.0530545000001</v>
      </c>
      <c r="W324" s="619">
        <v>2792.6346131999999</v>
      </c>
      <c r="X324" s="619">
        <v>3226.8422116000002</v>
      </c>
      <c r="Y324" s="619">
        <v>2699.7183354000003</v>
      </c>
      <c r="Z324" s="619">
        <v>514.01478480000003</v>
      </c>
      <c r="AA324" s="619">
        <v>465.87164360000003</v>
      </c>
      <c r="AB324" s="619">
        <v>2482.3257130000002</v>
      </c>
      <c r="AC324" s="619">
        <v>2188.7424920000003</v>
      </c>
      <c r="AD324" s="619">
        <v>1894.3336129000002</v>
      </c>
      <c r="AE324" s="619">
        <v>1667.0377472999999</v>
      </c>
      <c r="AF324" s="619">
        <v>1847.7786536000001</v>
      </c>
      <c r="AG324" s="619">
        <v>1308.1652135000002</v>
      </c>
      <c r="AH324" s="618">
        <v>1.1567131415272258</v>
      </c>
      <c r="AI324" s="618">
        <v>0.23685273637364312</v>
      </c>
      <c r="AJ324" s="618">
        <v>0.36325576804890486</v>
      </c>
      <c r="AK324" s="618">
        <v>1.272550171970622</v>
      </c>
      <c r="AL324" s="618">
        <v>1.4577829014313084</v>
      </c>
      <c r="AM324" s="618">
        <v>1.1527853862920179</v>
      </c>
      <c r="AN324" s="618">
        <v>1.1322831277350045</v>
      </c>
      <c r="AO324" s="618">
        <v>1.1952514339469207</v>
      </c>
      <c r="AP324" s="618">
        <v>1.1033399260096628</v>
      </c>
      <c r="AQ324" s="618">
        <v>1.1341332852603931</v>
      </c>
      <c r="AR324" s="618">
        <v>1.1363471619147387</v>
      </c>
      <c r="AS324" s="618">
        <v>1.4124963991783763</v>
      </c>
    </row>
    <row r="325" spans="2:45" x14ac:dyDescent="0.3">
      <c r="B325" s="616">
        <v>1428221</v>
      </c>
      <c r="C325" t="s">
        <v>517</v>
      </c>
      <c r="D325" t="s">
        <v>190</v>
      </c>
      <c r="E325" t="s">
        <v>574</v>
      </c>
      <c r="F325" s="618">
        <v>5.1773560342979694</v>
      </c>
      <c r="G325" s="618">
        <v>1.3509334988996515</v>
      </c>
      <c r="H325" s="617">
        <v>5.3175446188585296</v>
      </c>
      <c r="I325" s="617">
        <v>12.773737046189128</v>
      </c>
      <c r="J325" s="619">
        <v>1428.221</v>
      </c>
      <c r="K325" s="619">
        <v>1177.0225184999999</v>
      </c>
      <c r="L325" s="619">
        <v>677.58237540000005</v>
      </c>
      <c r="M325" s="619">
        <v>2878.1642956000001</v>
      </c>
      <c r="N325" s="619">
        <v>205.40620000000001</v>
      </c>
      <c r="O325" s="619">
        <v>586.8860095</v>
      </c>
      <c r="P325" s="619">
        <v>437.60616160000001</v>
      </c>
      <c r="Q325" s="619">
        <v>344.84451179999996</v>
      </c>
      <c r="R325" s="619">
        <v>1859.0840282000001</v>
      </c>
      <c r="S325" s="619">
        <v>1374.1142157999998</v>
      </c>
      <c r="T325" s="619">
        <v>2328.5490567000002</v>
      </c>
      <c r="U325" s="619">
        <v>2024.6956747000002</v>
      </c>
      <c r="V325" s="619">
        <v>2678.3240013999998</v>
      </c>
      <c r="W325" s="619">
        <v>2390.6725354</v>
      </c>
      <c r="X325" s="619">
        <v>3214.8846175000003</v>
      </c>
      <c r="Y325" s="619">
        <v>2715.0230155000004</v>
      </c>
      <c r="Z325" s="619">
        <v>483.736512</v>
      </c>
      <c r="AA325" s="619">
        <v>435.0001049</v>
      </c>
      <c r="AB325" s="619">
        <v>2269.9305600000002</v>
      </c>
      <c r="AC325" s="619">
        <v>1997.6807802999999</v>
      </c>
      <c r="AD325" s="619">
        <v>1670.7097054999999</v>
      </c>
      <c r="AE325" s="619">
        <v>1457.9820737</v>
      </c>
      <c r="AF325" s="619">
        <v>1980.9551111000001</v>
      </c>
      <c r="AG325" s="619">
        <v>1410.2059410000002</v>
      </c>
      <c r="AH325" s="618">
        <v>1.2134185858785853</v>
      </c>
      <c r="AI325" s="618">
        <v>0.23542171529655226</v>
      </c>
      <c r="AJ325" s="618">
        <v>0.34999334909219965</v>
      </c>
      <c r="AK325" s="618">
        <v>1.2689955811086264</v>
      </c>
      <c r="AL325" s="618">
        <v>1.3529326796726353</v>
      </c>
      <c r="AM325" s="618">
        <v>1.1500736065146382</v>
      </c>
      <c r="AN325" s="618">
        <v>1.1203224037287431</v>
      </c>
      <c r="AO325" s="618">
        <v>1.1841095265729047</v>
      </c>
      <c r="AP325" s="618">
        <v>1.1120376905098832</v>
      </c>
      <c r="AQ325" s="618">
        <v>1.1362829248757913</v>
      </c>
      <c r="AR325" s="618">
        <v>1.1459055193912671</v>
      </c>
      <c r="AS325" s="618">
        <v>1.4047275319460559</v>
      </c>
    </row>
    <row r="326" spans="2:45" x14ac:dyDescent="0.3">
      <c r="B326" s="616">
        <v>1428221</v>
      </c>
      <c r="C326" t="s">
        <v>518</v>
      </c>
      <c r="D326" t="s">
        <v>190</v>
      </c>
      <c r="E326" t="s">
        <v>574</v>
      </c>
      <c r="F326" s="618">
        <v>5.9539594394426647</v>
      </c>
      <c r="G326" s="618">
        <v>1.5535735237345993</v>
      </c>
      <c r="H326" s="617">
        <v>6.1151763116873079</v>
      </c>
      <c r="I326" s="617">
        <v>14.689797603117496</v>
      </c>
      <c r="J326" s="619">
        <v>1713.8652</v>
      </c>
      <c r="K326" s="619">
        <v>1412.4270223000001</v>
      </c>
      <c r="L326" s="619">
        <v>813.09885039999995</v>
      </c>
      <c r="M326" s="619">
        <v>3453.7971546999997</v>
      </c>
      <c r="N326" s="619">
        <v>246.48743999999999</v>
      </c>
      <c r="O326" s="619">
        <v>704.26321140000005</v>
      </c>
      <c r="P326" s="619">
        <v>481.36677779999997</v>
      </c>
      <c r="Q326" s="619">
        <v>379.32896299999999</v>
      </c>
      <c r="R326" s="619">
        <v>2044.9924310000001</v>
      </c>
      <c r="S326" s="619">
        <v>1511.5256373999998</v>
      </c>
      <c r="T326" s="619">
        <v>2561.4039624000002</v>
      </c>
      <c r="U326" s="619">
        <v>2227.1652422000002</v>
      </c>
      <c r="V326" s="619">
        <v>2946.1564016000002</v>
      </c>
      <c r="W326" s="619">
        <v>2629.7397889999997</v>
      </c>
      <c r="X326" s="619">
        <v>3536.3730793</v>
      </c>
      <c r="Y326" s="619">
        <v>2986.5253170999999</v>
      </c>
      <c r="Z326" s="619">
        <v>532.11016319999999</v>
      </c>
      <c r="AA326" s="619">
        <v>478.50011540000003</v>
      </c>
      <c r="AB326" s="619">
        <v>2496.923616</v>
      </c>
      <c r="AC326" s="619">
        <v>2197.4488583999996</v>
      </c>
      <c r="AD326" s="619">
        <v>1837.7806760000001</v>
      </c>
      <c r="AE326" s="619">
        <v>1603.7802810999999</v>
      </c>
      <c r="AF326" s="619">
        <v>2179.0506221999999</v>
      </c>
      <c r="AG326" s="619">
        <v>1551.2265351000001</v>
      </c>
      <c r="AH326" s="618">
        <v>1.2134185858785853</v>
      </c>
      <c r="AI326" s="618">
        <v>0.23542171529655223</v>
      </c>
      <c r="AJ326" s="618">
        <v>0.34999334909219959</v>
      </c>
      <c r="AK326" s="618">
        <v>1.2689955811086264</v>
      </c>
      <c r="AL326" s="618">
        <v>1.3529326796726351</v>
      </c>
      <c r="AM326" s="618">
        <v>1.1500736065146382</v>
      </c>
      <c r="AN326" s="618">
        <v>1.1203224037287429</v>
      </c>
      <c r="AO326" s="618">
        <v>1.1841095265729047</v>
      </c>
      <c r="AP326" s="618">
        <v>1.1120376905098832</v>
      </c>
      <c r="AQ326" s="618">
        <v>1.1362829248757913</v>
      </c>
      <c r="AR326" s="618">
        <v>1.1459055193912671</v>
      </c>
      <c r="AS326" s="618">
        <v>1.4047275319460559</v>
      </c>
    </row>
    <row r="327" spans="2:45" x14ac:dyDescent="0.3">
      <c r="B327" s="616">
        <v>1428221</v>
      </c>
      <c r="C327" t="s">
        <v>516</v>
      </c>
      <c r="D327" t="s">
        <v>190</v>
      </c>
      <c r="E327" t="s">
        <v>574</v>
      </c>
      <c r="F327" s="618">
        <v>6.7305628445873609</v>
      </c>
      <c r="G327" s="618">
        <v>1.7562135485695471</v>
      </c>
      <c r="H327" s="617">
        <v>6.912808004516088</v>
      </c>
      <c r="I327" s="617">
        <v>16.605858160045866</v>
      </c>
      <c r="J327" s="619">
        <v>1856.6873000000001</v>
      </c>
      <c r="K327" s="619">
        <v>1530.1292741</v>
      </c>
      <c r="L327" s="619">
        <v>880.85708799999998</v>
      </c>
      <c r="M327" s="619">
        <v>3741.6135843000002</v>
      </c>
      <c r="N327" s="619">
        <v>267.02805999999998</v>
      </c>
      <c r="O327" s="619">
        <v>762.95181230000003</v>
      </c>
      <c r="P327" s="619">
        <v>525.12739399999998</v>
      </c>
      <c r="Q327" s="619">
        <v>413.81341420000001</v>
      </c>
      <c r="R327" s="619">
        <v>2230.9008338000003</v>
      </c>
      <c r="S327" s="619">
        <v>1648.9370589999999</v>
      </c>
      <c r="T327" s="619">
        <v>2794.2588681000002</v>
      </c>
      <c r="U327" s="619">
        <v>2429.6348097</v>
      </c>
      <c r="V327" s="619">
        <v>3213.9888017000003</v>
      </c>
      <c r="W327" s="619">
        <v>2868.8070425000001</v>
      </c>
      <c r="X327" s="619">
        <v>3857.8615410000002</v>
      </c>
      <c r="Y327" s="619">
        <v>3258.0276186000001</v>
      </c>
      <c r="Z327" s="619">
        <v>580.48381440000003</v>
      </c>
      <c r="AA327" s="619">
        <v>522.00012589999994</v>
      </c>
      <c r="AB327" s="619">
        <v>2723.9166719999998</v>
      </c>
      <c r="AC327" s="619">
        <v>2397.2169364000001</v>
      </c>
      <c r="AD327" s="619">
        <v>2004.8516465</v>
      </c>
      <c r="AE327" s="619">
        <v>1749.5784885</v>
      </c>
      <c r="AF327" s="619">
        <v>2377.1461332999997</v>
      </c>
      <c r="AG327" s="619">
        <v>1692.2471292</v>
      </c>
      <c r="AH327" s="618">
        <v>1.2134185858785853</v>
      </c>
      <c r="AI327" s="618">
        <v>0.23542171529655226</v>
      </c>
      <c r="AJ327" s="618">
        <v>0.34999334909219965</v>
      </c>
      <c r="AK327" s="618">
        <v>1.2689955811086264</v>
      </c>
      <c r="AL327" s="618">
        <v>1.3529326796726351</v>
      </c>
      <c r="AM327" s="618">
        <v>1.150073606514638</v>
      </c>
      <c r="AN327" s="618">
        <v>1.1203224037287429</v>
      </c>
      <c r="AO327" s="618">
        <v>1.1841095265729047</v>
      </c>
      <c r="AP327" s="618">
        <v>1.1120376905098832</v>
      </c>
      <c r="AQ327" s="618">
        <v>1.1362829248757911</v>
      </c>
      <c r="AR327" s="618">
        <v>1.1459055193912671</v>
      </c>
      <c r="AS327" s="618">
        <v>1.4047275319460562</v>
      </c>
    </row>
    <row r="328" spans="2:45" x14ac:dyDescent="0.3">
      <c r="B328" s="616">
        <v>1500000</v>
      </c>
      <c r="C328" t="s">
        <v>517</v>
      </c>
      <c r="D328" t="s">
        <v>190</v>
      </c>
      <c r="E328" t="s">
        <v>574</v>
      </c>
      <c r="F328" s="618">
        <v>5.3222178260089592</v>
      </c>
      <c r="G328" s="618">
        <v>1.4172921574543647</v>
      </c>
      <c r="H328" s="617">
        <v>5.2284138800136475</v>
      </c>
      <c r="I328" s="617">
        <v>12.423911698919039</v>
      </c>
      <c r="J328" s="619">
        <v>1500</v>
      </c>
      <c r="K328" s="619">
        <v>1206.7753411000001</v>
      </c>
      <c r="L328" s="619">
        <v>703.31701980000003</v>
      </c>
      <c r="M328" s="619">
        <v>2996.5514810999998</v>
      </c>
      <c r="N328" s="619">
        <v>205.40620000000001</v>
      </c>
      <c r="O328" s="619">
        <v>598.88106400000004</v>
      </c>
      <c r="P328" s="619">
        <v>465.22645159999996</v>
      </c>
      <c r="Q328" s="619">
        <v>367.08842119999997</v>
      </c>
      <c r="R328" s="619">
        <v>1932.4900829000001</v>
      </c>
      <c r="S328" s="619">
        <v>1479.7958601</v>
      </c>
      <c r="T328" s="619">
        <v>2481.4182474000004</v>
      </c>
      <c r="U328" s="619">
        <v>2159.9704867999999</v>
      </c>
      <c r="V328" s="619">
        <v>2702.552326</v>
      </c>
      <c r="W328" s="619">
        <v>2426.2074115</v>
      </c>
      <c r="X328" s="619">
        <v>3509.2587609000002</v>
      </c>
      <c r="Y328" s="619">
        <v>2975.4775044999997</v>
      </c>
      <c r="Z328" s="619">
        <v>514.74469629999999</v>
      </c>
      <c r="AA328" s="619">
        <v>461.18436439999999</v>
      </c>
      <c r="AB328" s="619">
        <v>2382.6341308000001</v>
      </c>
      <c r="AC328" s="619">
        <v>2094.9353067000002</v>
      </c>
      <c r="AD328" s="619">
        <v>1722.2670031999999</v>
      </c>
      <c r="AE328" s="619">
        <v>1496.4878038000002</v>
      </c>
      <c r="AF328" s="619">
        <v>2227.9080824000002</v>
      </c>
      <c r="AG328" s="619">
        <v>1589.3823619</v>
      </c>
      <c r="AH328" s="618">
        <v>1.2429819775523276</v>
      </c>
      <c r="AI328" s="618">
        <v>0.23470880586492648</v>
      </c>
      <c r="AJ328" s="618">
        <v>0.34298329393982224</v>
      </c>
      <c r="AK328" s="618">
        <v>1.2673416669323023</v>
      </c>
      <c r="AL328" s="618">
        <v>1.3059166707217673</v>
      </c>
      <c r="AM328" s="618">
        <v>1.1488204410694556</v>
      </c>
      <c r="AN328" s="618">
        <v>1.1138999548129409</v>
      </c>
      <c r="AO328" s="618">
        <v>1.1793934773804702</v>
      </c>
      <c r="AP328" s="618">
        <v>1.1161364868939356</v>
      </c>
      <c r="AQ328" s="618">
        <v>1.1373306484315162</v>
      </c>
      <c r="AR328" s="618">
        <v>1.1508727293642389</v>
      </c>
      <c r="AS328" s="618">
        <v>1.4017445618159139</v>
      </c>
    </row>
    <row r="329" spans="2:45" x14ac:dyDescent="0.3">
      <c r="B329" s="616">
        <v>1500000</v>
      </c>
      <c r="C329" t="s">
        <v>518</v>
      </c>
      <c r="D329" t="s">
        <v>190</v>
      </c>
      <c r="E329" t="s">
        <v>574</v>
      </c>
      <c r="F329" s="618">
        <v>6.1205504999103022</v>
      </c>
      <c r="G329" s="618">
        <v>1.6298859810725193</v>
      </c>
      <c r="H329" s="617">
        <v>6.0126759620156935</v>
      </c>
      <c r="I329" s="617">
        <v>14.287498453756895</v>
      </c>
      <c r="J329" s="619">
        <v>1800</v>
      </c>
      <c r="K329" s="619">
        <v>1448.1304094</v>
      </c>
      <c r="L329" s="619">
        <v>843.98042380000004</v>
      </c>
      <c r="M329" s="619">
        <v>3595.8617773000001</v>
      </c>
      <c r="N329" s="619">
        <v>246.48743999999999</v>
      </c>
      <c r="O329" s="619">
        <v>718.65727679999998</v>
      </c>
      <c r="P329" s="619">
        <v>511.74909680000002</v>
      </c>
      <c r="Q329" s="619">
        <v>403.7972633</v>
      </c>
      <c r="R329" s="619">
        <v>2125.7390912000001</v>
      </c>
      <c r="S329" s="619">
        <v>1627.7754461</v>
      </c>
      <c r="T329" s="619">
        <v>2729.5600721000001</v>
      </c>
      <c r="U329" s="619">
        <v>2375.9675355000004</v>
      </c>
      <c r="V329" s="619">
        <v>2972.8075586</v>
      </c>
      <c r="W329" s="619">
        <v>2668.8281526000001</v>
      </c>
      <c r="X329" s="619">
        <v>3860.1846370000003</v>
      </c>
      <c r="Y329" s="619">
        <v>3273.025255</v>
      </c>
      <c r="Z329" s="619">
        <v>566.21916599999997</v>
      </c>
      <c r="AA329" s="619">
        <v>507.30280089999997</v>
      </c>
      <c r="AB329" s="619">
        <v>2620.8975438000002</v>
      </c>
      <c r="AC329" s="619">
        <v>2304.4288372999999</v>
      </c>
      <c r="AD329" s="619">
        <v>1894.4937035999999</v>
      </c>
      <c r="AE329" s="619">
        <v>1646.1365842</v>
      </c>
      <c r="AF329" s="619">
        <v>2450.6988906000001</v>
      </c>
      <c r="AG329" s="619">
        <v>1748.320598</v>
      </c>
      <c r="AH329" s="618">
        <v>1.2429819775523276</v>
      </c>
      <c r="AI329" s="618">
        <v>0.23470880586492646</v>
      </c>
      <c r="AJ329" s="618">
        <v>0.34298329393982224</v>
      </c>
      <c r="AK329" s="618">
        <v>1.2673416669323023</v>
      </c>
      <c r="AL329" s="618">
        <v>1.3059166707217673</v>
      </c>
      <c r="AM329" s="618">
        <v>1.1488204410694556</v>
      </c>
      <c r="AN329" s="618">
        <v>1.1138999548129409</v>
      </c>
      <c r="AO329" s="618">
        <v>1.1793934773804704</v>
      </c>
      <c r="AP329" s="618">
        <v>1.1161364868939359</v>
      </c>
      <c r="AQ329" s="618">
        <v>1.1373306484315164</v>
      </c>
      <c r="AR329" s="618">
        <v>1.1508727293642389</v>
      </c>
      <c r="AS329" s="618">
        <v>1.4017445618159139</v>
      </c>
    </row>
    <row r="330" spans="2:45" x14ac:dyDescent="0.3">
      <c r="B330" s="616">
        <v>1500000</v>
      </c>
      <c r="C330" t="s">
        <v>516</v>
      </c>
      <c r="D330" t="s">
        <v>190</v>
      </c>
      <c r="E330" t="s">
        <v>574</v>
      </c>
      <c r="F330" s="618">
        <v>6.918883173811647</v>
      </c>
      <c r="G330" s="618">
        <v>1.8424798046906741</v>
      </c>
      <c r="H330" s="617">
        <v>6.7969380440177414</v>
      </c>
      <c r="I330" s="617">
        <v>16.15108520859475</v>
      </c>
      <c r="J330" s="619">
        <v>1950</v>
      </c>
      <c r="K330" s="619">
        <v>1568.8079435</v>
      </c>
      <c r="L330" s="619">
        <v>914.31212579999999</v>
      </c>
      <c r="M330" s="619">
        <v>3895.5169254000002</v>
      </c>
      <c r="N330" s="619">
        <v>267.02805999999998</v>
      </c>
      <c r="O330" s="619">
        <v>778.54538320000006</v>
      </c>
      <c r="P330" s="619">
        <v>558.27174200000002</v>
      </c>
      <c r="Q330" s="619">
        <v>440.50610540000002</v>
      </c>
      <c r="R330" s="619">
        <v>2318.9880994999999</v>
      </c>
      <c r="S330" s="619">
        <v>1775.7550320999999</v>
      </c>
      <c r="T330" s="619">
        <v>2977.7018969000001</v>
      </c>
      <c r="U330" s="619">
        <v>2591.9645842</v>
      </c>
      <c r="V330" s="619">
        <v>3243.0627912</v>
      </c>
      <c r="W330" s="619">
        <v>2911.4488938000004</v>
      </c>
      <c r="X330" s="619">
        <v>4211.1105131000004</v>
      </c>
      <c r="Y330" s="619">
        <v>3570.5730054000001</v>
      </c>
      <c r="Z330" s="619">
        <v>617.69363559999999</v>
      </c>
      <c r="AA330" s="619">
        <v>553.42123730000003</v>
      </c>
      <c r="AB330" s="619">
        <v>2859.1609569000002</v>
      </c>
      <c r="AC330" s="619">
        <v>2513.922368</v>
      </c>
      <c r="AD330" s="619">
        <v>2066.7204038999998</v>
      </c>
      <c r="AE330" s="619">
        <v>1795.7853645999999</v>
      </c>
      <c r="AF330" s="619">
        <v>2673.4896988</v>
      </c>
      <c r="AG330" s="619">
        <v>1907.2588341999999</v>
      </c>
      <c r="AH330" s="618">
        <v>1.2429819775523274</v>
      </c>
      <c r="AI330" s="618">
        <v>0.23470880586492648</v>
      </c>
      <c r="AJ330" s="618">
        <v>0.34298329393982219</v>
      </c>
      <c r="AK330" s="618">
        <v>1.2673416669323021</v>
      </c>
      <c r="AL330" s="618">
        <v>1.3059166707217675</v>
      </c>
      <c r="AM330" s="618">
        <v>1.1488204410694556</v>
      </c>
      <c r="AN330" s="618">
        <v>1.1138999548129409</v>
      </c>
      <c r="AO330" s="618">
        <v>1.1793934773804704</v>
      </c>
      <c r="AP330" s="618">
        <v>1.1161364868939359</v>
      </c>
      <c r="AQ330" s="618">
        <v>1.1373306484315164</v>
      </c>
      <c r="AR330" s="618">
        <v>1.1508727293642389</v>
      </c>
      <c r="AS330" s="618">
        <v>1.4017445618159139</v>
      </c>
    </row>
    <row r="331" spans="2:45" x14ac:dyDescent="0.3">
      <c r="B331" s="616">
        <v>1800000</v>
      </c>
      <c r="C331" t="s">
        <v>517</v>
      </c>
      <c r="D331" t="s">
        <v>190</v>
      </c>
      <c r="E331" t="s">
        <v>574</v>
      </c>
      <c r="F331" s="618">
        <v>5.8329083376809976</v>
      </c>
      <c r="G331" s="618">
        <v>1.6946378653412661</v>
      </c>
      <c r="H331" s="617">
        <v>4.9441663961284803</v>
      </c>
      <c r="I331" s="617">
        <v>11.324218353076576</v>
      </c>
      <c r="J331" s="619">
        <v>1800</v>
      </c>
      <c r="K331" s="619">
        <v>1331.1271262</v>
      </c>
      <c r="L331" s="619">
        <v>810.87484790000008</v>
      </c>
      <c r="M331" s="619">
        <v>3491.3501776999997</v>
      </c>
      <c r="N331" s="619">
        <v>205.40620000000001</v>
      </c>
      <c r="O331" s="619">
        <v>649.01433889999998</v>
      </c>
      <c r="P331" s="619">
        <v>580.66532649999999</v>
      </c>
      <c r="Q331" s="619">
        <v>460.05673810000002</v>
      </c>
      <c r="R331" s="619">
        <v>2239.2903507999999</v>
      </c>
      <c r="S331" s="619">
        <v>1921.4918057</v>
      </c>
      <c r="T331" s="619">
        <v>3120.3343258999998</v>
      </c>
      <c r="U331" s="619">
        <v>2725.3509411999999</v>
      </c>
      <c r="V331" s="619">
        <v>2803.8144969</v>
      </c>
      <c r="W331" s="619">
        <v>2574.7252622000001</v>
      </c>
      <c r="X331" s="619">
        <v>4739.5941377999998</v>
      </c>
      <c r="Y331" s="619">
        <v>4064.045842</v>
      </c>
      <c r="Z331" s="619">
        <v>644.34325980000006</v>
      </c>
      <c r="AA331" s="619">
        <v>570.62135660000001</v>
      </c>
      <c r="AB331" s="619">
        <v>2853.6781855999998</v>
      </c>
      <c r="AC331" s="619">
        <v>2501.4101516999999</v>
      </c>
      <c r="AD331" s="619">
        <v>1937.7504920000001</v>
      </c>
      <c r="AE331" s="619">
        <v>1657.4223254999999</v>
      </c>
      <c r="AF331" s="619">
        <v>3260.0468889000003</v>
      </c>
      <c r="AG331" s="619">
        <v>2338.2493878</v>
      </c>
      <c r="AH331" s="618">
        <v>1.352237486974958</v>
      </c>
      <c r="AI331" s="618">
        <v>0.23225251166525782</v>
      </c>
      <c r="AJ331" s="618">
        <v>0.31648946360941621</v>
      </c>
      <c r="AK331" s="618">
        <v>1.2621602475718943</v>
      </c>
      <c r="AL331" s="618">
        <v>1.165391569308726</v>
      </c>
      <c r="AM331" s="618">
        <v>1.1449293662349906</v>
      </c>
      <c r="AN331" s="618">
        <v>1.0889761863643006</v>
      </c>
      <c r="AO331" s="618">
        <v>1.1662255599381071</v>
      </c>
      <c r="AP331" s="618">
        <v>1.1291958361073902</v>
      </c>
      <c r="AQ331" s="618">
        <v>1.1408277781555873</v>
      </c>
      <c r="AR331" s="618">
        <v>1.1691350250283405</v>
      </c>
      <c r="AS331" s="618">
        <v>1.3942254859571224</v>
      </c>
    </row>
    <row r="332" spans="2:45" x14ac:dyDescent="0.3">
      <c r="B332" s="616">
        <v>1800000</v>
      </c>
      <c r="C332" t="s">
        <v>518</v>
      </c>
      <c r="D332" t="s">
        <v>190</v>
      </c>
      <c r="E332" t="s">
        <v>574</v>
      </c>
      <c r="F332" s="618">
        <v>6.7078445883331472</v>
      </c>
      <c r="G332" s="618">
        <v>1.9488335451424559</v>
      </c>
      <c r="H332" s="617">
        <v>5.6857913555477522</v>
      </c>
      <c r="I332" s="617">
        <v>13.022851106038063</v>
      </c>
      <c r="J332" s="619">
        <v>2160</v>
      </c>
      <c r="K332" s="619">
        <v>1597.3525515000001</v>
      </c>
      <c r="L332" s="619">
        <v>973.04981740000005</v>
      </c>
      <c r="M332" s="619">
        <v>4189.6202131999999</v>
      </c>
      <c r="N332" s="619">
        <v>246.48743999999999</v>
      </c>
      <c r="O332" s="619">
        <v>778.81720669999993</v>
      </c>
      <c r="P332" s="619">
        <v>638.73185919999992</v>
      </c>
      <c r="Q332" s="619">
        <v>506.06241199999999</v>
      </c>
      <c r="R332" s="619">
        <v>2463.2193858999999</v>
      </c>
      <c r="S332" s="619">
        <v>2113.6409862</v>
      </c>
      <c r="T332" s="619">
        <v>3432.3677585</v>
      </c>
      <c r="U332" s="619">
        <v>2997.8860353</v>
      </c>
      <c r="V332" s="619">
        <v>3084.1959465999998</v>
      </c>
      <c r="W332" s="619">
        <v>2832.1977883999998</v>
      </c>
      <c r="X332" s="619">
        <v>5213.5535515000001</v>
      </c>
      <c r="Y332" s="619">
        <v>4470.4504263000008</v>
      </c>
      <c r="Z332" s="619">
        <v>708.7775858</v>
      </c>
      <c r="AA332" s="619">
        <v>627.68349219999993</v>
      </c>
      <c r="AB332" s="619">
        <v>3139.0460042</v>
      </c>
      <c r="AC332" s="619">
        <v>2751.5511669000002</v>
      </c>
      <c r="AD332" s="619">
        <v>2131.5255411999997</v>
      </c>
      <c r="AE332" s="619">
        <v>1823.1645579999999</v>
      </c>
      <c r="AF332" s="619">
        <v>3586.0515777999999</v>
      </c>
      <c r="AG332" s="619">
        <v>2572.0743265000001</v>
      </c>
      <c r="AH332" s="618">
        <v>1.352237486974958</v>
      </c>
      <c r="AI332" s="618">
        <v>0.23225251166525782</v>
      </c>
      <c r="AJ332" s="618">
        <v>0.31648946360941621</v>
      </c>
      <c r="AK332" s="618">
        <v>1.2621602475718943</v>
      </c>
      <c r="AL332" s="618">
        <v>1.1653915693087262</v>
      </c>
      <c r="AM332" s="618">
        <v>1.1449293662349906</v>
      </c>
      <c r="AN332" s="618">
        <v>1.0889761863643006</v>
      </c>
      <c r="AO332" s="618">
        <v>1.1662255599381071</v>
      </c>
      <c r="AP332" s="618">
        <v>1.1291958361073902</v>
      </c>
      <c r="AQ332" s="618">
        <v>1.1408277781555871</v>
      </c>
      <c r="AR332" s="618">
        <v>1.1691350250283405</v>
      </c>
      <c r="AS332" s="618">
        <v>1.3942254859571221</v>
      </c>
    </row>
    <row r="333" spans="2:45" x14ac:dyDescent="0.3">
      <c r="B333" s="616">
        <v>1800000</v>
      </c>
      <c r="C333" t="s">
        <v>516</v>
      </c>
      <c r="D333" t="s">
        <v>190</v>
      </c>
      <c r="E333" t="s">
        <v>574</v>
      </c>
      <c r="F333" s="618">
        <v>7.5827808389852969</v>
      </c>
      <c r="G333" s="618">
        <v>2.2030292249436458</v>
      </c>
      <c r="H333" s="617">
        <v>6.4274163149670249</v>
      </c>
      <c r="I333" s="617">
        <v>14.72148385899955</v>
      </c>
      <c r="J333" s="619">
        <v>2340</v>
      </c>
      <c r="K333" s="619">
        <v>1730.4652641</v>
      </c>
      <c r="L333" s="619">
        <v>1054.1373022</v>
      </c>
      <c r="M333" s="619">
        <v>4538.7552310000001</v>
      </c>
      <c r="N333" s="619">
        <v>267.02805999999998</v>
      </c>
      <c r="O333" s="619">
        <v>843.71864060000007</v>
      </c>
      <c r="P333" s="619">
        <v>696.79839179999999</v>
      </c>
      <c r="Q333" s="619">
        <v>552.06808579999995</v>
      </c>
      <c r="R333" s="619">
        <v>2687.1484209999999</v>
      </c>
      <c r="S333" s="619">
        <v>2305.7901668</v>
      </c>
      <c r="T333" s="619">
        <v>3744.4011910999998</v>
      </c>
      <c r="U333" s="619">
        <v>3270.4211295</v>
      </c>
      <c r="V333" s="619">
        <v>3364.5773963000001</v>
      </c>
      <c r="W333" s="619">
        <v>3089.6703146</v>
      </c>
      <c r="X333" s="619">
        <v>5687.5129653000004</v>
      </c>
      <c r="Y333" s="619">
        <v>4876.8550104999995</v>
      </c>
      <c r="Z333" s="619">
        <v>773.21191180000005</v>
      </c>
      <c r="AA333" s="619">
        <v>684.74562789999993</v>
      </c>
      <c r="AB333" s="619">
        <v>3424.4138228000002</v>
      </c>
      <c r="AC333" s="619">
        <v>3001.6921820000002</v>
      </c>
      <c r="AD333" s="619">
        <v>2325.3005904000001</v>
      </c>
      <c r="AE333" s="619">
        <v>1988.9067906</v>
      </c>
      <c r="AF333" s="619">
        <v>3912.0562666999999</v>
      </c>
      <c r="AG333" s="619">
        <v>2805.8992653</v>
      </c>
      <c r="AH333" s="618">
        <v>1.352237486974958</v>
      </c>
      <c r="AI333" s="618">
        <v>0.23225251166525779</v>
      </c>
      <c r="AJ333" s="618">
        <v>0.31648946360941621</v>
      </c>
      <c r="AK333" s="618">
        <v>1.2621602475718945</v>
      </c>
      <c r="AL333" s="618">
        <v>1.1653915693087262</v>
      </c>
      <c r="AM333" s="618">
        <v>1.1449293662349909</v>
      </c>
      <c r="AN333" s="618">
        <v>1.0889761863643006</v>
      </c>
      <c r="AO333" s="618">
        <v>1.1662255599381071</v>
      </c>
      <c r="AP333" s="618">
        <v>1.1291958361073902</v>
      </c>
      <c r="AQ333" s="618">
        <v>1.1408277781555873</v>
      </c>
      <c r="AR333" s="618">
        <v>1.1691350250283408</v>
      </c>
      <c r="AS333" s="618">
        <v>1.3942254859571224</v>
      </c>
    </row>
    <row r="334" spans="2:45" x14ac:dyDescent="0.3">
      <c r="B334" s="616">
        <v>2034240</v>
      </c>
      <c r="C334" t="s">
        <v>517</v>
      </c>
      <c r="D334" t="s">
        <v>190</v>
      </c>
      <c r="E334" t="s">
        <v>574</v>
      </c>
      <c r="F334" s="618">
        <v>6.1500259771141197</v>
      </c>
      <c r="G334" s="618">
        <v>1.9111893940593589</v>
      </c>
      <c r="H334" s="617">
        <v>4.7879821179575419</v>
      </c>
      <c r="I334" s="617">
        <v>10.730095970201234</v>
      </c>
      <c r="J334" s="619">
        <v>2034.24</v>
      </c>
      <c r="K334" s="619">
        <v>1428.221</v>
      </c>
      <c r="L334" s="619">
        <v>894.85599999999999</v>
      </c>
      <c r="M334" s="619">
        <v>3877.6889999999999</v>
      </c>
      <c r="N334" s="619">
        <v>205.40620000000001</v>
      </c>
      <c r="O334" s="619">
        <v>688.15840000000003</v>
      </c>
      <c r="P334" s="619">
        <v>670.8</v>
      </c>
      <c r="Q334" s="619">
        <v>532.64639999999997</v>
      </c>
      <c r="R334" s="619">
        <v>2478.84</v>
      </c>
      <c r="S334" s="619">
        <v>2266.3679999999999</v>
      </c>
      <c r="T334" s="619">
        <v>3619.2</v>
      </c>
      <c r="U334" s="619">
        <v>3166.8</v>
      </c>
      <c r="V334" s="619">
        <v>2882.88</v>
      </c>
      <c r="W334" s="619">
        <v>2690.6880000000001</v>
      </c>
      <c r="X334" s="619">
        <v>5700.24</v>
      </c>
      <c r="Y334" s="619">
        <v>4914</v>
      </c>
      <c r="Z334" s="619">
        <v>745.53381819999993</v>
      </c>
      <c r="AA334" s="619">
        <v>656.06976009999994</v>
      </c>
      <c r="AB334" s="619">
        <v>3221.4693837</v>
      </c>
      <c r="AC334" s="619">
        <v>2818.7857107</v>
      </c>
      <c r="AD334" s="619">
        <v>2106</v>
      </c>
      <c r="AE334" s="619">
        <v>1783.08</v>
      </c>
      <c r="AF334" s="619">
        <v>4065.9408690999999</v>
      </c>
      <c r="AG334" s="619">
        <v>2922.9647615999997</v>
      </c>
      <c r="AH334" s="618">
        <v>1.4243173850545539</v>
      </c>
      <c r="AI334" s="618">
        <v>0.23077044084762857</v>
      </c>
      <c r="AJ334" s="618">
        <v>0.29848680187584725</v>
      </c>
      <c r="AK334" s="618">
        <v>1.2593720712277412</v>
      </c>
      <c r="AL334" s="618">
        <v>1.09375</v>
      </c>
      <c r="AM334" s="618">
        <v>1.1428571428571428</v>
      </c>
      <c r="AN334" s="618">
        <v>1.0714285714285712</v>
      </c>
      <c r="AO334" s="618">
        <v>1.1599999999999999</v>
      </c>
      <c r="AP334" s="618">
        <v>1.1363636363636365</v>
      </c>
      <c r="AQ334" s="618">
        <v>1.1428571428571432</v>
      </c>
      <c r="AR334" s="618">
        <v>1.1811023622047243</v>
      </c>
      <c r="AS334" s="618">
        <v>1.3910331463918983</v>
      </c>
    </row>
    <row r="335" spans="2:45" x14ac:dyDescent="0.3">
      <c r="B335" s="616">
        <v>2034240</v>
      </c>
      <c r="C335" t="s">
        <v>518</v>
      </c>
      <c r="D335" t="s">
        <v>190</v>
      </c>
      <c r="E335" t="s">
        <v>574</v>
      </c>
      <c r="F335" s="618">
        <v>7.072529873681237</v>
      </c>
      <c r="G335" s="618">
        <v>2.1978678031682626</v>
      </c>
      <c r="H335" s="617">
        <v>5.5061794356511724</v>
      </c>
      <c r="I335" s="617">
        <v>12.339610365731419</v>
      </c>
      <c r="J335" s="619">
        <v>2441.0880000000002</v>
      </c>
      <c r="K335" s="619">
        <v>1713.8652</v>
      </c>
      <c r="L335" s="619">
        <v>1073.8271999999999</v>
      </c>
      <c r="M335" s="619">
        <v>4653.2267999999995</v>
      </c>
      <c r="N335" s="619">
        <v>246.48743999999999</v>
      </c>
      <c r="O335" s="619">
        <v>825.79007999999999</v>
      </c>
      <c r="P335" s="619">
        <v>737.88</v>
      </c>
      <c r="Q335" s="619">
        <v>585.91104000000007</v>
      </c>
      <c r="R335" s="619">
        <v>2726.7240000000002</v>
      </c>
      <c r="S335" s="619">
        <v>2493.0047999999997</v>
      </c>
      <c r="T335" s="619">
        <v>3981.12</v>
      </c>
      <c r="U335" s="619">
        <v>3483.48</v>
      </c>
      <c r="V335" s="619">
        <v>3171.1680000000001</v>
      </c>
      <c r="W335" s="619">
        <v>2959.7567999999997</v>
      </c>
      <c r="X335" s="619">
        <v>6270.2640000000001</v>
      </c>
      <c r="Y335" s="619">
        <v>5405.4</v>
      </c>
      <c r="Z335" s="619">
        <v>820.08720010000002</v>
      </c>
      <c r="AA335" s="619">
        <v>721.67673609999997</v>
      </c>
      <c r="AB335" s="619">
        <v>3543.6163220000003</v>
      </c>
      <c r="AC335" s="619">
        <v>3100.6642818</v>
      </c>
      <c r="AD335" s="619">
        <v>2316.6</v>
      </c>
      <c r="AE335" s="619">
        <v>1961.3879999999999</v>
      </c>
      <c r="AF335" s="619">
        <v>4472.5349560000004</v>
      </c>
      <c r="AG335" s="619">
        <v>3215.2612377999999</v>
      </c>
      <c r="AH335" s="618">
        <v>1.4243173850545539</v>
      </c>
      <c r="AI335" s="618">
        <v>0.23077044084762857</v>
      </c>
      <c r="AJ335" s="618">
        <v>0.29848680187584725</v>
      </c>
      <c r="AK335" s="618">
        <v>1.2593720712277414</v>
      </c>
      <c r="AL335" s="618">
        <v>1.09375</v>
      </c>
      <c r="AM335" s="618">
        <v>1.1428571428571428</v>
      </c>
      <c r="AN335" s="618">
        <v>1.0714285714285714</v>
      </c>
      <c r="AO335" s="618">
        <v>1.1599999999999999</v>
      </c>
      <c r="AP335" s="618">
        <v>1.1363636363636365</v>
      </c>
      <c r="AQ335" s="618">
        <v>1.1428571428571432</v>
      </c>
      <c r="AR335" s="618">
        <v>1.1811023622047245</v>
      </c>
      <c r="AS335" s="618">
        <v>1.3910331463918986</v>
      </c>
    </row>
    <row r="336" spans="2:45" x14ac:dyDescent="0.3">
      <c r="B336" s="616">
        <v>2034240</v>
      </c>
      <c r="C336" t="s">
        <v>516</v>
      </c>
      <c r="D336" t="s">
        <v>190</v>
      </c>
      <c r="E336" t="s">
        <v>574</v>
      </c>
      <c r="F336" s="618">
        <v>7.995033770248356</v>
      </c>
      <c r="G336" s="618">
        <v>2.4845462122771669</v>
      </c>
      <c r="H336" s="617">
        <v>6.2243767533448047</v>
      </c>
      <c r="I336" s="617">
        <v>13.949124761261604</v>
      </c>
      <c r="J336" s="619">
        <v>2644.5120000000002</v>
      </c>
      <c r="K336" s="619">
        <v>1856.6873000000001</v>
      </c>
      <c r="L336" s="619">
        <v>1163.3128000000002</v>
      </c>
      <c r="M336" s="619">
        <v>5040.9957000000004</v>
      </c>
      <c r="N336" s="619">
        <v>267.02805999999998</v>
      </c>
      <c r="O336" s="619">
        <v>894.60592000000008</v>
      </c>
      <c r="P336" s="619">
        <v>804.96</v>
      </c>
      <c r="Q336" s="619">
        <v>639.17568000000006</v>
      </c>
      <c r="R336" s="619">
        <v>2974.6080000000002</v>
      </c>
      <c r="S336" s="619">
        <v>2719.6415999999999</v>
      </c>
      <c r="T336" s="619">
        <v>4343.04</v>
      </c>
      <c r="U336" s="619">
        <v>3800.16</v>
      </c>
      <c r="V336" s="619">
        <v>3459.4560000000001</v>
      </c>
      <c r="W336" s="619">
        <v>3228.8256000000001</v>
      </c>
      <c r="X336" s="619">
        <v>6840.2879999999996</v>
      </c>
      <c r="Y336" s="619">
        <v>5896.8</v>
      </c>
      <c r="Z336" s="619">
        <v>894.64058190000003</v>
      </c>
      <c r="AA336" s="619">
        <v>787.2837121</v>
      </c>
      <c r="AB336" s="619">
        <v>3865.7632604</v>
      </c>
      <c r="AC336" s="619">
        <v>3382.5428528999996</v>
      </c>
      <c r="AD336" s="619">
        <v>2527.1999999999998</v>
      </c>
      <c r="AE336" s="619">
        <v>2139.6959999999999</v>
      </c>
      <c r="AF336" s="619">
        <v>4879.1290429000001</v>
      </c>
      <c r="AG336" s="619">
        <v>3507.5577138999997</v>
      </c>
      <c r="AH336" s="618">
        <v>1.4243173850545539</v>
      </c>
      <c r="AI336" s="618">
        <v>0.23077044084762857</v>
      </c>
      <c r="AJ336" s="618">
        <v>0.29848680187584725</v>
      </c>
      <c r="AK336" s="618">
        <v>1.2593720712277412</v>
      </c>
      <c r="AL336" s="618">
        <v>1.09375</v>
      </c>
      <c r="AM336" s="618">
        <v>1.1428571428571428</v>
      </c>
      <c r="AN336" s="618">
        <v>1.0714285714285712</v>
      </c>
      <c r="AO336" s="618">
        <v>1.1599999999999999</v>
      </c>
      <c r="AP336" s="618">
        <v>1.1363636363636362</v>
      </c>
      <c r="AQ336" s="618">
        <v>1.1428571428571432</v>
      </c>
      <c r="AR336" s="618">
        <v>1.1811023622047243</v>
      </c>
      <c r="AS336" s="618">
        <v>1.3910331463918983</v>
      </c>
    </row>
    <row r="337" spans="2:45" x14ac:dyDescent="0.3">
      <c r="B337" s="616">
        <v>2200000</v>
      </c>
      <c r="C337" t="s">
        <v>517</v>
      </c>
      <c r="D337" t="s">
        <v>190</v>
      </c>
      <c r="E337" t="s">
        <v>574</v>
      </c>
      <c r="F337" s="618">
        <v>6.6511607035802385</v>
      </c>
      <c r="G337" s="618">
        <v>2.0669226182410085</v>
      </c>
      <c r="H337" s="617">
        <v>4.787982117957541</v>
      </c>
      <c r="I337" s="617">
        <v>10.730095970201234</v>
      </c>
      <c r="J337" s="619">
        <v>2200</v>
      </c>
      <c r="K337" s="619">
        <v>1544.5995556</v>
      </c>
      <c r="L337" s="619">
        <v>967.7733207</v>
      </c>
      <c r="M337" s="619">
        <v>4193.6623996999997</v>
      </c>
      <c r="N337" s="619">
        <v>222.1437195</v>
      </c>
      <c r="O337" s="619">
        <v>744.23297149999996</v>
      </c>
      <c r="P337" s="619">
        <v>725.46012269999994</v>
      </c>
      <c r="Q337" s="619">
        <v>576.04907979999996</v>
      </c>
      <c r="R337" s="619">
        <v>2680.8282208999999</v>
      </c>
      <c r="S337" s="619">
        <v>2451.0429448</v>
      </c>
      <c r="T337" s="619">
        <v>3914.1104293999997</v>
      </c>
      <c r="U337" s="619">
        <v>3424.8466257999999</v>
      </c>
      <c r="V337" s="619">
        <v>3117.7914109999997</v>
      </c>
      <c r="W337" s="619">
        <v>2909.9386503000001</v>
      </c>
      <c r="X337" s="619">
        <v>6164.7239264</v>
      </c>
      <c r="Y337" s="619">
        <v>5314.4171778999998</v>
      </c>
      <c r="Z337" s="619">
        <v>806.28362440000001</v>
      </c>
      <c r="AA337" s="619">
        <v>709.52958950000004</v>
      </c>
      <c r="AB337" s="619">
        <v>3483.9707429</v>
      </c>
      <c r="AC337" s="619">
        <v>3048.4744001000004</v>
      </c>
      <c r="AD337" s="619">
        <v>2277.6073620000002</v>
      </c>
      <c r="AE337" s="619">
        <v>1928.3742331000001</v>
      </c>
      <c r="AF337" s="619">
        <v>4397.2539680999998</v>
      </c>
      <c r="AG337" s="619">
        <v>3161.1424785000004</v>
      </c>
      <c r="AH337" s="618">
        <v>1.4243173850545541</v>
      </c>
      <c r="AI337" s="618">
        <v>0.23077044084762857</v>
      </c>
      <c r="AJ337" s="618">
        <v>0.29848680187584725</v>
      </c>
      <c r="AK337" s="618">
        <v>1.2593720712277414</v>
      </c>
      <c r="AL337" s="618">
        <v>1.09375</v>
      </c>
      <c r="AM337" s="618">
        <v>1.1428571428571428</v>
      </c>
      <c r="AN337" s="618">
        <v>1.0714285714285712</v>
      </c>
      <c r="AO337" s="618">
        <v>1.1599999999999999</v>
      </c>
      <c r="AP337" s="618">
        <v>1.1363636363636365</v>
      </c>
      <c r="AQ337" s="618">
        <v>1.1428571428571432</v>
      </c>
      <c r="AR337" s="618">
        <v>1.1811023622047245</v>
      </c>
      <c r="AS337" s="618">
        <v>1.3910331463918983</v>
      </c>
    </row>
    <row r="338" spans="2:45" x14ac:dyDescent="0.3">
      <c r="B338" s="616">
        <v>2200000</v>
      </c>
      <c r="C338" t="s">
        <v>518</v>
      </c>
      <c r="D338" t="s">
        <v>190</v>
      </c>
      <c r="E338" t="s">
        <v>574</v>
      </c>
      <c r="F338" s="618">
        <v>7.6488348091172735</v>
      </c>
      <c r="G338" s="618">
        <v>2.3769610109771597</v>
      </c>
      <c r="H338" s="617">
        <v>5.5061794356511715</v>
      </c>
      <c r="I338" s="617">
        <v>12.339610365731419</v>
      </c>
      <c r="J338" s="619">
        <v>2640</v>
      </c>
      <c r="K338" s="619">
        <v>1853.5194667000001</v>
      </c>
      <c r="L338" s="619">
        <v>1161.3279849</v>
      </c>
      <c r="M338" s="619">
        <v>5032.3948797000003</v>
      </c>
      <c r="N338" s="619">
        <v>266.5724634</v>
      </c>
      <c r="O338" s="619">
        <v>893.07956579999995</v>
      </c>
      <c r="P338" s="619">
        <v>798.00613499999997</v>
      </c>
      <c r="Q338" s="619">
        <v>633.65398770000002</v>
      </c>
      <c r="R338" s="619">
        <v>2948.9110428999998</v>
      </c>
      <c r="S338" s="619">
        <v>2696.1472392999999</v>
      </c>
      <c r="T338" s="619">
        <v>4305.5214724000007</v>
      </c>
      <c r="U338" s="619">
        <v>3767.3312883000003</v>
      </c>
      <c r="V338" s="619">
        <v>3429.5705521</v>
      </c>
      <c r="W338" s="619">
        <v>3200.9325153</v>
      </c>
      <c r="X338" s="619">
        <v>6781.1963190000006</v>
      </c>
      <c r="Y338" s="619">
        <v>5845.8588957000002</v>
      </c>
      <c r="Z338" s="619">
        <v>886.91198689999999</v>
      </c>
      <c r="AA338" s="619">
        <v>780.48254839999993</v>
      </c>
      <c r="AB338" s="619">
        <v>3832.3678172</v>
      </c>
      <c r="AC338" s="619">
        <v>3353.3218401000004</v>
      </c>
      <c r="AD338" s="619">
        <v>2505.3680982000001</v>
      </c>
      <c r="AE338" s="619">
        <v>2121.2116564000003</v>
      </c>
      <c r="AF338" s="619">
        <v>4836.9793649000003</v>
      </c>
      <c r="AG338" s="619">
        <v>3477.2567263999999</v>
      </c>
      <c r="AH338" s="618">
        <v>1.4243173850545541</v>
      </c>
      <c r="AI338" s="618">
        <v>0.23077044084762854</v>
      </c>
      <c r="AJ338" s="618">
        <v>0.29848680187584725</v>
      </c>
      <c r="AK338" s="618">
        <v>1.2593720712277414</v>
      </c>
      <c r="AL338" s="618">
        <v>1.0937500000000002</v>
      </c>
      <c r="AM338" s="618">
        <v>1.1428571428571426</v>
      </c>
      <c r="AN338" s="618">
        <v>1.0714285714285712</v>
      </c>
      <c r="AO338" s="618">
        <v>1.1599999999999999</v>
      </c>
      <c r="AP338" s="618">
        <v>1.1363636363636362</v>
      </c>
      <c r="AQ338" s="618">
        <v>1.1428571428571432</v>
      </c>
      <c r="AR338" s="618">
        <v>1.1811023622047245</v>
      </c>
      <c r="AS338" s="618">
        <v>1.3910331463918983</v>
      </c>
    </row>
    <row r="339" spans="2:45" x14ac:dyDescent="0.3">
      <c r="B339" s="616">
        <v>2200000</v>
      </c>
      <c r="C339" t="s">
        <v>516</v>
      </c>
      <c r="D339" t="s">
        <v>190</v>
      </c>
      <c r="E339" t="s">
        <v>574</v>
      </c>
      <c r="F339" s="618">
        <v>8.6465089146543104</v>
      </c>
      <c r="G339" s="618">
        <v>2.6869994037133114</v>
      </c>
      <c r="H339" s="617">
        <v>6.2243767533448038</v>
      </c>
      <c r="I339" s="617">
        <v>13.949124761261604</v>
      </c>
      <c r="J339" s="619">
        <v>2860</v>
      </c>
      <c r="K339" s="619">
        <v>2007.9794222999999</v>
      </c>
      <c r="L339" s="619">
        <v>1258.105317</v>
      </c>
      <c r="M339" s="619">
        <v>5451.7611195999998</v>
      </c>
      <c r="N339" s="619">
        <v>288.78683539999997</v>
      </c>
      <c r="O339" s="619">
        <v>967.50286300000005</v>
      </c>
      <c r="P339" s="619">
        <v>870.55214720000004</v>
      </c>
      <c r="Q339" s="619">
        <v>691.25889570000004</v>
      </c>
      <c r="R339" s="619">
        <v>3216.9938650000004</v>
      </c>
      <c r="S339" s="619">
        <v>2941.2515337</v>
      </c>
      <c r="T339" s="619">
        <v>4696.9325153</v>
      </c>
      <c r="U339" s="619">
        <v>4109.8159508999997</v>
      </c>
      <c r="V339" s="619">
        <v>3741.3496933000001</v>
      </c>
      <c r="W339" s="619">
        <v>3491.9263804000002</v>
      </c>
      <c r="X339" s="619">
        <v>7397.6687117000001</v>
      </c>
      <c r="Y339" s="619">
        <v>6377.3006134999996</v>
      </c>
      <c r="Z339" s="619">
        <v>967.5403493</v>
      </c>
      <c r="AA339" s="619">
        <v>851.43550740000001</v>
      </c>
      <c r="AB339" s="619">
        <v>4180.7648915</v>
      </c>
      <c r="AC339" s="619">
        <v>3658.1692800999999</v>
      </c>
      <c r="AD339" s="619">
        <v>2733.1288344</v>
      </c>
      <c r="AE339" s="619">
        <v>2314.0490798000001</v>
      </c>
      <c r="AF339" s="619">
        <v>5276.7047616999998</v>
      </c>
      <c r="AG339" s="619">
        <v>3793.3709742000001</v>
      </c>
      <c r="AH339" s="618">
        <v>1.4243173850545539</v>
      </c>
      <c r="AI339" s="618">
        <v>0.23077044084762857</v>
      </c>
      <c r="AJ339" s="618">
        <v>0.29848680187584725</v>
      </c>
      <c r="AK339" s="618">
        <v>1.2593720712277412</v>
      </c>
      <c r="AL339" s="618">
        <v>1.09375</v>
      </c>
      <c r="AM339" s="618">
        <v>1.1428571428571428</v>
      </c>
      <c r="AN339" s="618">
        <v>1.0714285714285712</v>
      </c>
      <c r="AO339" s="618">
        <v>1.1599999999999999</v>
      </c>
      <c r="AP339" s="618">
        <v>1.1363636363636365</v>
      </c>
      <c r="AQ339" s="618">
        <v>1.1428571428571432</v>
      </c>
      <c r="AR339" s="618">
        <v>1.1811023622047245</v>
      </c>
      <c r="AS339" s="618">
        <v>1.3910331463918983</v>
      </c>
    </row>
    <row r="340" spans="2:45" x14ac:dyDescent="0.3">
      <c r="C340"/>
    </row>
    <row r="341" spans="2:45" x14ac:dyDescent="0.3">
      <c r="C341"/>
    </row>
    <row r="342" spans="2:45" x14ac:dyDescent="0.3">
      <c r="C342"/>
    </row>
    <row r="343" spans="2:45" x14ac:dyDescent="0.3">
      <c r="C343"/>
    </row>
    <row r="344" spans="2:45" x14ac:dyDescent="0.3">
      <c r="C344"/>
    </row>
    <row r="345" spans="2:45" x14ac:dyDescent="0.3">
      <c r="C345"/>
    </row>
    <row r="346" spans="2:45" x14ac:dyDescent="0.3">
      <c r="C346"/>
    </row>
    <row r="347" spans="2:45" x14ac:dyDescent="0.3">
      <c r="C347"/>
    </row>
    <row r="348" spans="2:45" x14ac:dyDescent="0.3">
      <c r="C348"/>
    </row>
    <row r="349" spans="2:45" x14ac:dyDescent="0.3">
      <c r="C349"/>
    </row>
    <row r="350" spans="2:45" x14ac:dyDescent="0.3">
      <c r="C350"/>
    </row>
    <row r="351" spans="2:45" x14ac:dyDescent="0.3">
      <c r="C351"/>
    </row>
    <row r="352" spans="2:45" x14ac:dyDescent="0.3">
      <c r="C352"/>
    </row>
    <row r="353" spans="3:3" x14ac:dyDescent="0.3">
      <c r="C353"/>
    </row>
    <row r="354" spans="3:3" x14ac:dyDescent="0.3">
      <c r="C354"/>
    </row>
    <row r="355" spans="3:3" x14ac:dyDescent="0.3">
      <c r="C355"/>
    </row>
    <row r="356" spans="3:3" x14ac:dyDescent="0.3">
      <c r="C356"/>
    </row>
    <row r="357" spans="3:3" x14ac:dyDescent="0.3">
      <c r="C357"/>
    </row>
    <row r="358" spans="3:3" x14ac:dyDescent="0.3">
      <c r="C358"/>
    </row>
    <row r="359" spans="3:3" x14ac:dyDescent="0.3">
      <c r="C359"/>
    </row>
    <row r="360" spans="3:3" x14ac:dyDescent="0.3">
      <c r="C360"/>
    </row>
    <row r="361" spans="3:3" x14ac:dyDescent="0.3">
      <c r="C361"/>
    </row>
    <row r="362" spans="3:3" x14ac:dyDescent="0.3">
      <c r="C362"/>
    </row>
    <row r="363" spans="3:3" x14ac:dyDescent="0.3">
      <c r="C363"/>
    </row>
    <row r="364" spans="3:3" x14ac:dyDescent="0.3">
      <c r="C364"/>
    </row>
    <row r="365" spans="3:3" x14ac:dyDescent="0.3">
      <c r="C365"/>
    </row>
    <row r="366" spans="3:3" x14ac:dyDescent="0.3">
      <c r="C366"/>
    </row>
    <row r="367" spans="3:3" x14ac:dyDescent="0.3">
      <c r="C367"/>
    </row>
    <row r="368" spans="3:3" x14ac:dyDescent="0.3">
      <c r="C368"/>
    </row>
    <row r="369" spans="3:3" x14ac:dyDescent="0.3">
      <c r="C369"/>
    </row>
    <row r="370" spans="3:3" x14ac:dyDescent="0.3">
      <c r="C370"/>
    </row>
    <row r="371" spans="3:3" x14ac:dyDescent="0.3">
      <c r="C371"/>
    </row>
    <row r="372" spans="3:3" x14ac:dyDescent="0.3">
      <c r="C372"/>
    </row>
    <row r="373" spans="3:3" x14ac:dyDescent="0.3">
      <c r="C373"/>
    </row>
    <row r="374" spans="3:3" x14ac:dyDescent="0.3">
      <c r="C374"/>
    </row>
    <row r="375" spans="3:3" x14ac:dyDescent="0.3">
      <c r="C375"/>
    </row>
    <row r="376" spans="3:3" x14ac:dyDescent="0.3">
      <c r="C376"/>
    </row>
    <row r="377" spans="3:3" x14ac:dyDescent="0.3">
      <c r="C377"/>
    </row>
    <row r="378" spans="3:3" x14ac:dyDescent="0.3">
      <c r="C378"/>
    </row>
    <row r="379" spans="3:3" x14ac:dyDescent="0.3">
      <c r="C379"/>
    </row>
    <row r="380" spans="3:3" x14ac:dyDescent="0.3">
      <c r="C380"/>
    </row>
    <row r="381" spans="3:3" x14ac:dyDescent="0.3">
      <c r="C381"/>
    </row>
    <row r="382" spans="3:3" x14ac:dyDescent="0.3">
      <c r="C382"/>
    </row>
    <row r="383" spans="3:3" x14ac:dyDescent="0.3">
      <c r="C383"/>
    </row>
    <row r="384" spans="3:3" x14ac:dyDescent="0.3">
      <c r="C384"/>
    </row>
    <row r="385" spans="3:3" x14ac:dyDescent="0.3">
      <c r="C385"/>
    </row>
    <row r="386" spans="3:3" x14ac:dyDescent="0.3">
      <c r="C386"/>
    </row>
    <row r="387" spans="3:3" x14ac:dyDescent="0.3">
      <c r="C387"/>
    </row>
    <row r="388" spans="3:3" x14ac:dyDescent="0.3">
      <c r="C388"/>
    </row>
    <row r="389" spans="3:3" x14ac:dyDescent="0.3">
      <c r="C389"/>
    </row>
    <row r="390" spans="3:3" x14ac:dyDescent="0.3">
      <c r="C390"/>
    </row>
    <row r="391" spans="3:3" x14ac:dyDescent="0.3">
      <c r="C391"/>
    </row>
    <row r="392" spans="3:3" x14ac:dyDescent="0.3">
      <c r="C392"/>
    </row>
    <row r="393" spans="3:3" x14ac:dyDescent="0.3">
      <c r="C393"/>
    </row>
    <row r="394" spans="3:3" x14ac:dyDescent="0.3">
      <c r="C394"/>
    </row>
    <row r="395" spans="3:3" x14ac:dyDescent="0.3">
      <c r="C395"/>
    </row>
    <row r="396" spans="3:3" x14ac:dyDescent="0.3">
      <c r="C396"/>
    </row>
    <row r="397" spans="3:3" x14ac:dyDescent="0.3">
      <c r="C397"/>
    </row>
    <row r="398" spans="3:3" x14ac:dyDescent="0.3">
      <c r="C398"/>
    </row>
    <row r="399" spans="3:3" x14ac:dyDescent="0.3">
      <c r="C399"/>
    </row>
    <row r="400" spans="3:3" x14ac:dyDescent="0.3">
      <c r="C400"/>
    </row>
    <row r="401" spans="3:3" x14ac:dyDescent="0.3">
      <c r="C401"/>
    </row>
    <row r="402" spans="3:3" x14ac:dyDescent="0.3">
      <c r="C402"/>
    </row>
    <row r="403" spans="3:3" x14ac:dyDescent="0.3">
      <c r="C403"/>
    </row>
    <row r="404" spans="3:3" x14ac:dyDescent="0.3">
      <c r="C404"/>
    </row>
    <row r="405" spans="3:3" x14ac:dyDescent="0.3">
      <c r="C405"/>
    </row>
    <row r="406" spans="3:3" x14ac:dyDescent="0.3">
      <c r="C406"/>
    </row>
    <row r="407" spans="3:3" x14ac:dyDescent="0.3">
      <c r="C407"/>
    </row>
    <row r="408" spans="3:3" x14ac:dyDescent="0.3">
      <c r="C408"/>
    </row>
    <row r="409" spans="3:3" x14ac:dyDescent="0.3">
      <c r="C409"/>
    </row>
    <row r="410" spans="3:3" x14ac:dyDescent="0.3">
      <c r="C410"/>
    </row>
    <row r="411" spans="3:3" x14ac:dyDescent="0.3">
      <c r="C411"/>
    </row>
    <row r="412" spans="3:3" x14ac:dyDescent="0.3">
      <c r="C412"/>
    </row>
    <row r="413" spans="3:3" x14ac:dyDescent="0.3">
      <c r="C413"/>
    </row>
    <row r="414" spans="3:3" x14ac:dyDescent="0.3">
      <c r="C414"/>
    </row>
    <row r="415" spans="3:3" x14ac:dyDescent="0.3">
      <c r="C415"/>
    </row>
    <row r="416" spans="3:3" x14ac:dyDescent="0.3">
      <c r="C416"/>
    </row>
    <row r="417" spans="3:3" x14ac:dyDescent="0.3">
      <c r="C417"/>
    </row>
    <row r="418" spans="3:3" x14ac:dyDescent="0.3">
      <c r="C418"/>
    </row>
    <row r="419" spans="3:3" x14ac:dyDescent="0.3">
      <c r="C419"/>
    </row>
    <row r="420" spans="3:3" x14ac:dyDescent="0.3">
      <c r="C420"/>
    </row>
    <row r="421" spans="3:3" x14ac:dyDescent="0.3">
      <c r="C421"/>
    </row>
    <row r="422" spans="3:3" x14ac:dyDescent="0.3">
      <c r="C422"/>
    </row>
    <row r="423" spans="3:3" x14ac:dyDescent="0.3">
      <c r="C423"/>
    </row>
    <row r="424" spans="3:3" x14ac:dyDescent="0.3">
      <c r="C424"/>
    </row>
    <row r="425" spans="3:3" x14ac:dyDescent="0.3">
      <c r="C425"/>
    </row>
    <row r="426" spans="3:3" x14ac:dyDescent="0.3">
      <c r="C426"/>
    </row>
    <row r="427" spans="3:3" x14ac:dyDescent="0.3">
      <c r="C427"/>
    </row>
    <row r="428" spans="3:3" x14ac:dyDescent="0.3">
      <c r="C428"/>
    </row>
    <row r="429" spans="3:3" x14ac:dyDescent="0.3">
      <c r="C429"/>
    </row>
    <row r="430" spans="3:3" x14ac:dyDescent="0.3">
      <c r="C430"/>
    </row>
    <row r="431" spans="3:3" x14ac:dyDescent="0.3">
      <c r="C431"/>
    </row>
    <row r="432" spans="3:3" x14ac:dyDescent="0.3">
      <c r="C432"/>
    </row>
    <row r="433" spans="3:3" x14ac:dyDescent="0.3">
      <c r="C433"/>
    </row>
    <row r="434" spans="3:3" x14ac:dyDescent="0.3">
      <c r="C434"/>
    </row>
    <row r="435" spans="3:3" x14ac:dyDescent="0.3">
      <c r="C435"/>
    </row>
    <row r="436" spans="3:3" x14ac:dyDescent="0.3">
      <c r="C436"/>
    </row>
    <row r="437" spans="3:3" x14ac:dyDescent="0.3">
      <c r="C437"/>
    </row>
    <row r="438" spans="3:3" x14ac:dyDescent="0.3">
      <c r="C438"/>
    </row>
    <row r="439" spans="3:3" x14ac:dyDescent="0.3">
      <c r="C439"/>
    </row>
    <row r="440" spans="3:3" x14ac:dyDescent="0.3">
      <c r="C440"/>
    </row>
    <row r="441" spans="3:3" x14ac:dyDescent="0.3">
      <c r="C441"/>
    </row>
    <row r="442" spans="3:3" x14ac:dyDescent="0.3">
      <c r="C442"/>
    </row>
    <row r="443" spans="3:3" x14ac:dyDescent="0.3">
      <c r="C443"/>
    </row>
    <row r="444" spans="3:3" x14ac:dyDescent="0.3">
      <c r="C444"/>
    </row>
    <row r="445" spans="3:3" x14ac:dyDescent="0.3">
      <c r="C445"/>
    </row>
    <row r="446" spans="3:3" x14ac:dyDescent="0.3">
      <c r="C446"/>
    </row>
    <row r="447" spans="3:3" x14ac:dyDescent="0.3">
      <c r="C447"/>
    </row>
    <row r="448" spans="3:3" x14ac:dyDescent="0.3">
      <c r="C448"/>
    </row>
    <row r="449" spans="3:3" x14ac:dyDescent="0.3">
      <c r="C449"/>
    </row>
    <row r="450" spans="3:3" x14ac:dyDescent="0.3">
      <c r="C450"/>
    </row>
    <row r="451" spans="3:3" x14ac:dyDescent="0.3">
      <c r="C451"/>
    </row>
    <row r="452" spans="3:3" x14ac:dyDescent="0.3">
      <c r="C452"/>
    </row>
    <row r="453" spans="3:3" x14ac:dyDescent="0.3">
      <c r="C453"/>
    </row>
    <row r="454" spans="3:3" x14ac:dyDescent="0.3">
      <c r="C454"/>
    </row>
    <row r="455" spans="3:3" x14ac:dyDescent="0.3">
      <c r="C455"/>
    </row>
    <row r="456" spans="3:3" x14ac:dyDescent="0.3">
      <c r="C456"/>
    </row>
    <row r="457" spans="3:3" x14ac:dyDescent="0.3">
      <c r="C457"/>
    </row>
    <row r="458" spans="3:3" x14ac:dyDescent="0.3">
      <c r="C458"/>
    </row>
    <row r="459" spans="3:3" x14ac:dyDescent="0.3">
      <c r="C459"/>
    </row>
    <row r="460" spans="3:3" x14ac:dyDescent="0.3">
      <c r="C460"/>
    </row>
    <row r="461" spans="3:3" x14ac:dyDescent="0.3">
      <c r="C461"/>
    </row>
    <row r="462" spans="3:3" x14ac:dyDescent="0.3">
      <c r="C462"/>
    </row>
    <row r="463" spans="3:3" x14ac:dyDescent="0.3">
      <c r="C463"/>
    </row>
    <row r="464" spans="3:3" x14ac:dyDescent="0.3">
      <c r="C464"/>
    </row>
    <row r="465" spans="3:3" x14ac:dyDescent="0.3">
      <c r="C465"/>
    </row>
    <row r="466" spans="3:3" x14ac:dyDescent="0.3">
      <c r="C466"/>
    </row>
    <row r="467" spans="3:3" x14ac:dyDescent="0.3">
      <c r="C467"/>
    </row>
    <row r="468" spans="3:3" x14ac:dyDescent="0.3">
      <c r="C468"/>
    </row>
    <row r="469" spans="3:3" x14ac:dyDescent="0.3">
      <c r="C469"/>
    </row>
    <row r="470" spans="3:3" x14ac:dyDescent="0.3">
      <c r="C470"/>
    </row>
    <row r="471" spans="3:3" x14ac:dyDescent="0.3">
      <c r="C471"/>
    </row>
    <row r="472" spans="3:3" x14ac:dyDescent="0.3">
      <c r="C472"/>
    </row>
    <row r="473" spans="3:3" x14ac:dyDescent="0.3">
      <c r="C473"/>
    </row>
    <row r="474" spans="3:3" x14ac:dyDescent="0.3">
      <c r="C474"/>
    </row>
    <row r="475" spans="3:3" x14ac:dyDescent="0.3">
      <c r="C475"/>
    </row>
    <row r="476" spans="3:3" x14ac:dyDescent="0.3">
      <c r="C476"/>
    </row>
    <row r="477" spans="3:3" x14ac:dyDescent="0.3">
      <c r="C477"/>
    </row>
    <row r="478" spans="3:3" x14ac:dyDescent="0.3">
      <c r="C478"/>
    </row>
    <row r="479" spans="3:3" x14ac:dyDescent="0.3">
      <c r="C479"/>
    </row>
    <row r="480" spans="3:3" x14ac:dyDescent="0.3">
      <c r="C480"/>
    </row>
    <row r="481" spans="3:3" x14ac:dyDescent="0.3">
      <c r="C481"/>
    </row>
    <row r="482" spans="3:3" x14ac:dyDescent="0.3">
      <c r="C482"/>
    </row>
    <row r="483" spans="3:3" x14ac:dyDescent="0.3">
      <c r="C483"/>
    </row>
    <row r="484" spans="3:3" x14ac:dyDescent="0.3">
      <c r="C484"/>
    </row>
    <row r="485" spans="3:3" x14ac:dyDescent="0.3">
      <c r="C485"/>
    </row>
    <row r="486" spans="3:3" x14ac:dyDescent="0.3">
      <c r="C486"/>
    </row>
    <row r="487" spans="3:3" x14ac:dyDescent="0.3">
      <c r="C487"/>
    </row>
    <row r="488" spans="3:3" x14ac:dyDescent="0.3">
      <c r="C488"/>
    </row>
    <row r="489" spans="3:3" x14ac:dyDescent="0.3">
      <c r="C489"/>
    </row>
    <row r="490" spans="3:3" x14ac:dyDescent="0.3">
      <c r="C490"/>
    </row>
    <row r="491" spans="3:3" x14ac:dyDescent="0.3">
      <c r="C491"/>
    </row>
    <row r="492" spans="3:3" x14ac:dyDescent="0.3">
      <c r="C492"/>
    </row>
    <row r="493" spans="3:3" x14ac:dyDescent="0.3">
      <c r="C493"/>
    </row>
    <row r="494" spans="3:3" x14ac:dyDescent="0.3">
      <c r="C494"/>
    </row>
    <row r="495" spans="3:3" x14ac:dyDescent="0.3">
      <c r="C495"/>
    </row>
    <row r="496" spans="3:3" x14ac:dyDescent="0.3">
      <c r="C496"/>
    </row>
    <row r="497" spans="3:3" x14ac:dyDescent="0.3">
      <c r="C497"/>
    </row>
    <row r="498" spans="3:3" x14ac:dyDescent="0.3">
      <c r="C498"/>
    </row>
    <row r="499" spans="3:3" x14ac:dyDescent="0.3">
      <c r="C499"/>
    </row>
    <row r="500" spans="3:3" x14ac:dyDescent="0.3">
      <c r="C500"/>
    </row>
    <row r="501" spans="3:3" x14ac:dyDescent="0.3">
      <c r="C501"/>
    </row>
    <row r="502" spans="3:3" x14ac:dyDescent="0.3">
      <c r="C502"/>
    </row>
    <row r="503" spans="3:3" x14ac:dyDescent="0.3">
      <c r="C503"/>
    </row>
    <row r="504" spans="3:3" x14ac:dyDescent="0.3">
      <c r="C504"/>
    </row>
    <row r="505" spans="3:3" x14ac:dyDescent="0.3">
      <c r="C505"/>
    </row>
    <row r="506" spans="3:3" x14ac:dyDescent="0.3">
      <c r="C506"/>
    </row>
    <row r="507" spans="3:3" x14ac:dyDescent="0.3">
      <c r="C507"/>
    </row>
    <row r="508" spans="3:3" x14ac:dyDescent="0.3">
      <c r="C508"/>
    </row>
    <row r="509" spans="3:3" x14ac:dyDescent="0.3">
      <c r="C509"/>
    </row>
    <row r="510" spans="3:3" x14ac:dyDescent="0.3">
      <c r="C510"/>
    </row>
    <row r="511" spans="3:3" x14ac:dyDescent="0.3">
      <c r="C511"/>
    </row>
    <row r="512" spans="3:3" x14ac:dyDescent="0.3">
      <c r="C512"/>
    </row>
    <row r="513" spans="3:3" x14ac:dyDescent="0.3">
      <c r="C513"/>
    </row>
    <row r="514" spans="3:3" x14ac:dyDescent="0.3">
      <c r="C514"/>
    </row>
    <row r="515" spans="3:3" x14ac:dyDescent="0.3">
      <c r="C515"/>
    </row>
    <row r="516" spans="3:3" x14ac:dyDescent="0.3">
      <c r="C516"/>
    </row>
    <row r="517" spans="3:3" x14ac:dyDescent="0.3">
      <c r="C517"/>
    </row>
    <row r="518" spans="3:3" x14ac:dyDescent="0.3">
      <c r="C518"/>
    </row>
    <row r="519" spans="3:3" x14ac:dyDescent="0.3">
      <c r="C519"/>
    </row>
    <row r="520" spans="3:3" x14ac:dyDescent="0.3">
      <c r="C520"/>
    </row>
    <row r="521" spans="3:3" x14ac:dyDescent="0.3">
      <c r="C521"/>
    </row>
    <row r="522" spans="3:3" x14ac:dyDescent="0.3">
      <c r="C522"/>
    </row>
    <row r="523" spans="3:3" x14ac:dyDescent="0.3">
      <c r="C523"/>
    </row>
    <row r="524" spans="3:3" x14ac:dyDescent="0.3">
      <c r="C524"/>
    </row>
    <row r="525" spans="3:3" x14ac:dyDescent="0.3">
      <c r="C525"/>
    </row>
    <row r="526" spans="3:3" x14ac:dyDescent="0.3">
      <c r="C526"/>
    </row>
    <row r="527" spans="3:3" x14ac:dyDescent="0.3">
      <c r="C527"/>
    </row>
    <row r="528" spans="3:3" x14ac:dyDescent="0.3">
      <c r="C528"/>
    </row>
    <row r="529" spans="3:3" x14ac:dyDescent="0.3">
      <c r="C529"/>
    </row>
    <row r="530" spans="3:3" x14ac:dyDescent="0.3">
      <c r="C530"/>
    </row>
    <row r="531" spans="3:3" x14ac:dyDescent="0.3">
      <c r="C531"/>
    </row>
    <row r="532" spans="3:3" x14ac:dyDescent="0.3">
      <c r="C532"/>
    </row>
    <row r="533" spans="3:3" x14ac:dyDescent="0.3">
      <c r="C533"/>
    </row>
    <row r="534" spans="3:3" x14ac:dyDescent="0.3">
      <c r="C534"/>
    </row>
    <row r="535" spans="3:3" x14ac:dyDescent="0.3">
      <c r="C535"/>
    </row>
    <row r="536" spans="3:3" x14ac:dyDescent="0.3">
      <c r="C536"/>
    </row>
    <row r="537" spans="3:3" x14ac:dyDescent="0.3">
      <c r="C537"/>
    </row>
    <row r="538" spans="3:3" x14ac:dyDescent="0.3">
      <c r="C538"/>
    </row>
    <row r="539" spans="3:3" x14ac:dyDescent="0.3">
      <c r="C539"/>
    </row>
    <row r="540" spans="3:3" x14ac:dyDescent="0.3">
      <c r="C540"/>
    </row>
    <row r="541" spans="3:3" x14ac:dyDescent="0.3">
      <c r="C541"/>
    </row>
    <row r="542" spans="3:3" x14ac:dyDescent="0.3">
      <c r="C542"/>
    </row>
    <row r="543" spans="3:3" x14ac:dyDescent="0.3">
      <c r="C543"/>
    </row>
    <row r="544" spans="3:3" x14ac:dyDescent="0.3">
      <c r="C544"/>
    </row>
    <row r="545" spans="3:3" x14ac:dyDescent="0.3">
      <c r="C545"/>
    </row>
    <row r="546" spans="3:3" x14ac:dyDescent="0.3">
      <c r="C546"/>
    </row>
    <row r="547" spans="3:3" x14ac:dyDescent="0.3">
      <c r="C547"/>
    </row>
    <row r="548" spans="3:3" x14ac:dyDescent="0.3">
      <c r="C548"/>
    </row>
    <row r="549" spans="3:3" x14ac:dyDescent="0.3">
      <c r="C549"/>
    </row>
    <row r="550" spans="3:3" x14ac:dyDescent="0.3">
      <c r="C550"/>
    </row>
    <row r="551" spans="3:3" x14ac:dyDescent="0.3">
      <c r="C551"/>
    </row>
    <row r="552" spans="3:3" x14ac:dyDescent="0.3">
      <c r="C552"/>
    </row>
    <row r="553" spans="3:3" x14ac:dyDescent="0.3">
      <c r="C553"/>
    </row>
    <row r="554" spans="3:3" x14ac:dyDescent="0.3">
      <c r="C554"/>
    </row>
    <row r="555" spans="3:3" x14ac:dyDescent="0.3">
      <c r="C555"/>
    </row>
    <row r="556" spans="3:3" x14ac:dyDescent="0.3">
      <c r="C556"/>
    </row>
    <row r="557" spans="3:3" x14ac:dyDescent="0.3">
      <c r="C557"/>
    </row>
    <row r="558" spans="3:3" x14ac:dyDescent="0.3">
      <c r="C558"/>
    </row>
    <row r="559" spans="3:3" x14ac:dyDescent="0.3">
      <c r="C559"/>
    </row>
    <row r="560" spans="3:3" x14ac:dyDescent="0.3">
      <c r="C560"/>
    </row>
    <row r="561" spans="3:3" x14ac:dyDescent="0.3">
      <c r="C561"/>
    </row>
    <row r="562" spans="3:3" x14ac:dyDescent="0.3">
      <c r="C562"/>
    </row>
    <row r="563" spans="3:3" x14ac:dyDescent="0.3">
      <c r="C563"/>
    </row>
    <row r="564" spans="3:3" x14ac:dyDescent="0.3">
      <c r="C564"/>
    </row>
    <row r="565" spans="3:3" x14ac:dyDescent="0.3">
      <c r="C565"/>
    </row>
    <row r="566" spans="3:3" x14ac:dyDescent="0.3">
      <c r="C566"/>
    </row>
    <row r="567" spans="3:3" x14ac:dyDescent="0.3">
      <c r="C567"/>
    </row>
    <row r="568" spans="3:3" x14ac:dyDescent="0.3">
      <c r="C568"/>
    </row>
    <row r="569" spans="3:3" x14ac:dyDescent="0.3">
      <c r="C569"/>
    </row>
    <row r="570" spans="3:3" x14ac:dyDescent="0.3">
      <c r="C570"/>
    </row>
    <row r="571" spans="3:3" x14ac:dyDescent="0.3">
      <c r="C571"/>
    </row>
    <row r="572" spans="3:3" x14ac:dyDescent="0.3">
      <c r="C572"/>
    </row>
    <row r="573" spans="3:3" x14ac:dyDescent="0.3">
      <c r="C573"/>
    </row>
    <row r="574" spans="3:3" x14ac:dyDescent="0.3">
      <c r="C574"/>
    </row>
    <row r="575" spans="3:3" x14ac:dyDescent="0.3">
      <c r="C575"/>
    </row>
    <row r="576" spans="3:3" x14ac:dyDescent="0.3">
      <c r="C576"/>
    </row>
    <row r="577" spans="3:3" x14ac:dyDescent="0.3">
      <c r="C577"/>
    </row>
    <row r="578" spans="3:3" x14ac:dyDescent="0.3">
      <c r="C578"/>
    </row>
    <row r="579" spans="3:3" x14ac:dyDescent="0.3">
      <c r="C579"/>
    </row>
    <row r="580" spans="3:3" x14ac:dyDescent="0.3">
      <c r="C580"/>
    </row>
    <row r="581" spans="3:3" x14ac:dyDescent="0.3">
      <c r="C581"/>
    </row>
    <row r="582" spans="3:3" x14ac:dyDescent="0.3">
      <c r="C582"/>
    </row>
    <row r="583" spans="3:3" x14ac:dyDescent="0.3">
      <c r="C583"/>
    </row>
    <row r="584" spans="3:3" x14ac:dyDescent="0.3">
      <c r="C584"/>
    </row>
    <row r="585" spans="3:3" x14ac:dyDescent="0.3">
      <c r="C585"/>
    </row>
    <row r="586" spans="3:3" x14ac:dyDescent="0.3">
      <c r="C586"/>
    </row>
    <row r="587" spans="3:3" x14ac:dyDescent="0.3">
      <c r="C587"/>
    </row>
    <row r="588" spans="3:3" x14ac:dyDescent="0.3">
      <c r="C588"/>
    </row>
    <row r="589" spans="3:3" x14ac:dyDescent="0.3">
      <c r="C589"/>
    </row>
    <row r="590" spans="3:3" x14ac:dyDescent="0.3">
      <c r="C590"/>
    </row>
    <row r="591" spans="3:3" x14ac:dyDescent="0.3">
      <c r="C591"/>
    </row>
    <row r="592" spans="3:3" x14ac:dyDescent="0.3">
      <c r="C592"/>
    </row>
    <row r="593" spans="3:3" x14ac:dyDescent="0.3">
      <c r="C593"/>
    </row>
    <row r="594" spans="3:3" x14ac:dyDescent="0.3">
      <c r="C594"/>
    </row>
    <row r="595" spans="3:3" x14ac:dyDescent="0.3">
      <c r="C595"/>
    </row>
    <row r="596" spans="3:3" x14ac:dyDescent="0.3">
      <c r="C596"/>
    </row>
    <row r="597" spans="3:3" x14ac:dyDescent="0.3">
      <c r="C597"/>
    </row>
    <row r="598" spans="3:3" x14ac:dyDescent="0.3">
      <c r="C598"/>
    </row>
    <row r="599" spans="3:3" x14ac:dyDescent="0.3">
      <c r="C599"/>
    </row>
    <row r="600" spans="3:3" x14ac:dyDescent="0.3">
      <c r="C600"/>
    </row>
    <row r="601" spans="3:3" x14ac:dyDescent="0.3">
      <c r="C601"/>
    </row>
    <row r="602" spans="3:3" x14ac:dyDescent="0.3">
      <c r="C602"/>
    </row>
    <row r="603" spans="3:3" x14ac:dyDescent="0.3">
      <c r="C603"/>
    </row>
    <row r="604" spans="3:3" x14ac:dyDescent="0.3">
      <c r="C604"/>
    </row>
    <row r="605" spans="3:3" x14ac:dyDescent="0.3">
      <c r="C605"/>
    </row>
    <row r="606" spans="3:3" x14ac:dyDescent="0.3">
      <c r="C606"/>
    </row>
    <row r="607" spans="3:3" x14ac:dyDescent="0.3">
      <c r="C607"/>
    </row>
    <row r="608" spans="3:3" x14ac:dyDescent="0.3">
      <c r="C608"/>
    </row>
    <row r="609" spans="3:3" x14ac:dyDescent="0.3">
      <c r="C609"/>
    </row>
    <row r="610" spans="3:3" x14ac:dyDescent="0.3">
      <c r="C610"/>
    </row>
    <row r="611" spans="3:3" x14ac:dyDescent="0.3">
      <c r="C611"/>
    </row>
    <row r="612" spans="3:3" x14ac:dyDescent="0.3">
      <c r="C612"/>
    </row>
    <row r="613" spans="3:3" x14ac:dyDescent="0.3">
      <c r="C613"/>
    </row>
    <row r="614" spans="3:3" x14ac:dyDescent="0.3">
      <c r="C614"/>
    </row>
    <row r="615" spans="3:3" x14ac:dyDescent="0.3">
      <c r="C615"/>
    </row>
    <row r="616" spans="3:3" x14ac:dyDescent="0.3">
      <c r="C616"/>
    </row>
    <row r="617" spans="3:3" x14ac:dyDescent="0.3">
      <c r="C617"/>
    </row>
    <row r="618" spans="3:3" x14ac:dyDescent="0.3">
      <c r="C618"/>
    </row>
    <row r="619" spans="3:3" x14ac:dyDescent="0.3">
      <c r="C619"/>
    </row>
    <row r="620" spans="3:3" x14ac:dyDescent="0.3">
      <c r="C620"/>
    </row>
    <row r="621" spans="3:3" x14ac:dyDescent="0.3">
      <c r="C621"/>
    </row>
    <row r="622" spans="3:3" x14ac:dyDescent="0.3">
      <c r="C622"/>
    </row>
    <row r="623" spans="3:3" x14ac:dyDescent="0.3">
      <c r="C623"/>
    </row>
    <row r="624" spans="3:3" x14ac:dyDescent="0.3">
      <c r="C624"/>
    </row>
    <row r="625" spans="3:3" x14ac:dyDescent="0.3">
      <c r="C625"/>
    </row>
    <row r="626" spans="3:3" x14ac:dyDescent="0.3">
      <c r="C626"/>
    </row>
    <row r="627" spans="3:3" x14ac:dyDescent="0.3">
      <c r="C627"/>
    </row>
    <row r="628" spans="3:3" x14ac:dyDescent="0.3">
      <c r="C628"/>
    </row>
    <row r="629" spans="3:3" x14ac:dyDescent="0.3">
      <c r="C629"/>
    </row>
    <row r="630" spans="3:3" x14ac:dyDescent="0.3">
      <c r="C630"/>
    </row>
    <row r="631" spans="3:3" x14ac:dyDescent="0.3">
      <c r="C631"/>
    </row>
    <row r="632" spans="3:3" x14ac:dyDescent="0.3">
      <c r="C632"/>
    </row>
    <row r="633" spans="3:3" x14ac:dyDescent="0.3">
      <c r="C633"/>
    </row>
    <row r="634" spans="3:3" x14ac:dyDescent="0.3">
      <c r="C634"/>
    </row>
    <row r="635" spans="3:3" x14ac:dyDescent="0.3">
      <c r="C635"/>
    </row>
    <row r="636" spans="3:3" x14ac:dyDescent="0.3">
      <c r="C636"/>
    </row>
    <row r="637" spans="3:3" x14ac:dyDescent="0.3">
      <c r="C637"/>
    </row>
    <row r="638" spans="3:3" x14ac:dyDescent="0.3">
      <c r="C638"/>
    </row>
    <row r="639" spans="3:3" x14ac:dyDescent="0.3">
      <c r="C639"/>
    </row>
    <row r="640" spans="3:3" x14ac:dyDescent="0.3">
      <c r="C640"/>
    </row>
    <row r="641" spans="3:3" x14ac:dyDescent="0.3">
      <c r="C641"/>
    </row>
    <row r="642" spans="3:3" x14ac:dyDescent="0.3">
      <c r="C642"/>
    </row>
    <row r="643" spans="3:3" x14ac:dyDescent="0.3">
      <c r="C643"/>
    </row>
    <row r="644" spans="3:3" x14ac:dyDescent="0.3">
      <c r="C644"/>
    </row>
    <row r="645" spans="3:3" x14ac:dyDescent="0.3">
      <c r="C645"/>
    </row>
    <row r="646" spans="3:3" x14ac:dyDescent="0.3">
      <c r="C646"/>
    </row>
    <row r="647" spans="3:3" x14ac:dyDescent="0.3">
      <c r="C647"/>
    </row>
    <row r="648" spans="3:3" x14ac:dyDescent="0.3">
      <c r="C648"/>
    </row>
    <row r="649" spans="3:3" x14ac:dyDescent="0.3">
      <c r="C649"/>
    </row>
    <row r="650" spans="3:3" x14ac:dyDescent="0.3">
      <c r="C650"/>
    </row>
    <row r="651" spans="3:3" x14ac:dyDescent="0.3">
      <c r="C651"/>
    </row>
    <row r="652" spans="3:3" x14ac:dyDescent="0.3">
      <c r="C652"/>
    </row>
    <row r="653" spans="3:3" x14ac:dyDescent="0.3">
      <c r="C653"/>
    </row>
    <row r="654" spans="3:3" x14ac:dyDescent="0.3">
      <c r="C654"/>
    </row>
    <row r="655" spans="3:3" x14ac:dyDescent="0.3">
      <c r="C655"/>
    </row>
    <row r="656" spans="3:3" x14ac:dyDescent="0.3">
      <c r="C656"/>
    </row>
    <row r="657" spans="3:3" x14ac:dyDescent="0.3">
      <c r="C657"/>
    </row>
    <row r="658" spans="3:3" x14ac:dyDescent="0.3">
      <c r="C658"/>
    </row>
    <row r="659" spans="3:3" x14ac:dyDescent="0.3">
      <c r="C659"/>
    </row>
    <row r="660" spans="3:3" x14ac:dyDescent="0.3">
      <c r="C660"/>
    </row>
    <row r="661" spans="3:3" x14ac:dyDescent="0.3">
      <c r="C661"/>
    </row>
    <row r="662" spans="3:3" x14ac:dyDescent="0.3">
      <c r="C662"/>
    </row>
    <row r="663" spans="3:3" x14ac:dyDescent="0.3">
      <c r="C663"/>
    </row>
    <row r="664" spans="3:3" x14ac:dyDescent="0.3">
      <c r="C664"/>
    </row>
    <row r="665" spans="3:3" x14ac:dyDescent="0.3">
      <c r="C665"/>
    </row>
    <row r="666" spans="3:3" x14ac:dyDescent="0.3">
      <c r="C666"/>
    </row>
    <row r="667" spans="3:3" x14ac:dyDescent="0.3">
      <c r="C667"/>
    </row>
    <row r="668" spans="3:3" x14ac:dyDescent="0.3">
      <c r="C668"/>
    </row>
    <row r="669" spans="3:3" x14ac:dyDescent="0.3">
      <c r="C669"/>
    </row>
    <row r="670" spans="3:3" x14ac:dyDescent="0.3">
      <c r="C670"/>
    </row>
    <row r="671" spans="3:3" x14ac:dyDescent="0.3">
      <c r="C671"/>
    </row>
    <row r="672" spans="3:3" x14ac:dyDescent="0.3">
      <c r="C672"/>
    </row>
    <row r="673" spans="3:3" x14ac:dyDescent="0.3">
      <c r="C673"/>
    </row>
    <row r="674" spans="3:3" x14ac:dyDescent="0.3">
      <c r="C674"/>
    </row>
    <row r="675" spans="3:3" x14ac:dyDescent="0.3">
      <c r="C675"/>
    </row>
    <row r="676" spans="3:3" x14ac:dyDescent="0.3">
      <c r="C676"/>
    </row>
    <row r="677" spans="3:3" x14ac:dyDescent="0.3">
      <c r="C677"/>
    </row>
    <row r="678" spans="3:3" x14ac:dyDescent="0.3">
      <c r="C678"/>
    </row>
    <row r="679" spans="3:3" x14ac:dyDescent="0.3">
      <c r="C679"/>
    </row>
    <row r="680" spans="3:3" x14ac:dyDescent="0.3">
      <c r="C680"/>
    </row>
    <row r="681" spans="3:3" x14ac:dyDescent="0.3">
      <c r="C681"/>
    </row>
    <row r="682" spans="3:3" x14ac:dyDescent="0.3">
      <c r="C682"/>
    </row>
    <row r="683" spans="3:3" x14ac:dyDescent="0.3">
      <c r="C683"/>
    </row>
    <row r="684" spans="3:3" x14ac:dyDescent="0.3">
      <c r="C684"/>
    </row>
    <row r="685" spans="3:3" x14ac:dyDescent="0.3">
      <c r="C685"/>
    </row>
    <row r="686" spans="3:3" x14ac:dyDescent="0.3">
      <c r="C686"/>
    </row>
    <row r="687" spans="3:3" x14ac:dyDescent="0.3">
      <c r="C687"/>
    </row>
    <row r="688" spans="3:3" x14ac:dyDescent="0.3">
      <c r="C688"/>
    </row>
    <row r="689" spans="3:3" x14ac:dyDescent="0.3">
      <c r="C689"/>
    </row>
    <row r="690" spans="3:3" x14ac:dyDescent="0.3">
      <c r="C690"/>
    </row>
    <row r="691" spans="3:3" x14ac:dyDescent="0.3">
      <c r="C691"/>
    </row>
    <row r="692" spans="3:3" x14ac:dyDescent="0.3">
      <c r="C692"/>
    </row>
    <row r="693" spans="3:3" x14ac:dyDescent="0.3">
      <c r="C693"/>
    </row>
    <row r="694" spans="3:3" x14ac:dyDescent="0.3">
      <c r="C694"/>
    </row>
    <row r="695" spans="3:3" x14ac:dyDescent="0.3">
      <c r="C695"/>
    </row>
    <row r="696" spans="3:3" x14ac:dyDescent="0.3">
      <c r="C696"/>
    </row>
    <row r="697" spans="3:3" x14ac:dyDescent="0.3">
      <c r="C697"/>
    </row>
    <row r="698" spans="3:3" x14ac:dyDescent="0.3">
      <c r="C698"/>
    </row>
    <row r="699" spans="3:3" x14ac:dyDescent="0.3">
      <c r="C699"/>
    </row>
    <row r="700" spans="3:3" x14ac:dyDescent="0.3">
      <c r="C700"/>
    </row>
    <row r="701" spans="3:3" x14ac:dyDescent="0.3">
      <c r="C701"/>
    </row>
    <row r="702" spans="3:3" x14ac:dyDescent="0.3">
      <c r="C702"/>
    </row>
    <row r="703" spans="3:3" x14ac:dyDescent="0.3">
      <c r="C703"/>
    </row>
    <row r="704" spans="3:3" x14ac:dyDescent="0.3">
      <c r="C704"/>
    </row>
    <row r="705" spans="3:3" x14ac:dyDescent="0.3">
      <c r="C705"/>
    </row>
    <row r="706" spans="3:3" x14ac:dyDescent="0.3">
      <c r="C706"/>
    </row>
    <row r="707" spans="3:3" x14ac:dyDescent="0.3">
      <c r="C707"/>
    </row>
    <row r="708" spans="3:3" x14ac:dyDescent="0.3">
      <c r="C708"/>
    </row>
    <row r="709" spans="3:3" x14ac:dyDescent="0.3">
      <c r="C709"/>
    </row>
    <row r="710" spans="3:3" x14ac:dyDescent="0.3">
      <c r="C710"/>
    </row>
    <row r="711" spans="3:3" x14ac:dyDescent="0.3">
      <c r="C711"/>
    </row>
    <row r="712" spans="3:3" x14ac:dyDescent="0.3">
      <c r="C712"/>
    </row>
    <row r="713" spans="3:3" x14ac:dyDescent="0.3">
      <c r="C713"/>
    </row>
    <row r="714" spans="3:3" x14ac:dyDescent="0.3">
      <c r="C714"/>
    </row>
    <row r="715" spans="3:3" x14ac:dyDescent="0.3">
      <c r="C715"/>
    </row>
    <row r="716" spans="3:3" x14ac:dyDescent="0.3">
      <c r="C716"/>
    </row>
    <row r="717" spans="3:3" x14ac:dyDescent="0.3">
      <c r="C717"/>
    </row>
    <row r="718" spans="3:3" x14ac:dyDescent="0.3">
      <c r="C718"/>
    </row>
    <row r="719" spans="3:3" x14ac:dyDescent="0.3">
      <c r="C719"/>
    </row>
    <row r="720" spans="3:3" x14ac:dyDescent="0.3">
      <c r="C720"/>
    </row>
    <row r="721" spans="3:3" x14ac:dyDescent="0.3">
      <c r="C721"/>
    </row>
    <row r="722" spans="3:3" x14ac:dyDescent="0.3">
      <c r="C722"/>
    </row>
    <row r="723" spans="3:3" x14ac:dyDescent="0.3">
      <c r="C723"/>
    </row>
    <row r="724" spans="3:3" x14ac:dyDescent="0.3">
      <c r="C724"/>
    </row>
    <row r="725" spans="3:3" x14ac:dyDescent="0.3">
      <c r="C725"/>
    </row>
    <row r="726" spans="3:3" x14ac:dyDescent="0.3">
      <c r="C726"/>
    </row>
    <row r="727" spans="3:3" x14ac:dyDescent="0.3">
      <c r="C727"/>
    </row>
    <row r="728" spans="3:3" x14ac:dyDescent="0.3">
      <c r="C728"/>
    </row>
    <row r="729" spans="3:3" x14ac:dyDescent="0.3">
      <c r="C729"/>
    </row>
    <row r="730" spans="3:3" x14ac:dyDescent="0.3">
      <c r="C730"/>
    </row>
    <row r="731" spans="3:3" x14ac:dyDescent="0.3">
      <c r="C731"/>
    </row>
    <row r="732" spans="3:3" x14ac:dyDescent="0.3">
      <c r="C732"/>
    </row>
    <row r="733" spans="3:3" x14ac:dyDescent="0.3">
      <c r="C733"/>
    </row>
    <row r="734" spans="3:3" x14ac:dyDescent="0.3">
      <c r="C734"/>
    </row>
    <row r="735" spans="3:3" x14ac:dyDescent="0.3">
      <c r="C735"/>
    </row>
    <row r="736" spans="3:3" x14ac:dyDescent="0.3">
      <c r="C736"/>
    </row>
    <row r="737" spans="3:3" x14ac:dyDescent="0.3">
      <c r="C737"/>
    </row>
    <row r="738" spans="3:3" x14ac:dyDescent="0.3">
      <c r="C738"/>
    </row>
    <row r="739" spans="3:3" x14ac:dyDescent="0.3">
      <c r="C739"/>
    </row>
    <row r="740" spans="3:3" x14ac:dyDescent="0.3">
      <c r="C740"/>
    </row>
    <row r="741" spans="3:3" x14ac:dyDescent="0.3">
      <c r="C741"/>
    </row>
    <row r="742" spans="3:3" x14ac:dyDescent="0.3">
      <c r="C742"/>
    </row>
    <row r="743" spans="3:3" x14ac:dyDescent="0.3">
      <c r="C743"/>
    </row>
    <row r="744" spans="3:3" x14ac:dyDescent="0.3">
      <c r="C744"/>
    </row>
    <row r="745" spans="3:3" x14ac:dyDescent="0.3">
      <c r="C745"/>
    </row>
    <row r="746" spans="3:3" x14ac:dyDescent="0.3">
      <c r="C746"/>
    </row>
    <row r="747" spans="3:3" x14ac:dyDescent="0.3">
      <c r="C747"/>
    </row>
    <row r="748" spans="3:3" x14ac:dyDescent="0.3">
      <c r="C748"/>
    </row>
    <row r="749" spans="3:3" x14ac:dyDescent="0.3">
      <c r="C749"/>
    </row>
    <row r="750" spans="3:3" x14ac:dyDescent="0.3">
      <c r="C750"/>
    </row>
    <row r="751" spans="3:3" x14ac:dyDescent="0.3">
      <c r="C751"/>
    </row>
    <row r="752" spans="3:3" x14ac:dyDescent="0.3">
      <c r="C752"/>
    </row>
    <row r="753" spans="3:3" x14ac:dyDescent="0.3">
      <c r="C753"/>
    </row>
    <row r="754" spans="3:3" x14ac:dyDescent="0.3">
      <c r="C754"/>
    </row>
    <row r="755" spans="3:3" x14ac:dyDescent="0.3">
      <c r="C755"/>
    </row>
    <row r="756" spans="3:3" x14ac:dyDescent="0.3">
      <c r="C756"/>
    </row>
    <row r="757" spans="3:3" x14ac:dyDescent="0.3">
      <c r="C757"/>
    </row>
    <row r="758" spans="3:3" x14ac:dyDescent="0.3">
      <c r="C758"/>
    </row>
    <row r="759" spans="3:3" x14ac:dyDescent="0.3">
      <c r="C759"/>
    </row>
    <row r="760" spans="3:3" x14ac:dyDescent="0.3">
      <c r="C760"/>
    </row>
    <row r="761" spans="3:3" x14ac:dyDescent="0.3">
      <c r="C761"/>
    </row>
    <row r="762" spans="3:3" x14ac:dyDescent="0.3">
      <c r="C762"/>
    </row>
    <row r="763" spans="3:3" x14ac:dyDescent="0.3">
      <c r="C763"/>
    </row>
    <row r="764" spans="3:3" x14ac:dyDescent="0.3">
      <c r="C764"/>
    </row>
    <row r="765" spans="3:3" x14ac:dyDescent="0.3">
      <c r="C765"/>
    </row>
    <row r="766" spans="3:3" x14ac:dyDescent="0.3">
      <c r="C766"/>
    </row>
    <row r="767" spans="3:3" x14ac:dyDescent="0.3">
      <c r="C767"/>
    </row>
    <row r="768" spans="3:3" x14ac:dyDescent="0.3">
      <c r="C768"/>
    </row>
    <row r="769" spans="3:3" x14ac:dyDescent="0.3">
      <c r="C769"/>
    </row>
    <row r="770" spans="3:3" x14ac:dyDescent="0.3">
      <c r="C770"/>
    </row>
    <row r="771" spans="3:3" x14ac:dyDescent="0.3">
      <c r="C771"/>
    </row>
    <row r="772" spans="3:3" x14ac:dyDescent="0.3">
      <c r="C772"/>
    </row>
    <row r="773" spans="3:3" x14ac:dyDescent="0.3">
      <c r="C773"/>
    </row>
    <row r="774" spans="3:3" x14ac:dyDescent="0.3">
      <c r="C774"/>
    </row>
    <row r="775" spans="3:3" x14ac:dyDescent="0.3">
      <c r="C775"/>
    </row>
    <row r="776" spans="3:3" x14ac:dyDescent="0.3">
      <c r="C776"/>
    </row>
    <row r="777" spans="3:3" x14ac:dyDescent="0.3">
      <c r="C777"/>
    </row>
    <row r="778" spans="3:3" x14ac:dyDescent="0.3">
      <c r="C778"/>
    </row>
    <row r="779" spans="3:3" x14ac:dyDescent="0.3">
      <c r="C779"/>
    </row>
    <row r="780" spans="3:3" x14ac:dyDescent="0.3">
      <c r="C780"/>
    </row>
    <row r="781" spans="3:3" x14ac:dyDescent="0.3">
      <c r="C781"/>
    </row>
    <row r="782" spans="3:3" x14ac:dyDescent="0.3">
      <c r="C782"/>
    </row>
    <row r="783" spans="3:3" x14ac:dyDescent="0.3">
      <c r="C783"/>
    </row>
    <row r="784" spans="3:3" x14ac:dyDescent="0.3">
      <c r="C784"/>
    </row>
    <row r="785" spans="3:3" x14ac:dyDescent="0.3">
      <c r="C785"/>
    </row>
    <row r="786" spans="3:3" x14ac:dyDescent="0.3">
      <c r="C786"/>
    </row>
    <row r="787" spans="3:3" x14ac:dyDescent="0.3">
      <c r="C787"/>
    </row>
    <row r="788" spans="3:3" x14ac:dyDescent="0.3">
      <c r="C788"/>
    </row>
    <row r="789" spans="3:3" x14ac:dyDescent="0.3">
      <c r="C789"/>
    </row>
    <row r="790" spans="3:3" x14ac:dyDescent="0.3">
      <c r="C790"/>
    </row>
    <row r="791" spans="3:3" x14ac:dyDescent="0.3">
      <c r="C791"/>
    </row>
    <row r="792" spans="3:3" x14ac:dyDescent="0.3">
      <c r="C792"/>
    </row>
    <row r="793" spans="3:3" x14ac:dyDescent="0.3">
      <c r="C793"/>
    </row>
    <row r="794" spans="3:3" x14ac:dyDescent="0.3">
      <c r="C794"/>
    </row>
    <row r="795" spans="3:3" x14ac:dyDescent="0.3">
      <c r="C795"/>
    </row>
    <row r="796" spans="3:3" x14ac:dyDescent="0.3">
      <c r="C796"/>
    </row>
    <row r="797" spans="3:3" x14ac:dyDescent="0.3">
      <c r="C797"/>
    </row>
    <row r="798" spans="3:3" x14ac:dyDescent="0.3">
      <c r="C798"/>
    </row>
    <row r="799" spans="3:3" x14ac:dyDescent="0.3">
      <c r="C799"/>
    </row>
    <row r="800" spans="3:3" x14ac:dyDescent="0.3">
      <c r="C800"/>
    </row>
    <row r="801" spans="3:3" x14ac:dyDescent="0.3">
      <c r="C801"/>
    </row>
    <row r="802" spans="3:3" x14ac:dyDescent="0.3">
      <c r="C802"/>
    </row>
    <row r="803" spans="3:3" x14ac:dyDescent="0.3">
      <c r="C803"/>
    </row>
    <row r="804" spans="3:3" x14ac:dyDescent="0.3">
      <c r="C804"/>
    </row>
    <row r="805" spans="3:3" x14ac:dyDescent="0.3">
      <c r="C805"/>
    </row>
    <row r="806" spans="3:3" x14ac:dyDescent="0.3">
      <c r="C806"/>
    </row>
    <row r="807" spans="3:3" x14ac:dyDescent="0.3">
      <c r="C807"/>
    </row>
    <row r="808" spans="3:3" x14ac:dyDescent="0.3">
      <c r="C808"/>
    </row>
    <row r="809" spans="3:3" x14ac:dyDescent="0.3">
      <c r="C809"/>
    </row>
    <row r="810" spans="3:3" x14ac:dyDescent="0.3">
      <c r="C810"/>
    </row>
    <row r="811" spans="3:3" x14ac:dyDescent="0.3">
      <c r="C811"/>
    </row>
    <row r="812" spans="3:3" x14ac:dyDescent="0.3">
      <c r="C812"/>
    </row>
    <row r="813" spans="3:3" x14ac:dyDescent="0.3">
      <c r="C813"/>
    </row>
    <row r="814" spans="3:3" x14ac:dyDescent="0.3">
      <c r="C814"/>
    </row>
    <row r="815" spans="3:3" x14ac:dyDescent="0.3">
      <c r="C815"/>
    </row>
    <row r="816" spans="3:3" x14ac:dyDescent="0.3">
      <c r="C816"/>
    </row>
    <row r="817" spans="3:3" x14ac:dyDescent="0.3">
      <c r="C817"/>
    </row>
    <row r="818" spans="3:3" x14ac:dyDescent="0.3">
      <c r="C818"/>
    </row>
    <row r="819" spans="3:3" x14ac:dyDescent="0.3">
      <c r="C819"/>
    </row>
    <row r="820" spans="3:3" x14ac:dyDescent="0.3">
      <c r="C820"/>
    </row>
    <row r="821" spans="3:3" x14ac:dyDescent="0.3">
      <c r="C821"/>
    </row>
    <row r="822" spans="3:3" x14ac:dyDescent="0.3">
      <c r="C822"/>
    </row>
    <row r="823" spans="3:3" x14ac:dyDescent="0.3">
      <c r="C823"/>
    </row>
    <row r="824" spans="3:3" x14ac:dyDescent="0.3">
      <c r="C824"/>
    </row>
    <row r="825" spans="3:3" x14ac:dyDescent="0.3">
      <c r="C825"/>
    </row>
    <row r="826" spans="3:3" x14ac:dyDescent="0.3">
      <c r="C826"/>
    </row>
    <row r="827" spans="3:3" x14ac:dyDescent="0.3">
      <c r="C827"/>
    </row>
    <row r="828" spans="3:3" x14ac:dyDescent="0.3">
      <c r="C828"/>
    </row>
    <row r="829" spans="3:3" x14ac:dyDescent="0.3">
      <c r="C829"/>
    </row>
    <row r="830" spans="3:3" x14ac:dyDescent="0.3">
      <c r="C830"/>
    </row>
    <row r="831" spans="3:3" x14ac:dyDescent="0.3">
      <c r="C831"/>
    </row>
    <row r="832" spans="3:3" x14ac:dyDescent="0.3">
      <c r="C832"/>
    </row>
    <row r="833" spans="3:3" x14ac:dyDescent="0.3">
      <c r="C833"/>
    </row>
    <row r="834" spans="3:3" x14ac:dyDescent="0.3">
      <c r="C834"/>
    </row>
    <row r="835" spans="3:3" x14ac:dyDescent="0.3">
      <c r="C835"/>
    </row>
    <row r="836" spans="3:3" x14ac:dyDescent="0.3">
      <c r="C836"/>
    </row>
    <row r="837" spans="3:3" x14ac:dyDescent="0.3">
      <c r="C837"/>
    </row>
    <row r="838" spans="3:3" x14ac:dyDescent="0.3">
      <c r="C838"/>
    </row>
    <row r="839" spans="3:3" x14ac:dyDescent="0.3">
      <c r="C839"/>
    </row>
    <row r="840" spans="3:3" x14ac:dyDescent="0.3">
      <c r="C840"/>
    </row>
    <row r="841" spans="3:3" x14ac:dyDescent="0.3">
      <c r="C841"/>
    </row>
    <row r="842" spans="3:3" x14ac:dyDescent="0.3">
      <c r="C842"/>
    </row>
    <row r="843" spans="3:3" x14ac:dyDescent="0.3">
      <c r="C843"/>
    </row>
    <row r="844" spans="3:3" x14ac:dyDescent="0.3">
      <c r="C844"/>
    </row>
    <row r="845" spans="3:3" x14ac:dyDescent="0.3">
      <c r="C845"/>
    </row>
    <row r="846" spans="3:3" x14ac:dyDescent="0.3">
      <c r="C846"/>
    </row>
    <row r="847" spans="3:3" x14ac:dyDescent="0.3">
      <c r="C847"/>
    </row>
    <row r="848" spans="3:3" x14ac:dyDescent="0.3">
      <c r="C848"/>
    </row>
    <row r="849" spans="3:3" x14ac:dyDescent="0.3">
      <c r="C849"/>
    </row>
    <row r="850" spans="3:3" x14ac:dyDescent="0.3">
      <c r="C850"/>
    </row>
    <row r="851" spans="3:3" x14ac:dyDescent="0.3">
      <c r="C851"/>
    </row>
    <row r="852" spans="3:3" x14ac:dyDescent="0.3">
      <c r="C852"/>
    </row>
    <row r="853" spans="3:3" x14ac:dyDescent="0.3">
      <c r="C853"/>
    </row>
    <row r="854" spans="3:3" x14ac:dyDescent="0.3">
      <c r="C854"/>
    </row>
    <row r="855" spans="3:3" x14ac:dyDescent="0.3">
      <c r="C855"/>
    </row>
    <row r="856" spans="3:3" x14ac:dyDescent="0.3">
      <c r="C856"/>
    </row>
    <row r="857" spans="3:3" x14ac:dyDescent="0.3">
      <c r="C857"/>
    </row>
    <row r="858" spans="3:3" x14ac:dyDescent="0.3">
      <c r="C858"/>
    </row>
    <row r="859" spans="3:3" x14ac:dyDescent="0.3">
      <c r="C859"/>
    </row>
    <row r="860" spans="3:3" x14ac:dyDescent="0.3">
      <c r="C860"/>
    </row>
    <row r="861" spans="3:3" x14ac:dyDescent="0.3">
      <c r="C861"/>
    </row>
    <row r="862" spans="3:3" x14ac:dyDescent="0.3">
      <c r="C862"/>
    </row>
    <row r="863" spans="3:3" x14ac:dyDescent="0.3">
      <c r="C863"/>
    </row>
    <row r="864" spans="3:3" x14ac:dyDescent="0.3">
      <c r="C864"/>
    </row>
    <row r="865" spans="3:3" x14ac:dyDescent="0.3">
      <c r="C865"/>
    </row>
    <row r="866" spans="3:3" x14ac:dyDescent="0.3">
      <c r="C866"/>
    </row>
    <row r="867" spans="3:3" x14ac:dyDescent="0.3">
      <c r="C867"/>
    </row>
    <row r="868" spans="3:3" x14ac:dyDescent="0.3">
      <c r="C868"/>
    </row>
    <row r="869" spans="3:3" x14ac:dyDescent="0.3">
      <c r="C869"/>
    </row>
    <row r="870" spans="3:3" x14ac:dyDescent="0.3">
      <c r="C870"/>
    </row>
    <row r="871" spans="3:3" x14ac:dyDescent="0.3">
      <c r="C871"/>
    </row>
    <row r="872" spans="3:3" x14ac:dyDescent="0.3">
      <c r="C872"/>
    </row>
    <row r="873" spans="3:3" x14ac:dyDescent="0.3">
      <c r="C873"/>
    </row>
    <row r="874" spans="3:3" x14ac:dyDescent="0.3">
      <c r="C874"/>
    </row>
    <row r="875" spans="3:3" x14ac:dyDescent="0.3">
      <c r="C875"/>
    </row>
    <row r="876" spans="3:3" x14ac:dyDescent="0.3">
      <c r="C876"/>
    </row>
    <row r="877" spans="3:3" x14ac:dyDescent="0.3">
      <c r="C877"/>
    </row>
    <row r="878" spans="3:3" x14ac:dyDescent="0.3">
      <c r="C878"/>
    </row>
    <row r="879" spans="3:3" x14ac:dyDescent="0.3">
      <c r="C879"/>
    </row>
    <row r="880" spans="3:3" x14ac:dyDescent="0.3">
      <c r="C880"/>
    </row>
    <row r="881" spans="3:3" x14ac:dyDescent="0.3">
      <c r="C881"/>
    </row>
    <row r="882" spans="3:3" x14ac:dyDescent="0.3">
      <c r="C882"/>
    </row>
    <row r="883" spans="3:3" x14ac:dyDescent="0.3">
      <c r="C883"/>
    </row>
    <row r="884" spans="3:3" x14ac:dyDescent="0.3">
      <c r="C884"/>
    </row>
    <row r="885" spans="3:3" x14ac:dyDescent="0.3">
      <c r="C885"/>
    </row>
    <row r="886" spans="3:3" x14ac:dyDescent="0.3">
      <c r="C886"/>
    </row>
    <row r="887" spans="3:3" x14ac:dyDescent="0.3">
      <c r="C887"/>
    </row>
    <row r="888" spans="3:3" x14ac:dyDescent="0.3">
      <c r="C888"/>
    </row>
    <row r="889" spans="3:3" x14ac:dyDescent="0.3">
      <c r="C889"/>
    </row>
    <row r="890" spans="3:3" x14ac:dyDescent="0.3">
      <c r="C890"/>
    </row>
    <row r="891" spans="3:3" x14ac:dyDescent="0.3">
      <c r="C891"/>
    </row>
    <row r="892" spans="3:3" x14ac:dyDescent="0.3">
      <c r="C892"/>
    </row>
    <row r="893" spans="3:3" x14ac:dyDescent="0.3">
      <c r="C893"/>
    </row>
    <row r="894" spans="3:3" x14ac:dyDescent="0.3">
      <c r="C894"/>
    </row>
    <row r="895" spans="3:3" x14ac:dyDescent="0.3">
      <c r="C895"/>
    </row>
    <row r="896" spans="3:3" x14ac:dyDescent="0.3">
      <c r="C896"/>
    </row>
    <row r="897" spans="3:3" x14ac:dyDescent="0.3">
      <c r="C897"/>
    </row>
    <row r="898" spans="3:3" x14ac:dyDescent="0.3">
      <c r="C898"/>
    </row>
    <row r="899" spans="3:3" x14ac:dyDescent="0.3">
      <c r="C899"/>
    </row>
    <row r="900" spans="3:3" x14ac:dyDescent="0.3">
      <c r="C900"/>
    </row>
    <row r="901" spans="3:3" x14ac:dyDescent="0.3">
      <c r="C901"/>
    </row>
    <row r="902" spans="3:3" x14ac:dyDescent="0.3">
      <c r="C902"/>
    </row>
    <row r="903" spans="3:3" x14ac:dyDescent="0.3">
      <c r="C903"/>
    </row>
    <row r="904" spans="3:3" x14ac:dyDescent="0.3">
      <c r="C904"/>
    </row>
    <row r="905" spans="3:3" x14ac:dyDescent="0.3">
      <c r="C905"/>
    </row>
    <row r="906" spans="3:3" x14ac:dyDescent="0.3">
      <c r="C906"/>
    </row>
    <row r="907" spans="3:3" x14ac:dyDescent="0.3">
      <c r="C907"/>
    </row>
    <row r="908" spans="3:3" x14ac:dyDescent="0.3">
      <c r="C908"/>
    </row>
    <row r="909" spans="3:3" x14ac:dyDescent="0.3">
      <c r="C909"/>
    </row>
    <row r="910" spans="3:3" x14ac:dyDescent="0.3">
      <c r="C910"/>
    </row>
    <row r="911" spans="3:3" x14ac:dyDescent="0.3">
      <c r="C911"/>
    </row>
    <row r="912" spans="3:3" x14ac:dyDescent="0.3">
      <c r="C912"/>
    </row>
    <row r="913" spans="3:3" x14ac:dyDescent="0.3">
      <c r="C913"/>
    </row>
    <row r="914" spans="3:3" x14ac:dyDescent="0.3">
      <c r="C914"/>
    </row>
    <row r="915" spans="3:3" x14ac:dyDescent="0.3">
      <c r="C915"/>
    </row>
    <row r="916" spans="3:3" x14ac:dyDescent="0.3">
      <c r="C916"/>
    </row>
    <row r="917" spans="3:3" x14ac:dyDescent="0.3">
      <c r="C917"/>
    </row>
    <row r="918" spans="3:3" x14ac:dyDescent="0.3">
      <c r="C918"/>
    </row>
    <row r="919" spans="3:3" x14ac:dyDescent="0.3">
      <c r="C919"/>
    </row>
    <row r="920" spans="3:3" x14ac:dyDescent="0.3">
      <c r="C920"/>
    </row>
    <row r="921" spans="3:3" x14ac:dyDescent="0.3">
      <c r="C921"/>
    </row>
    <row r="922" spans="3:3" x14ac:dyDescent="0.3">
      <c r="C922"/>
    </row>
    <row r="923" spans="3:3" x14ac:dyDescent="0.3">
      <c r="C923"/>
    </row>
    <row r="924" spans="3:3" x14ac:dyDescent="0.3">
      <c r="C924"/>
    </row>
    <row r="925" spans="3:3" x14ac:dyDescent="0.3">
      <c r="C925"/>
    </row>
    <row r="926" spans="3:3" x14ac:dyDescent="0.3">
      <c r="C926"/>
    </row>
    <row r="927" spans="3:3" x14ac:dyDescent="0.3">
      <c r="C927"/>
    </row>
    <row r="928" spans="3:3" x14ac:dyDescent="0.3">
      <c r="C928"/>
    </row>
    <row r="929" spans="3:3" x14ac:dyDescent="0.3">
      <c r="C929"/>
    </row>
    <row r="930" spans="3:3" x14ac:dyDescent="0.3">
      <c r="C930"/>
    </row>
    <row r="931" spans="3:3" x14ac:dyDescent="0.3">
      <c r="C931"/>
    </row>
    <row r="932" spans="3:3" x14ac:dyDescent="0.3">
      <c r="C932"/>
    </row>
    <row r="933" spans="3:3" x14ac:dyDescent="0.3">
      <c r="C933"/>
    </row>
    <row r="934" spans="3:3" x14ac:dyDescent="0.3">
      <c r="C934"/>
    </row>
    <row r="935" spans="3:3" x14ac:dyDescent="0.3">
      <c r="C935"/>
    </row>
    <row r="936" spans="3:3" x14ac:dyDescent="0.3">
      <c r="C936"/>
    </row>
    <row r="937" spans="3:3" x14ac:dyDescent="0.3">
      <c r="C937"/>
    </row>
    <row r="938" spans="3:3" x14ac:dyDescent="0.3">
      <c r="C938"/>
    </row>
    <row r="939" spans="3:3" x14ac:dyDescent="0.3">
      <c r="C939"/>
    </row>
    <row r="940" spans="3:3" x14ac:dyDescent="0.3">
      <c r="C940"/>
    </row>
    <row r="941" spans="3:3" x14ac:dyDescent="0.3">
      <c r="C941"/>
    </row>
    <row r="942" spans="3:3" x14ac:dyDescent="0.3">
      <c r="C942"/>
    </row>
    <row r="943" spans="3:3" x14ac:dyDescent="0.3">
      <c r="C943"/>
    </row>
    <row r="944" spans="3:3" x14ac:dyDescent="0.3">
      <c r="C944"/>
    </row>
    <row r="945" spans="3:3" x14ac:dyDescent="0.3">
      <c r="C945"/>
    </row>
    <row r="946" spans="3:3" x14ac:dyDescent="0.3">
      <c r="C946"/>
    </row>
    <row r="947" spans="3:3" x14ac:dyDescent="0.3">
      <c r="C947"/>
    </row>
    <row r="948" spans="3:3" x14ac:dyDescent="0.3">
      <c r="C948"/>
    </row>
    <row r="949" spans="3:3" x14ac:dyDescent="0.3">
      <c r="C949"/>
    </row>
    <row r="950" spans="3:3" x14ac:dyDescent="0.3">
      <c r="C950"/>
    </row>
    <row r="951" spans="3:3" x14ac:dyDescent="0.3">
      <c r="C951"/>
    </row>
    <row r="952" spans="3:3" x14ac:dyDescent="0.3">
      <c r="C952"/>
    </row>
    <row r="953" spans="3:3" x14ac:dyDescent="0.3">
      <c r="C953"/>
    </row>
    <row r="954" spans="3:3" x14ac:dyDescent="0.3">
      <c r="C954"/>
    </row>
    <row r="955" spans="3:3" x14ac:dyDescent="0.3">
      <c r="C955"/>
    </row>
    <row r="956" spans="3:3" x14ac:dyDescent="0.3">
      <c r="C956"/>
    </row>
    <row r="957" spans="3:3" x14ac:dyDescent="0.3">
      <c r="C957"/>
    </row>
    <row r="958" spans="3:3" x14ac:dyDescent="0.3">
      <c r="C958"/>
    </row>
    <row r="959" spans="3:3" x14ac:dyDescent="0.3">
      <c r="C959"/>
    </row>
    <row r="960" spans="3:3" x14ac:dyDescent="0.3">
      <c r="C960"/>
    </row>
    <row r="961" spans="3:3" x14ac:dyDescent="0.3">
      <c r="C961"/>
    </row>
    <row r="962" spans="3:3" x14ac:dyDescent="0.3">
      <c r="C962"/>
    </row>
    <row r="963" spans="3:3" x14ac:dyDescent="0.3">
      <c r="C963"/>
    </row>
    <row r="964" spans="3:3" x14ac:dyDescent="0.3">
      <c r="C964"/>
    </row>
    <row r="965" spans="3:3" x14ac:dyDescent="0.3">
      <c r="C965"/>
    </row>
    <row r="966" spans="3:3" x14ac:dyDescent="0.3">
      <c r="C966"/>
    </row>
    <row r="967" spans="3:3" x14ac:dyDescent="0.3">
      <c r="C967"/>
    </row>
    <row r="968" spans="3:3" x14ac:dyDescent="0.3">
      <c r="C968"/>
    </row>
    <row r="969" spans="3:3" x14ac:dyDescent="0.3">
      <c r="C969"/>
    </row>
    <row r="970" spans="3:3" x14ac:dyDescent="0.3">
      <c r="C970"/>
    </row>
    <row r="971" spans="3:3" x14ac:dyDescent="0.3">
      <c r="C971"/>
    </row>
    <row r="972" spans="3:3" x14ac:dyDescent="0.3">
      <c r="C972"/>
    </row>
    <row r="973" spans="3:3" x14ac:dyDescent="0.3">
      <c r="C973"/>
    </row>
    <row r="974" spans="3:3" x14ac:dyDescent="0.3">
      <c r="C974"/>
    </row>
    <row r="975" spans="3:3" x14ac:dyDescent="0.3">
      <c r="C975"/>
    </row>
    <row r="976" spans="3:3" x14ac:dyDescent="0.3">
      <c r="C976"/>
    </row>
    <row r="977" spans="3:3" x14ac:dyDescent="0.3">
      <c r="C977"/>
    </row>
    <row r="978" spans="3:3" x14ac:dyDescent="0.3">
      <c r="C978"/>
    </row>
    <row r="979" spans="3:3" x14ac:dyDescent="0.3">
      <c r="C979"/>
    </row>
    <row r="980" spans="3:3" x14ac:dyDescent="0.3">
      <c r="C980"/>
    </row>
    <row r="981" spans="3:3" x14ac:dyDescent="0.3">
      <c r="C981"/>
    </row>
    <row r="982" spans="3:3" x14ac:dyDescent="0.3">
      <c r="C982"/>
    </row>
    <row r="983" spans="3:3" x14ac:dyDescent="0.3">
      <c r="C983"/>
    </row>
    <row r="984" spans="3:3" x14ac:dyDescent="0.3">
      <c r="C984"/>
    </row>
    <row r="985" spans="3:3" x14ac:dyDescent="0.3">
      <c r="C985"/>
    </row>
    <row r="986" spans="3:3" x14ac:dyDescent="0.3">
      <c r="C986"/>
    </row>
    <row r="987" spans="3:3" x14ac:dyDescent="0.3">
      <c r="C987"/>
    </row>
    <row r="988" spans="3:3" x14ac:dyDescent="0.3">
      <c r="C988"/>
    </row>
    <row r="989" spans="3:3" x14ac:dyDescent="0.3">
      <c r="C989"/>
    </row>
    <row r="990" spans="3:3" x14ac:dyDescent="0.3">
      <c r="C990"/>
    </row>
    <row r="991" spans="3:3" x14ac:dyDescent="0.3">
      <c r="C991"/>
    </row>
    <row r="992" spans="3:3" x14ac:dyDescent="0.3">
      <c r="C992"/>
    </row>
    <row r="993" spans="3:3" x14ac:dyDescent="0.3">
      <c r="C993"/>
    </row>
    <row r="994" spans="3:3" x14ac:dyDescent="0.3">
      <c r="C994"/>
    </row>
    <row r="995" spans="3:3" x14ac:dyDescent="0.3">
      <c r="C995"/>
    </row>
    <row r="996" spans="3:3" x14ac:dyDescent="0.3">
      <c r="C996"/>
    </row>
    <row r="997" spans="3:3" x14ac:dyDescent="0.3">
      <c r="C997"/>
    </row>
    <row r="998" spans="3:3" x14ac:dyDescent="0.3">
      <c r="C998"/>
    </row>
    <row r="999" spans="3:3" x14ac:dyDescent="0.3">
      <c r="C999"/>
    </row>
    <row r="1000" spans="3:3" x14ac:dyDescent="0.3">
      <c r="C1000"/>
    </row>
    <row r="1001" spans="3:3" x14ac:dyDescent="0.3">
      <c r="C1001"/>
    </row>
    <row r="1002" spans="3:3" x14ac:dyDescent="0.3">
      <c r="C1002"/>
    </row>
    <row r="1003" spans="3:3" x14ac:dyDescent="0.3">
      <c r="C1003"/>
    </row>
    <row r="1004" spans="3:3" x14ac:dyDescent="0.3">
      <c r="C1004"/>
    </row>
    <row r="1005" spans="3:3" x14ac:dyDescent="0.3">
      <c r="C1005"/>
    </row>
    <row r="1006" spans="3:3" x14ac:dyDescent="0.3">
      <c r="C1006"/>
    </row>
    <row r="1007" spans="3:3" x14ac:dyDescent="0.3">
      <c r="C1007"/>
    </row>
    <row r="1008" spans="3:3" x14ac:dyDescent="0.3">
      <c r="C1008"/>
    </row>
    <row r="1009" spans="3:3" x14ac:dyDescent="0.3">
      <c r="C1009"/>
    </row>
    <row r="1010" spans="3:3" x14ac:dyDescent="0.3">
      <c r="C1010"/>
    </row>
    <row r="1011" spans="3:3" x14ac:dyDescent="0.3">
      <c r="C1011"/>
    </row>
    <row r="1012" spans="3:3" x14ac:dyDescent="0.3">
      <c r="C1012"/>
    </row>
    <row r="1013" spans="3:3" x14ac:dyDescent="0.3">
      <c r="C1013"/>
    </row>
    <row r="1014" spans="3:3" x14ac:dyDescent="0.3">
      <c r="C1014"/>
    </row>
    <row r="1015" spans="3:3" x14ac:dyDescent="0.3">
      <c r="C1015"/>
    </row>
    <row r="1016" spans="3:3" x14ac:dyDescent="0.3">
      <c r="C1016"/>
    </row>
    <row r="1017" spans="3:3" x14ac:dyDescent="0.3">
      <c r="C1017"/>
    </row>
    <row r="1018" spans="3:3" x14ac:dyDescent="0.3">
      <c r="C1018"/>
    </row>
    <row r="1019" spans="3:3" x14ac:dyDescent="0.3">
      <c r="C1019"/>
    </row>
    <row r="1020" spans="3:3" x14ac:dyDescent="0.3">
      <c r="C1020"/>
    </row>
    <row r="1021" spans="3:3" x14ac:dyDescent="0.3">
      <c r="C1021"/>
    </row>
    <row r="1022" spans="3:3" x14ac:dyDescent="0.3">
      <c r="C1022"/>
    </row>
    <row r="1023" spans="3:3" x14ac:dyDescent="0.3">
      <c r="C1023"/>
    </row>
    <row r="1024" spans="3:3" x14ac:dyDescent="0.3">
      <c r="C1024"/>
    </row>
    <row r="1025" spans="3:3" x14ac:dyDescent="0.3">
      <c r="C1025"/>
    </row>
    <row r="1026" spans="3:3" x14ac:dyDescent="0.3">
      <c r="C1026"/>
    </row>
    <row r="1027" spans="3:3" x14ac:dyDescent="0.3">
      <c r="C1027"/>
    </row>
    <row r="1028" spans="3:3" x14ac:dyDescent="0.3">
      <c r="C1028"/>
    </row>
    <row r="1029" spans="3:3" x14ac:dyDescent="0.3">
      <c r="C1029"/>
    </row>
    <row r="1030" spans="3:3" x14ac:dyDescent="0.3">
      <c r="C1030"/>
    </row>
    <row r="1031" spans="3:3" x14ac:dyDescent="0.3">
      <c r="C1031"/>
    </row>
    <row r="1032" spans="3:3" x14ac:dyDescent="0.3">
      <c r="C1032"/>
    </row>
    <row r="1033" spans="3:3" x14ac:dyDescent="0.3">
      <c r="C1033"/>
    </row>
    <row r="1034" spans="3:3" x14ac:dyDescent="0.3">
      <c r="C1034"/>
    </row>
    <row r="1035" spans="3:3" x14ac:dyDescent="0.3">
      <c r="C1035"/>
    </row>
    <row r="1036" spans="3:3" x14ac:dyDescent="0.3">
      <c r="C1036"/>
    </row>
    <row r="1037" spans="3:3" x14ac:dyDescent="0.3">
      <c r="C1037"/>
    </row>
    <row r="1038" spans="3:3" x14ac:dyDescent="0.3">
      <c r="C1038"/>
    </row>
    <row r="1039" spans="3:3" x14ac:dyDescent="0.3">
      <c r="C1039"/>
    </row>
    <row r="1040" spans="3:3" x14ac:dyDescent="0.3">
      <c r="C1040"/>
    </row>
    <row r="1041" spans="3:3" x14ac:dyDescent="0.3">
      <c r="C1041"/>
    </row>
    <row r="1042" spans="3:3" x14ac:dyDescent="0.3">
      <c r="C1042"/>
    </row>
    <row r="1043" spans="3:3" x14ac:dyDescent="0.3">
      <c r="C1043"/>
    </row>
    <row r="1044" spans="3:3" x14ac:dyDescent="0.3">
      <c r="C1044"/>
    </row>
    <row r="1045" spans="3:3" x14ac:dyDescent="0.3">
      <c r="C1045"/>
    </row>
    <row r="1046" spans="3:3" x14ac:dyDescent="0.3">
      <c r="C1046"/>
    </row>
    <row r="1047" spans="3:3" x14ac:dyDescent="0.3">
      <c r="C1047"/>
    </row>
    <row r="1048" spans="3:3" x14ac:dyDescent="0.3">
      <c r="C1048"/>
    </row>
    <row r="1049" spans="3:3" x14ac:dyDescent="0.3">
      <c r="C1049"/>
    </row>
    <row r="1050" spans="3:3" x14ac:dyDescent="0.3">
      <c r="C1050"/>
    </row>
    <row r="1051" spans="3:3" x14ac:dyDescent="0.3">
      <c r="C1051"/>
    </row>
    <row r="1052" spans="3:3" x14ac:dyDescent="0.3">
      <c r="C1052"/>
    </row>
    <row r="1053" spans="3:3" x14ac:dyDescent="0.3">
      <c r="C1053"/>
    </row>
    <row r="1054" spans="3:3" x14ac:dyDescent="0.3">
      <c r="C1054"/>
    </row>
    <row r="1055" spans="3:3" x14ac:dyDescent="0.3">
      <c r="C1055"/>
    </row>
    <row r="1056" spans="3:3" x14ac:dyDescent="0.3">
      <c r="C1056"/>
    </row>
    <row r="1057" spans="3:3" x14ac:dyDescent="0.3">
      <c r="C1057"/>
    </row>
    <row r="1058" spans="3:3" x14ac:dyDescent="0.3">
      <c r="C1058"/>
    </row>
    <row r="1059" spans="3:3" x14ac:dyDescent="0.3">
      <c r="C1059"/>
    </row>
    <row r="1060" spans="3:3" x14ac:dyDescent="0.3">
      <c r="C1060"/>
    </row>
    <row r="1061" spans="3:3" x14ac:dyDescent="0.3">
      <c r="C1061"/>
    </row>
    <row r="1062" spans="3:3" x14ac:dyDescent="0.3">
      <c r="C1062"/>
    </row>
    <row r="1063" spans="3:3" x14ac:dyDescent="0.3">
      <c r="C1063"/>
    </row>
    <row r="1064" spans="3:3" x14ac:dyDescent="0.3">
      <c r="C1064"/>
    </row>
    <row r="1065" spans="3:3" x14ac:dyDescent="0.3">
      <c r="C1065"/>
    </row>
    <row r="1066" spans="3:3" x14ac:dyDescent="0.3">
      <c r="C1066"/>
    </row>
    <row r="1067" spans="3:3" x14ac:dyDescent="0.3">
      <c r="C1067"/>
    </row>
    <row r="1068" spans="3:3" x14ac:dyDescent="0.3">
      <c r="C1068"/>
    </row>
    <row r="1069" spans="3:3" x14ac:dyDescent="0.3">
      <c r="C1069"/>
    </row>
    <row r="1070" spans="3:3" x14ac:dyDescent="0.3">
      <c r="C1070"/>
    </row>
    <row r="1071" spans="3:3" x14ac:dyDescent="0.3">
      <c r="C1071"/>
    </row>
    <row r="1072" spans="3:3" x14ac:dyDescent="0.3">
      <c r="C1072"/>
    </row>
    <row r="1073" spans="3:3" x14ac:dyDescent="0.3">
      <c r="C1073"/>
    </row>
    <row r="1074" spans="3:3" x14ac:dyDescent="0.3">
      <c r="C1074"/>
    </row>
    <row r="1075" spans="3:3" x14ac:dyDescent="0.3">
      <c r="C1075"/>
    </row>
    <row r="1076" spans="3:3" x14ac:dyDescent="0.3">
      <c r="C1076"/>
    </row>
    <row r="1077" spans="3:3" x14ac:dyDescent="0.3">
      <c r="C1077"/>
    </row>
    <row r="1078" spans="3:3" x14ac:dyDescent="0.3">
      <c r="C1078"/>
    </row>
    <row r="1079" spans="3:3" x14ac:dyDescent="0.3">
      <c r="C1079"/>
    </row>
    <row r="1080" spans="3:3" x14ac:dyDescent="0.3">
      <c r="C1080"/>
    </row>
    <row r="1081" spans="3:3" x14ac:dyDescent="0.3">
      <c r="C1081"/>
    </row>
    <row r="1082" spans="3:3" x14ac:dyDescent="0.3">
      <c r="C1082"/>
    </row>
    <row r="1083" spans="3:3" x14ac:dyDescent="0.3">
      <c r="C1083"/>
    </row>
    <row r="1084" spans="3:3" x14ac:dyDescent="0.3">
      <c r="C1084"/>
    </row>
    <row r="1085" spans="3:3" x14ac:dyDescent="0.3">
      <c r="C1085"/>
    </row>
    <row r="1086" spans="3:3" x14ac:dyDescent="0.3">
      <c r="C1086"/>
    </row>
    <row r="1087" spans="3:3" x14ac:dyDescent="0.3">
      <c r="C1087"/>
    </row>
    <row r="1088" spans="3:3" x14ac:dyDescent="0.3">
      <c r="C1088"/>
    </row>
    <row r="1089" spans="3:3" x14ac:dyDescent="0.3">
      <c r="C1089"/>
    </row>
    <row r="1090" spans="3:3" x14ac:dyDescent="0.3">
      <c r="C1090"/>
    </row>
    <row r="1091" spans="3:3" x14ac:dyDescent="0.3">
      <c r="C1091"/>
    </row>
    <row r="1092" spans="3:3" x14ac:dyDescent="0.3">
      <c r="C1092"/>
    </row>
    <row r="1093" spans="3:3" x14ac:dyDescent="0.3">
      <c r="C1093"/>
    </row>
    <row r="1094" spans="3:3" x14ac:dyDescent="0.3">
      <c r="C1094"/>
    </row>
    <row r="1095" spans="3:3" x14ac:dyDescent="0.3">
      <c r="C1095"/>
    </row>
    <row r="1096" spans="3:3" x14ac:dyDescent="0.3">
      <c r="C1096"/>
    </row>
    <row r="1097" spans="3:3" x14ac:dyDescent="0.3">
      <c r="C1097"/>
    </row>
    <row r="1098" spans="3:3" x14ac:dyDescent="0.3">
      <c r="C1098"/>
    </row>
    <row r="1099" spans="3:3" x14ac:dyDescent="0.3">
      <c r="C1099"/>
    </row>
    <row r="1100" spans="3:3" x14ac:dyDescent="0.3">
      <c r="C1100"/>
    </row>
    <row r="1101" spans="3:3" x14ac:dyDescent="0.3">
      <c r="C1101"/>
    </row>
    <row r="1102" spans="3:3" x14ac:dyDescent="0.3">
      <c r="C1102"/>
    </row>
    <row r="1103" spans="3:3" x14ac:dyDescent="0.3">
      <c r="C1103"/>
    </row>
    <row r="1104" spans="3:3" x14ac:dyDescent="0.3">
      <c r="C1104"/>
    </row>
    <row r="1105" spans="3:3" x14ac:dyDescent="0.3">
      <c r="C1105"/>
    </row>
    <row r="1106" spans="3:3" x14ac:dyDescent="0.3">
      <c r="C1106"/>
    </row>
    <row r="1107" spans="3:3" x14ac:dyDescent="0.3">
      <c r="C1107"/>
    </row>
    <row r="1108" spans="3:3" x14ac:dyDescent="0.3">
      <c r="C1108"/>
    </row>
    <row r="1109" spans="3:3" x14ac:dyDescent="0.3">
      <c r="C1109"/>
    </row>
    <row r="1110" spans="3:3" x14ac:dyDescent="0.3">
      <c r="C1110"/>
    </row>
    <row r="1111" spans="3:3" x14ac:dyDescent="0.3">
      <c r="C1111"/>
    </row>
    <row r="1112" spans="3:3" x14ac:dyDescent="0.3">
      <c r="C1112"/>
    </row>
    <row r="1113" spans="3:3" x14ac:dyDescent="0.3">
      <c r="C1113"/>
    </row>
    <row r="1114" spans="3:3" x14ac:dyDescent="0.3">
      <c r="C1114"/>
    </row>
    <row r="1115" spans="3:3" x14ac:dyDescent="0.3">
      <c r="C1115"/>
    </row>
    <row r="1116" spans="3:3" x14ac:dyDescent="0.3">
      <c r="C1116"/>
    </row>
    <row r="1117" spans="3:3" x14ac:dyDescent="0.3">
      <c r="C1117"/>
    </row>
    <row r="1118" spans="3:3" x14ac:dyDescent="0.3">
      <c r="C1118"/>
    </row>
    <row r="1119" spans="3:3" x14ac:dyDescent="0.3">
      <c r="C1119"/>
    </row>
    <row r="1120" spans="3:3" x14ac:dyDescent="0.3">
      <c r="C1120"/>
    </row>
    <row r="1121" spans="3:3" x14ac:dyDescent="0.3">
      <c r="C1121"/>
    </row>
    <row r="1122" spans="3:3" x14ac:dyDescent="0.3">
      <c r="C1122"/>
    </row>
    <row r="1123" spans="3:3" x14ac:dyDescent="0.3">
      <c r="C1123"/>
    </row>
    <row r="1124" spans="3:3" x14ac:dyDescent="0.3">
      <c r="C1124"/>
    </row>
    <row r="1125" spans="3:3" x14ac:dyDescent="0.3">
      <c r="C1125"/>
    </row>
    <row r="1126" spans="3:3" x14ac:dyDescent="0.3">
      <c r="C1126"/>
    </row>
    <row r="1127" spans="3:3" x14ac:dyDescent="0.3">
      <c r="C1127"/>
    </row>
    <row r="1128" spans="3:3" x14ac:dyDescent="0.3">
      <c r="C1128"/>
    </row>
    <row r="1129" spans="3:3" x14ac:dyDescent="0.3">
      <c r="C1129"/>
    </row>
    <row r="1130" spans="3:3" x14ac:dyDescent="0.3">
      <c r="C1130"/>
    </row>
    <row r="1131" spans="3:3" x14ac:dyDescent="0.3">
      <c r="C1131"/>
    </row>
    <row r="1132" spans="3:3" x14ac:dyDescent="0.3">
      <c r="C1132"/>
    </row>
    <row r="1133" spans="3:3" x14ac:dyDescent="0.3">
      <c r="C1133"/>
    </row>
    <row r="1134" spans="3:3" x14ac:dyDescent="0.3">
      <c r="C1134"/>
    </row>
    <row r="1135" spans="3:3" x14ac:dyDescent="0.3">
      <c r="C1135"/>
    </row>
    <row r="1136" spans="3:3" x14ac:dyDescent="0.3">
      <c r="C1136"/>
    </row>
    <row r="1137" spans="3:3" x14ac:dyDescent="0.3">
      <c r="C1137"/>
    </row>
    <row r="1138" spans="3:3" x14ac:dyDescent="0.3">
      <c r="C1138"/>
    </row>
    <row r="1139" spans="3:3" x14ac:dyDescent="0.3">
      <c r="C1139"/>
    </row>
    <row r="1140" spans="3:3" x14ac:dyDescent="0.3">
      <c r="C1140"/>
    </row>
    <row r="1141" spans="3:3" x14ac:dyDescent="0.3">
      <c r="C1141"/>
    </row>
    <row r="1142" spans="3:3" x14ac:dyDescent="0.3">
      <c r="C1142"/>
    </row>
    <row r="1143" spans="3:3" x14ac:dyDescent="0.3">
      <c r="C1143"/>
    </row>
    <row r="1144" spans="3:3" x14ac:dyDescent="0.3">
      <c r="C1144"/>
    </row>
    <row r="1145" spans="3:3" x14ac:dyDescent="0.3">
      <c r="C1145"/>
    </row>
    <row r="1146" spans="3:3" x14ac:dyDescent="0.3">
      <c r="C1146"/>
    </row>
    <row r="1147" spans="3:3" x14ac:dyDescent="0.3">
      <c r="C1147"/>
    </row>
    <row r="1148" spans="3:3" x14ac:dyDescent="0.3">
      <c r="C1148"/>
    </row>
    <row r="1149" spans="3:3" x14ac:dyDescent="0.3">
      <c r="C1149"/>
    </row>
    <row r="1150" spans="3:3" x14ac:dyDescent="0.3">
      <c r="C1150"/>
    </row>
    <row r="1151" spans="3:3" x14ac:dyDescent="0.3">
      <c r="C1151"/>
    </row>
    <row r="1152" spans="3:3" x14ac:dyDescent="0.3">
      <c r="C1152"/>
    </row>
    <row r="1153" spans="3:3" x14ac:dyDescent="0.3">
      <c r="C1153"/>
    </row>
    <row r="1154" spans="3:3" x14ac:dyDescent="0.3">
      <c r="C1154"/>
    </row>
    <row r="1155" spans="3:3" x14ac:dyDescent="0.3">
      <c r="C1155"/>
    </row>
    <row r="1156" spans="3:3" x14ac:dyDescent="0.3">
      <c r="C1156"/>
    </row>
    <row r="1157" spans="3:3" x14ac:dyDescent="0.3">
      <c r="C1157"/>
    </row>
    <row r="1158" spans="3:3" x14ac:dyDescent="0.3">
      <c r="C1158"/>
    </row>
    <row r="1159" spans="3:3" x14ac:dyDescent="0.3">
      <c r="C1159"/>
    </row>
    <row r="1160" spans="3:3" x14ac:dyDescent="0.3">
      <c r="C1160"/>
    </row>
    <row r="1161" spans="3:3" x14ac:dyDescent="0.3">
      <c r="C1161"/>
    </row>
    <row r="1162" spans="3:3" x14ac:dyDescent="0.3">
      <c r="C1162"/>
    </row>
    <row r="1163" spans="3:3" x14ac:dyDescent="0.3">
      <c r="C1163"/>
    </row>
    <row r="1164" spans="3:3" x14ac:dyDescent="0.3">
      <c r="C1164"/>
    </row>
    <row r="1165" spans="3:3" x14ac:dyDescent="0.3">
      <c r="C1165"/>
    </row>
    <row r="1166" spans="3:3" x14ac:dyDescent="0.3">
      <c r="C1166"/>
    </row>
    <row r="1167" spans="3:3" x14ac:dyDescent="0.3">
      <c r="C1167"/>
    </row>
    <row r="1168" spans="3:3" x14ac:dyDescent="0.3">
      <c r="C1168"/>
    </row>
    <row r="1169" spans="3:3" x14ac:dyDescent="0.3">
      <c r="C1169"/>
    </row>
    <row r="1170" spans="3:3" x14ac:dyDescent="0.3">
      <c r="C1170"/>
    </row>
    <row r="1171" spans="3:3" x14ac:dyDescent="0.3">
      <c r="C1171"/>
    </row>
    <row r="1172" spans="3:3" x14ac:dyDescent="0.3">
      <c r="C1172"/>
    </row>
    <row r="1173" spans="3:3" x14ac:dyDescent="0.3">
      <c r="C1173"/>
    </row>
    <row r="1174" spans="3:3" x14ac:dyDescent="0.3">
      <c r="C1174"/>
    </row>
    <row r="1175" spans="3:3" x14ac:dyDescent="0.3">
      <c r="C1175"/>
    </row>
    <row r="1176" spans="3:3" x14ac:dyDescent="0.3">
      <c r="C1176"/>
    </row>
    <row r="1177" spans="3:3" x14ac:dyDescent="0.3">
      <c r="C1177"/>
    </row>
    <row r="1178" spans="3:3" x14ac:dyDescent="0.3">
      <c r="C1178"/>
    </row>
    <row r="1179" spans="3:3" x14ac:dyDescent="0.3">
      <c r="C1179"/>
    </row>
    <row r="1180" spans="3:3" x14ac:dyDescent="0.3">
      <c r="C1180"/>
    </row>
    <row r="1181" spans="3:3" x14ac:dyDescent="0.3">
      <c r="C1181"/>
    </row>
    <row r="1182" spans="3:3" x14ac:dyDescent="0.3">
      <c r="C1182"/>
    </row>
    <row r="1183" spans="3:3" x14ac:dyDescent="0.3">
      <c r="C1183"/>
    </row>
    <row r="1184" spans="3:3" x14ac:dyDescent="0.3">
      <c r="C1184"/>
    </row>
    <row r="1185" spans="3:3" x14ac:dyDescent="0.3">
      <c r="C1185"/>
    </row>
    <row r="1186" spans="3:3" x14ac:dyDescent="0.3">
      <c r="C1186"/>
    </row>
    <row r="1187" spans="3:3" x14ac:dyDescent="0.3">
      <c r="C1187"/>
    </row>
    <row r="1188" spans="3:3" x14ac:dyDescent="0.3">
      <c r="C1188"/>
    </row>
    <row r="1189" spans="3:3" x14ac:dyDescent="0.3">
      <c r="C1189"/>
    </row>
    <row r="1190" spans="3:3" x14ac:dyDescent="0.3">
      <c r="C1190"/>
    </row>
    <row r="1191" spans="3:3" x14ac:dyDescent="0.3">
      <c r="C1191"/>
    </row>
    <row r="1192" spans="3:3" x14ac:dyDescent="0.3">
      <c r="C1192"/>
    </row>
    <row r="1193" spans="3:3" x14ac:dyDescent="0.3">
      <c r="C1193"/>
    </row>
    <row r="1194" spans="3:3" x14ac:dyDescent="0.3">
      <c r="C1194"/>
    </row>
    <row r="1195" spans="3:3" x14ac:dyDescent="0.3">
      <c r="C1195"/>
    </row>
    <row r="1196" spans="3:3" x14ac:dyDescent="0.3">
      <c r="C1196"/>
    </row>
    <row r="1197" spans="3:3" x14ac:dyDescent="0.3">
      <c r="C1197"/>
    </row>
    <row r="1198" spans="3:3" x14ac:dyDescent="0.3">
      <c r="C1198"/>
    </row>
    <row r="1199" spans="3:3" x14ac:dyDescent="0.3">
      <c r="C1199"/>
    </row>
    <row r="1200" spans="3:3" x14ac:dyDescent="0.3">
      <c r="C1200"/>
    </row>
    <row r="1201" spans="3:3" x14ac:dyDescent="0.3">
      <c r="C1201"/>
    </row>
    <row r="1202" spans="3:3" x14ac:dyDescent="0.3">
      <c r="C1202"/>
    </row>
    <row r="1203" spans="3:3" x14ac:dyDescent="0.3">
      <c r="C1203"/>
    </row>
    <row r="1204" spans="3:3" x14ac:dyDescent="0.3">
      <c r="C1204"/>
    </row>
    <row r="1205" spans="3:3" x14ac:dyDescent="0.3">
      <c r="C1205"/>
    </row>
    <row r="1206" spans="3:3" x14ac:dyDescent="0.3">
      <c r="C1206"/>
    </row>
    <row r="1207" spans="3:3" x14ac:dyDescent="0.3">
      <c r="C1207"/>
    </row>
    <row r="1208" spans="3:3" x14ac:dyDescent="0.3">
      <c r="C1208"/>
    </row>
    <row r="1209" spans="3:3" x14ac:dyDescent="0.3">
      <c r="C1209"/>
    </row>
    <row r="1210" spans="3:3" x14ac:dyDescent="0.3">
      <c r="C1210"/>
    </row>
    <row r="1211" spans="3:3" x14ac:dyDescent="0.3">
      <c r="C1211"/>
    </row>
    <row r="1212" spans="3:3" x14ac:dyDescent="0.3">
      <c r="C1212"/>
    </row>
    <row r="1213" spans="3:3" x14ac:dyDescent="0.3">
      <c r="C1213"/>
    </row>
    <row r="1214" spans="3:3" x14ac:dyDescent="0.3">
      <c r="C1214"/>
    </row>
    <row r="1215" spans="3:3" x14ac:dyDescent="0.3">
      <c r="C1215"/>
    </row>
    <row r="1216" spans="3:3" x14ac:dyDescent="0.3">
      <c r="C1216"/>
    </row>
    <row r="1217" spans="3:3" x14ac:dyDescent="0.3">
      <c r="C1217"/>
    </row>
    <row r="1218" spans="3:3" x14ac:dyDescent="0.3">
      <c r="C1218"/>
    </row>
    <row r="1219" spans="3:3" x14ac:dyDescent="0.3">
      <c r="C1219"/>
    </row>
    <row r="1220" spans="3:3" x14ac:dyDescent="0.3">
      <c r="C1220"/>
    </row>
    <row r="1221" spans="3:3" x14ac:dyDescent="0.3">
      <c r="C1221"/>
    </row>
    <row r="1222" spans="3:3" x14ac:dyDescent="0.3">
      <c r="C1222"/>
    </row>
    <row r="1223" spans="3:3" x14ac:dyDescent="0.3">
      <c r="C1223"/>
    </row>
    <row r="1224" spans="3:3" x14ac:dyDescent="0.3">
      <c r="C1224"/>
    </row>
    <row r="1225" spans="3:3" x14ac:dyDescent="0.3">
      <c r="C1225"/>
    </row>
    <row r="1226" spans="3:3" x14ac:dyDescent="0.3">
      <c r="C1226"/>
    </row>
    <row r="1227" spans="3:3" x14ac:dyDescent="0.3">
      <c r="C1227"/>
    </row>
    <row r="1228" spans="3:3" x14ac:dyDescent="0.3">
      <c r="C1228"/>
    </row>
    <row r="1229" spans="3:3" x14ac:dyDescent="0.3">
      <c r="C1229"/>
    </row>
    <row r="1230" spans="3:3" x14ac:dyDescent="0.3">
      <c r="C1230"/>
    </row>
    <row r="1231" spans="3:3" x14ac:dyDescent="0.3">
      <c r="C1231"/>
    </row>
    <row r="1232" spans="3:3" x14ac:dyDescent="0.3">
      <c r="C1232"/>
    </row>
    <row r="1233" spans="3:3" x14ac:dyDescent="0.3">
      <c r="C1233"/>
    </row>
    <row r="1234" spans="3:3" x14ac:dyDescent="0.3">
      <c r="C1234"/>
    </row>
    <row r="1235" spans="3:3" x14ac:dyDescent="0.3">
      <c r="C1235"/>
    </row>
    <row r="1236" spans="3:3" x14ac:dyDescent="0.3">
      <c r="C1236"/>
    </row>
    <row r="1237" spans="3:3" x14ac:dyDescent="0.3">
      <c r="C1237"/>
    </row>
    <row r="1238" spans="3:3" x14ac:dyDescent="0.3">
      <c r="C1238"/>
    </row>
    <row r="1239" spans="3:3" x14ac:dyDescent="0.3">
      <c r="C1239"/>
    </row>
    <row r="1240" spans="3:3" x14ac:dyDescent="0.3">
      <c r="C1240"/>
    </row>
    <row r="1241" spans="3:3" x14ac:dyDescent="0.3">
      <c r="C1241"/>
    </row>
    <row r="1242" spans="3:3" x14ac:dyDescent="0.3">
      <c r="C1242"/>
    </row>
    <row r="1243" spans="3:3" x14ac:dyDescent="0.3">
      <c r="C1243"/>
    </row>
    <row r="1244" spans="3:3" x14ac:dyDescent="0.3">
      <c r="C1244"/>
    </row>
    <row r="1245" spans="3:3" x14ac:dyDescent="0.3">
      <c r="C1245"/>
    </row>
    <row r="1246" spans="3:3" x14ac:dyDescent="0.3">
      <c r="C1246"/>
    </row>
    <row r="1247" spans="3:3" x14ac:dyDescent="0.3">
      <c r="C1247"/>
    </row>
    <row r="1248" spans="3:3" x14ac:dyDescent="0.3">
      <c r="C1248"/>
    </row>
    <row r="1249" spans="3:3" x14ac:dyDescent="0.3">
      <c r="C1249"/>
    </row>
    <row r="1250" spans="3:3" x14ac:dyDescent="0.3">
      <c r="C1250"/>
    </row>
    <row r="1251" spans="3:3" x14ac:dyDescent="0.3">
      <c r="C1251"/>
    </row>
    <row r="1252" spans="3:3" x14ac:dyDescent="0.3">
      <c r="C1252"/>
    </row>
    <row r="1253" spans="3:3" x14ac:dyDescent="0.3">
      <c r="C1253"/>
    </row>
    <row r="1254" spans="3:3" x14ac:dyDescent="0.3">
      <c r="C1254"/>
    </row>
    <row r="1255" spans="3:3" x14ac:dyDescent="0.3">
      <c r="C1255"/>
    </row>
    <row r="1256" spans="3:3" x14ac:dyDescent="0.3">
      <c r="C1256"/>
    </row>
    <row r="1257" spans="3:3" x14ac:dyDescent="0.3">
      <c r="C1257"/>
    </row>
    <row r="1258" spans="3:3" x14ac:dyDescent="0.3">
      <c r="C1258"/>
    </row>
    <row r="1259" spans="3:3" x14ac:dyDescent="0.3">
      <c r="C1259"/>
    </row>
    <row r="1260" spans="3:3" x14ac:dyDescent="0.3">
      <c r="C1260"/>
    </row>
    <row r="1261" spans="3:3" x14ac:dyDescent="0.3">
      <c r="C1261"/>
    </row>
    <row r="1262" spans="3:3" x14ac:dyDescent="0.3">
      <c r="C1262"/>
    </row>
    <row r="1263" spans="3:3" x14ac:dyDescent="0.3">
      <c r="C1263"/>
    </row>
    <row r="1264" spans="3:3" x14ac:dyDescent="0.3">
      <c r="C1264"/>
    </row>
    <row r="1265" spans="3:3" x14ac:dyDescent="0.3">
      <c r="C1265"/>
    </row>
    <row r="1266" spans="3:3" x14ac:dyDescent="0.3">
      <c r="C1266"/>
    </row>
    <row r="1267" spans="3:3" x14ac:dyDescent="0.3">
      <c r="C1267"/>
    </row>
    <row r="1268" spans="3:3" x14ac:dyDescent="0.3">
      <c r="C1268"/>
    </row>
    <row r="1269" spans="3:3" x14ac:dyDescent="0.3">
      <c r="C1269"/>
    </row>
    <row r="1270" spans="3:3" x14ac:dyDescent="0.3">
      <c r="C1270"/>
    </row>
    <row r="1271" spans="3:3" x14ac:dyDescent="0.3">
      <c r="C1271"/>
    </row>
    <row r="1272" spans="3:3" x14ac:dyDescent="0.3">
      <c r="C1272"/>
    </row>
    <row r="1273" spans="3:3" x14ac:dyDescent="0.3">
      <c r="C1273"/>
    </row>
    <row r="1274" spans="3:3" x14ac:dyDescent="0.3">
      <c r="C1274"/>
    </row>
    <row r="1275" spans="3:3" x14ac:dyDescent="0.3">
      <c r="C1275"/>
    </row>
    <row r="1276" spans="3:3" x14ac:dyDescent="0.3">
      <c r="C1276"/>
    </row>
    <row r="1277" spans="3:3" x14ac:dyDescent="0.3">
      <c r="C1277"/>
    </row>
    <row r="1278" spans="3:3" x14ac:dyDescent="0.3">
      <c r="C1278"/>
    </row>
    <row r="1279" spans="3:3" x14ac:dyDescent="0.3">
      <c r="C1279"/>
    </row>
    <row r="1280" spans="3:3" x14ac:dyDescent="0.3">
      <c r="C1280"/>
    </row>
    <row r="1281" spans="3:3" x14ac:dyDescent="0.3">
      <c r="C1281"/>
    </row>
    <row r="1282" spans="3:3" x14ac:dyDescent="0.3">
      <c r="C1282"/>
    </row>
    <row r="1283" spans="3:3" x14ac:dyDescent="0.3">
      <c r="C1283"/>
    </row>
    <row r="1284" spans="3:3" x14ac:dyDescent="0.3">
      <c r="C1284"/>
    </row>
    <row r="1285" spans="3:3" x14ac:dyDescent="0.3">
      <c r="C1285"/>
    </row>
    <row r="1286" spans="3:3" x14ac:dyDescent="0.3">
      <c r="C1286"/>
    </row>
    <row r="1287" spans="3:3" x14ac:dyDescent="0.3">
      <c r="C1287"/>
    </row>
    <row r="1288" spans="3:3" x14ac:dyDescent="0.3">
      <c r="C1288"/>
    </row>
    <row r="1289" spans="3:3" x14ac:dyDescent="0.3">
      <c r="C1289"/>
    </row>
    <row r="1290" spans="3:3" x14ac:dyDescent="0.3">
      <c r="C1290"/>
    </row>
    <row r="1291" spans="3:3" x14ac:dyDescent="0.3">
      <c r="C1291"/>
    </row>
    <row r="1292" spans="3:3" x14ac:dyDescent="0.3">
      <c r="C1292"/>
    </row>
    <row r="1293" spans="3:3" x14ac:dyDescent="0.3">
      <c r="C1293"/>
    </row>
    <row r="1294" spans="3:3" x14ac:dyDescent="0.3">
      <c r="C1294"/>
    </row>
    <row r="1295" spans="3:3" x14ac:dyDescent="0.3">
      <c r="C1295"/>
    </row>
    <row r="1296" spans="3:3" x14ac:dyDescent="0.3">
      <c r="C1296"/>
    </row>
    <row r="1297" spans="3:3" x14ac:dyDescent="0.3">
      <c r="C1297"/>
    </row>
    <row r="1298" spans="3:3" x14ac:dyDescent="0.3">
      <c r="C1298"/>
    </row>
    <row r="1299" spans="3:3" x14ac:dyDescent="0.3">
      <c r="C1299"/>
    </row>
    <row r="1300" spans="3:3" x14ac:dyDescent="0.3">
      <c r="C1300"/>
    </row>
    <row r="1301" spans="3:3" x14ac:dyDescent="0.3">
      <c r="C1301"/>
    </row>
    <row r="1302" spans="3:3" x14ac:dyDescent="0.3">
      <c r="C1302"/>
    </row>
    <row r="1303" spans="3:3" x14ac:dyDescent="0.3">
      <c r="C1303"/>
    </row>
    <row r="1304" spans="3:3" x14ac:dyDescent="0.3">
      <c r="C1304"/>
    </row>
    <row r="1305" spans="3:3" x14ac:dyDescent="0.3">
      <c r="C1305"/>
    </row>
    <row r="1306" spans="3:3" x14ac:dyDescent="0.3">
      <c r="C1306"/>
    </row>
    <row r="1307" spans="3:3" x14ac:dyDescent="0.3">
      <c r="C1307"/>
    </row>
    <row r="1308" spans="3:3" x14ac:dyDescent="0.3">
      <c r="C1308"/>
    </row>
    <row r="1309" spans="3:3" x14ac:dyDescent="0.3">
      <c r="C1309"/>
    </row>
    <row r="1310" spans="3:3" x14ac:dyDescent="0.3">
      <c r="C1310"/>
    </row>
    <row r="1311" spans="3:3" x14ac:dyDescent="0.3">
      <c r="C1311"/>
    </row>
    <row r="1312" spans="3:3" x14ac:dyDescent="0.3">
      <c r="C1312"/>
    </row>
    <row r="1313" spans="3:3" x14ac:dyDescent="0.3">
      <c r="C1313"/>
    </row>
    <row r="1314" spans="3:3" x14ac:dyDescent="0.3">
      <c r="C1314"/>
    </row>
    <row r="1315" spans="3:3" x14ac:dyDescent="0.3">
      <c r="C1315"/>
    </row>
    <row r="1316" spans="3:3" x14ac:dyDescent="0.3">
      <c r="C1316"/>
    </row>
    <row r="1317" spans="3:3" x14ac:dyDescent="0.3">
      <c r="C1317"/>
    </row>
    <row r="1318" spans="3:3" x14ac:dyDescent="0.3">
      <c r="C1318"/>
    </row>
    <row r="1319" spans="3:3" x14ac:dyDescent="0.3">
      <c r="C1319"/>
    </row>
    <row r="1320" spans="3:3" x14ac:dyDescent="0.3">
      <c r="C1320"/>
    </row>
    <row r="1321" spans="3:3" x14ac:dyDescent="0.3">
      <c r="C1321"/>
    </row>
    <row r="1322" spans="3:3" x14ac:dyDescent="0.3">
      <c r="C1322"/>
    </row>
    <row r="1323" spans="3:3" x14ac:dyDescent="0.3">
      <c r="C1323"/>
    </row>
    <row r="1324" spans="3:3" x14ac:dyDescent="0.3">
      <c r="C1324"/>
    </row>
    <row r="1325" spans="3:3" x14ac:dyDescent="0.3">
      <c r="C1325"/>
    </row>
    <row r="1326" spans="3:3" x14ac:dyDescent="0.3">
      <c r="C1326"/>
    </row>
    <row r="1327" spans="3:3" x14ac:dyDescent="0.3">
      <c r="C1327"/>
    </row>
    <row r="1328" spans="3:3" x14ac:dyDescent="0.3">
      <c r="C1328"/>
    </row>
    <row r="1329" spans="3:3" x14ac:dyDescent="0.3">
      <c r="C1329"/>
    </row>
    <row r="1330" spans="3:3" x14ac:dyDescent="0.3">
      <c r="C1330"/>
    </row>
    <row r="1331" spans="3:3" x14ac:dyDescent="0.3">
      <c r="C1331"/>
    </row>
    <row r="1332" spans="3:3" x14ac:dyDescent="0.3">
      <c r="C1332"/>
    </row>
    <row r="1333" spans="3:3" x14ac:dyDescent="0.3">
      <c r="C1333"/>
    </row>
    <row r="1334" spans="3:3" x14ac:dyDescent="0.3">
      <c r="C1334"/>
    </row>
    <row r="1335" spans="3:3" x14ac:dyDescent="0.3">
      <c r="C1335"/>
    </row>
    <row r="1336" spans="3:3" x14ac:dyDescent="0.3">
      <c r="C1336"/>
    </row>
    <row r="1337" spans="3:3" x14ac:dyDescent="0.3">
      <c r="C1337"/>
    </row>
    <row r="1338" spans="3:3" x14ac:dyDescent="0.3">
      <c r="C1338"/>
    </row>
    <row r="1339" spans="3:3" x14ac:dyDescent="0.3">
      <c r="C1339"/>
    </row>
    <row r="1340" spans="3:3" x14ac:dyDescent="0.3">
      <c r="C1340"/>
    </row>
    <row r="1341" spans="3:3" x14ac:dyDescent="0.3">
      <c r="C1341"/>
    </row>
    <row r="1342" spans="3:3" x14ac:dyDescent="0.3">
      <c r="C1342"/>
    </row>
    <row r="1343" spans="3:3" x14ac:dyDescent="0.3">
      <c r="C1343"/>
    </row>
    <row r="1344" spans="3:3" x14ac:dyDescent="0.3">
      <c r="C1344"/>
    </row>
    <row r="1345" spans="3:3" x14ac:dyDescent="0.3">
      <c r="C1345"/>
    </row>
    <row r="1346" spans="3:3" x14ac:dyDescent="0.3">
      <c r="C1346"/>
    </row>
    <row r="1347" spans="3:3" x14ac:dyDescent="0.3">
      <c r="C1347"/>
    </row>
    <row r="1348" spans="3:3" x14ac:dyDescent="0.3">
      <c r="C1348"/>
    </row>
    <row r="1349" spans="3:3" x14ac:dyDescent="0.3">
      <c r="C1349"/>
    </row>
    <row r="1350" spans="3:3" x14ac:dyDescent="0.3">
      <c r="C1350"/>
    </row>
    <row r="1351" spans="3:3" x14ac:dyDescent="0.3">
      <c r="C1351"/>
    </row>
    <row r="1352" spans="3:3" x14ac:dyDescent="0.3">
      <c r="C1352"/>
    </row>
    <row r="1353" spans="3:3" x14ac:dyDescent="0.3">
      <c r="C1353"/>
    </row>
    <row r="1354" spans="3:3" x14ac:dyDescent="0.3">
      <c r="C1354"/>
    </row>
    <row r="1355" spans="3:3" x14ac:dyDescent="0.3">
      <c r="C1355"/>
    </row>
    <row r="1356" spans="3:3" x14ac:dyDescent="0.3">
      <c r="C1356"/>
    </row>
    <row r="1357" spans="3:3" x14ac:dyDescent="0.3">
      <c r="C1357"/>
    </row>
    <row r="1358" spans="3:3" x14ac:dyDescent="0.3">
      <c r="C1358"/>
    </row>
    <row r="1359" spans="3:3" x14ac:dyDescent="0.3">
      <c r="C1359"/>
    </row>
    <row r="1360" spans="3:3" x14ac:dyDescent="0.3">
      <c r="C1360"/>
    </row>
    <row r="1361" spans="3:3" x14ac:dyDescent="0.3">
      <c r="C1361"/>
    </row>
    <row r="1362" spans="3:3" x14ac:dyDescent="0.3">
      <c r="C1362"/>
    </row>
    <row r="1363" spans="3:3" x14ac:dyDescent="0.3">
      <c r="C1363"/>
    </row>
    <row r="1364" spans="3:3" x14ac:dyDescent="0.3">
      <c r="C1364"/>
    </row>
    <row r="1365" spans="3:3" x14ac:dyDescent="0.3">
      <c r="C1365"/>
    </row>
    <row r="1366" spans="3:3" x14ac:dyDescent="0.3">
      <c r="C1366"/>
    </row>
    <row r="1367" spans="3:3" x14ac:dyDescent="0.3">
      <c r="C1367"/>
    </row>
    <row r="1368" spans="3:3" x14ac:dyDescent="0.3">
      <c r="C1368"/>
    </row>
    <row r="1369" spans="3:3" x14ac:dyDescent="0.3">
      <c r="C1369"/>
    </row>
    <row r="1370" spans="3:3" x14ac:dyDescent="0.3">
      <c r="C1370"/>
    </row>
    <row r="1371" spans="3:3" x14ac:dyDescent="0.3">
      <c r="C1371"/>
    </row>
    <row r="1372" spans="3:3" x14ac:dyDescent="0.3">
      <c r="C1372"/>
    </row>
    <row r="1373" spans="3:3" x14ac:dyDescent="0.3">
      <c r="C1373"/>
    </row>
    <row r="1374" spans="3:3" x14ac:dyDescent="0.3">
      <c r="C1374"/>
    </row>
    <row r="1375" spans="3:3" x14ac:dyDescent="0.3">
      <c r="C1375"/>
    </row>
    <row r="1376" spans="3:3" x14ac:dyDescent="0.3">
      <c r="C1376"/>
    </row>
    <row r="1377" spans="3:3" x14ac:dyDescent="0.3">
      <c r="C1377"/>
    </row>
    <row r="1378" spans="3:3" x14ac:dyDescent="0.3">
      <c r="C1378"/>
    </row>
    <row r="1379" spans="3:3" x14ac:dyDescent="0.3">
      <c r="C1379"/>
    </row>
    <row r="1380" spans="3:3" x14ac:dyDescent="0.3">
      <c r="C1380"/>
    </row>
    <row r="1381" spans="3:3" x14ac:dyDescent="0.3">
      <c r="C1381"/>
    </row>
    <row r="1382" spans="3:3" x14ac:dyDescent="0.3">
      <c r="C1382"/>
    </row>
    <row r="1383" spans="3:3" x14ac:dyDescent="0.3">
      <c r="C1383"/>
    </row>
    <row r="1384" spans="3:3" x14ac:dyDescent="0.3">
      <c r="C1384"/>
    </row>
    <row r="1385" spans="3:3" x14ac:dyDescent="0.3">
      <c r="C1385"/>
    </row>
    <row r="1386" spans="3:3" x14ac:dyDescent="0.3">
      <c r="C1386"/>
    </row>
    <row r="1387" spans="3:3" x14ac:dyDescent="0.3">
      <c r="C1387"/>
    </row>
    <row r="1388" spans="3:3" x14ac:dyDescent="0.3">
      <c r="C1388"/>
    </row>
    <row r="1389" spans="3:3" x14ac:dyDescent="0.3">
      <c r="C1389"/>
    </row>
    <row r="1390" spans="3:3" x14ac:dyDescent="0.3">
      <c r="C1390"/>
    </row>
    <row r="1391" spans="3:3" x14ac:dyDescent="0.3">
      <c r="C1391"/>
    </row>
    <row r="1392" spans="3:3" x14ac:dyDescent="0.3">
      <c r="C1392"/>
    </row>
    <row r="1393" spans="3:3" x14ac:dyDescent="0.3">
      <c r="C1393"/>
    </row>
    <row r="1394" spans="3:3" x14ac:dyDescent="0.3">
      <c r="C1394"/>
    </row>
    <row r="1395" spans="3:3" x14ac:dyDescent="0.3">
      <c r="C1395"/>
    </row>
    <row r="1396" spans="3:3" x14ac:dyDescent="0.3">
      <c r="C1396"/>
    </row>
    <row r="1397" spans="3:3" x14ac:dyDescent="0.3">
      <c r="C1397"/>
    </row>
    <row r="1398" spans="3:3" x14ac:dyDescent="0.3">
      <c r="C1398"/>
    </row>
    <row r="1399" spans="3:3" x14ac:dyDescent="0.3">
      <c r="C1399"/>
    </row>
    <row r="1400" spans="3:3" x14ac:dyDescent="0.3">
      <c r="C1400"/>
    </row>
    <row r="1401" spans="3:3" x14ac:dyDescent="0.3">
      <c r="C1401"/>
    </row>
    <row r="1402" spans="3:3" x14ac:dyDescent="0.3">
      <c r="C1402"/>
    </row>
    <row r="1403" spans="3:3" x14ac:dyDescent="0.3">
      <c r="C1403"/>
    </row>
    <row r="1404" spans="3:3" x14ac:dyDescent="0.3">
      <c r="C1404"/>
    </row>
    <row r="1405" spans="3:3" x14ac:dyDescent="0.3">
      <c r="C1405"/>
    </row>
    <row r="1406" spans="3:3" x14ac:dyDescent="0.3">
      <c r="C1406"/>
    </row>
    <row r="1407" spans="3:3" x14ac:dyDescent="0.3">
      <c r="C1407"/>
    </row>
    <row r="1408" spans="3:3" x14ac:dyDescent="0.3">
      <c r="C1408"/>
    </row>
    <row r="1409" spans="3:3" x14ac:dyDescent="0.3">
      <c r="C1409"/>
    </row>
    <row r="1410" spans="3:3" x14ac:dyDescent="0.3">
      <c r="C1410"/>
    </row>
    <row r="1411" spans="3:3" x14ac:dyDescent="0.3">
      <c r="C1411"/>
    </row>
    <row r="1412" spans="3:3" x14ac:dyDescent="0.3">
      <c r="C1412"/>
    </row>
    <row r="1413" spans="3:3" x14ac:dyDescent="0.3">
      <c r="C1413"/>
    </row>
    <row r="1414" spans="3:3" x14ac:dyDescent="0.3">
      <c r="C1414"/>
    </row>
    <row r="1415" spans="3:3" x14ac:dyDescent="0.3">
      <c r="C1415"/>
    </row>
    <row r="1416" spans="3:3" x14ac:dyDescent="0.3">
      <c r="C1416"/>
    </row>
    <row r="1417" spans="3:3" x14ac:dyDescent="0.3">
      <c r="C1417"/>
    </row>
    <row r="1418" spans="3:3" x14ac:dyDescent="0.3">
      <c r="C1418"/>
    </row>
    <row r="1419" spans="3:3" x14ac:dyDescent="0.3">
      <c r="C1419"/>
    </row>
    <row r="1420" spans="3:3" x14ac:dyDescent="0.3">
      <c r="C1420"/>
    </row>
    <row r="1421" spans="3:3" x14ac:dyDescent="0.3">
      <c r="C1421"/>
    </row>
    <row r="1422" spans="3:3" x14ac:dyDescent="0.3">
      <c r="C1422"/>
    </row>
    <row r="1423" spans="3:3" x14ac:dyDescent="0.3">
      <c r="C1423"/>
    </row>
    <row r="1424" spans="3:3" x14ac:dyDescent="0.3">
      <c r="C1424"/>
    </row>
    <row r="1425" spans="3:3" x14ac:dyDescent="0.3">
      <c r="C1425"/>
    </row>
    <row r="1426" spans="3:3" x14ac:dyDescent="0.3">
      <c r="C1426"/>
    </row>
    <row r="1427" spans="3:3" x14ac:dyDescent="0.3">
      <c r="C1427"/>
    </row>
    <row r="1428" spans="3:3" x14ac:dyDescent="0.3">
      <c r="C1428"/>
    </row>
    <row r="1429" spans="3:3" x14ac:dyDescent="0.3">
      <c r="C1429"/>
    </row>
    <row r="1430" spans="3:3" x14ac:dyDescent="0.3">
      <c r="C1430"/>
    </row>
    <row r="1431" spans="3:3" x14ac:dyDescent="0.3">
      <c r="C1431"/>
    </row>
    <row r="1432" spans="3:3" x14ac:dyDescent="0.3">
      <c r="C1432"/>
    </row>
    <row r="1433" spans="3:3" x14ac:dyDescent="0.3">
      <c r="C1433"/>
    </row>
    <row r="1434" spans="3:3" x14ac:dyDescent="0.3">
      <c r="C1434"/>
    </row>
    <row r="1435" spans="3:3" x14ac:dyDescent="0.3">
      <c r="C1435"/>
    </row>
    <row r="1436" spans="3:3" x14ac:dyDescent="0.3">
      <c r="C1436"/>
    </row>
    <row r="1437" spans="3:3" x14ac:dyDescent="0.3">
      <c r="C1437"/>
    </row>
    <row r="1438" spans="3:3" x14ac:dyDescent="0.3">
      <c r="C1438"/>
    </row>
    <row r="1439" spans="3:3" x14ac:dyDescent="0.3">
      <c r="C1439"/>
    </row>
    <row r="1440" spans="3:3" x14ac:dyDescent="0.3">
      <c r="C1440"/>
    </row>
    <row r="1441" spans="3:3" x14ac:dyDescent="0.3">
      <c r="C1441"/>
    </row>
    <row r="1442" spans="3:3" x14ac:dyDescent="0.3">
      <c r="C1442"/>
    </row>
    <row r="1443" spans="3:3" x14ac:dyDescent="0.3">
      <c r="C1443"/>
    </row>
    <row r="1444" spans="3:3" x14ac:dyDescent="0.3">
      <c r="C1444"/>
    </row>
    <row r="1445" spans="3:3" x14ac:dyDescent="0.3">
      <c r="C1445"/>
    </row>
    <row r="1446" spans="3:3" x14ac:dyDescent="0.3">
      <c r="C1446"/>
    </row>
    <row r="1447" spans="3:3" x14ac:dyDescent="0.3">
      <c r="C1447"/>
    </row>
    <row r="1448" spans="3:3" x14ac:dyDescent="0.3">
      <c r="C1448"/>
    </row>
    <row r="1449" spans="3:3" x14ac:dyDescent="0.3">
      <c r="C1449"/>
    </row>
    <row r="1450" spans="3:3" x14ac:dyDescent="0.3">
      <c r="C1450"/>
    </row>
    <row r="1451" spans="3:3" x14ac:dyDescent="0.3">
      <c r="C1451"/>
    </row>
    <row r="1452" spans="3:3" x14ac:dyDescent="0.3">
      <c r="C1452"/>
    </row>
    <row r="1453" spans="3:3" x14ac:dyDescent="0.3">
      <c r="C1453"/>
    </row>
    <row r="1454" spans="3:3" x14ac:dyDescent="0.3">
      <c r="C1454"/>
    </row>
    <row r="1455" spans="3:3" x14ac:dyDescent="0.3">
      <c r="C1455"/>
    </row>
    <row r="1456" spans="3:3" x14ac:dyDescent="0.3">
      <c r="C1456"/>
    </row>
    <row r="1457" spans="3:3" x14ac:dyDescent="0.3">
      <c r="C1457"/>
    </row>
    <row r="1458" spans="3:3" x14ac:dyDescent="0.3">
      <c r="C1458"/>
    </row>
    <row r="1459" spans="3:3" x14ac:dyDescent="0.3">
      <c r="C1459"/>
    </row>
    <row r="1460" spans="3:3" x14ac:dyDescent="0.3">
      <c r="C1460"/>
    </row>
    <row r="1461" spans="3:3" x14ac:dyDescent="0.3">
      <c r="C1461"/>
    </row>
    <row r="1462" spans="3:3" x14ac:dyDescent="0.3">
      <c r="C1462"/>
    </row>
    <row r="1463" spans="3:3" x14ac:dyDescent="0.3">
      <c r="C1463"/>
    </row>
    <row r="1464" spans="3:3" x14ac:dyDescent="0.3">
      <c r="C1464"/>
    </row>
    <row r="1465" spans="3:3" x14ac:dyDescent="0.3">
      <c r="C1465"/>
    </row>
    <row r="1466" spans="3:3" x14ac:dyDescent="0.3">
      <c r="C1466"/>
    </row>
    <row r="1467" spans="3:3" x14ac:dyDescent="0.3">
      <c r="C1467"/>
    </row>
    <row r="1468" spans="3:3" x14ac:dyDescent="0.3">
      <c r="C1468"/>
    </row>
    <row r="1469" spans="3:3" x14ac:dyDescent="0.3">
      <c r="C1469"/>
    </row>
    <row r="1470" spans="3:3" x14ac:dyDescent="0.3">
      <c r="C1470"/>
    </row>
    <row r="1471" spans="3:3" x14ac:dyDescent="0.3">
      <c r="C1471"/>
    </row>
    <row r="1472" spans="3:3" x14ac:dyDescent="0.3">
      <c r="C1472"/>
    </row>
    <row r="1473" spans="3:3" x14ac:dyDescent="0.3">
      <c r="C1473"/>
    </row>
    <row r="1474" spans="3:3" x14ac:dyDescent="0.3">
      <c r="C1474"/>
    </row>
    <row r="1475" spans="3:3" x14ac:dyDescent="0.3">
      <c r="C1475"/>
    </row>
    <row r="1476" spans="3:3" x14ac:dyDescent="0.3">
      <c r="C1476"/>
    </row>
    <row r="1477" spans="3:3" x14ac:dyDescent="0.3">
      <c r="C1477"/>
    </row>
    <row r="1478" spans="3:3" x14ac:dyDescent="0.3">
      <c r="C1478"/>
    </row>
    <row r="1479" spans="3:3" x14ac:dyDescent="0.3">
      <c r="C1479"/>
    </row>
    <row r="1480" spans="3:3" x14ac:dyDescent="0.3">
      <c r="C1480"/>
    </row>
    <row r="1481" spans="3:3" x14ac:dyDescent="0.3">
      <c r="C1481"/>
    </row>
    <row r="1482" spans="3:3" x14ac:dyDescent="0.3">
      <c r="C1482"/>
    </row>
    <row r="1483" spans="3:3" x14ac:dyDescent="0.3">
      <c r="C1483"/>
    </row>
    <row r="1484" spans="3:3" x14ac:dyDescent="0.3">
      <c r="C1484"/>
    </row>
    <row r="1485" spans="3:3" x14ac:dyDescent="0.3">
      <c r="C1485"/>
    </row>
    <row r="1486" spans="3:3" x14ac:dyDescent="0.3">
      <c r="C1486"/>
    </row>
    <row r="1487" spans="3:3" x14ac:dyDescent="0.3">
      <c r="C1487"/>
    </row>
    <row r="1488" spans="3:3" x14ac:dyDescent="0.3">
      <c r="C1488"/>
    </row>
    <row r="1489" spans="3:3" x14ac:dyDescent="0.3">
      <c r="C1489"/>
    </row>
    <row r="1490" spans="3:3" x14ac:dyDescent="0.3">
      <c r="C1490"/>
    </row>
    <row r="1491" spans="3:3" x14ac:dyDescent="0.3">
      <c r="C1491"/>
    </row>
    <row r="1492" spans="3:3" x14ac:dyDescent="0.3">
      <c r="C1492"/>
    </row>
    <row r="1493" spans="3:3" x14ac:dyDescent="0.3">
      <c r="C1493"/>
    </row>
    <row r="1494" spans="3:3" x14ac:dyDescent="0.3">
      <c r="C1494"/>
    </row>
    <row r="1495" spans="3:3" x14ac:dyDescent="0.3">
      <c r="C1495"/>
    </row>
    <row r="1496" spans="3:3" x14ac:dyDescent="0.3">
      <c r="C1496"/>
    </row>
    <row r="1497" spans="3:3" x14ac:dyDescent="0.3">
      <c r="C1497"/>
    </row>
    <row r="1498" spans="3:3" x14ac:dyDescent="0.3">
      <c r="C1498"/>
    </row>
    <row r="1499" spans="3:3" x14ac:dyDescent="0.3">
      <c r="C1499"/>
    </row>
    <row r="1500" spans="3:3" x14ac:dyDescent="0.3">
      <c r="C1500"/>
    </row>
    <row r="1501" spans="3:3" x14ac:dyDescent="0.3">
      <c r="C1501"/>
    </row>
    <row r="1502" spans="3:3" x14ac:dyDescent="0.3">
      <c r="C1502"/>
    </row>
    <row r="1503" spans="3:3" x14ac:dyDescent="0.3">
      <c r="C1503"/>
    </row>
    <row r="1504" spans="3:3" x14ac:dyDescent="0.3">
      <c r="C1504"/>
    </row>
    <row r="1505" spans="3:3" x14ac:dyDescent="0.3">
      <c r="C1505"/>
    </row>
    <row r="1506" spans="3:3" x14ac:dyDescent="0.3">
      <c r="C1506"/>
    </row>
    <row r="1507" spans="3:3" x14ac:dyDescent="0.3">
      <c r="C1507"/>
    </row>
    <row r="1508" spans="3:3" x14ac:dyDescent="0.3">
      <c r="C1508"/>
    </row>
    <row r="1509" spans="3:3" x14ac:dyDescent="0.3">
      <c r="C1509"/>
    </row>
    <row r="1510" spans="3:3" x14ac:dyDescent="0.3">
      <c r="C1510"/>
    </row>
    <row r="1511" spans="3:3" x14ac:dyDescent="0.3">
      <c r="C1511"/>
    </row>
    <row r="1512" spans="3:3" x14ac:dyDescent="0.3">
      <c r="C1512"/>
    </row>
    <row r="1513" spans="3:3" x14ac:dyDescent="0.3">
      <c r="C1513"/>
    </row>
    <row r="1514" spans="3:3" x14ac:dyDescent="0.3">
      <c r="C1514"/>
    </row>
    <row r="1515" spans="3:3" x14ac:dyDescent="0.3">
      <c r="C1515"/>
    </row>
    <row r="1516" spans="3:3" x14ac:dyDescent="0.3">
      <c r="C1516"/>
    </row>
    <row r="1517" spans="3:3" x14ac:dyDescent="0.3">
      <c r="C1517"/>
    </row>
    <row r="1518" spans="3:3" x14ac:dyDescent="0.3">
      <c r="C1518"/>
    </row>
    <row r="1519" spans="3:3" x14ac:dyDescent="0.3">
      <c r="C1519"/>
    </row>
    <row r="1520" spans="3:3" x14ac:dyDescent="0.3">
      <c r="C1520"/>
    </row>
    <row r="1521" spans="3:3" x14ac:dyDescent="0.3">
      <c r="C1521"/>
    </row>
    <row r="1522" spans="3:3" x14ac:dyDescent="0.3">
      <c r="C1522"/>
    </row>
    <row r="1523" spans="3:3" x14ac:dyDescent="0.3">
      <c r="C1523"/>
    </row>
    <row r="1524" spans="3:3" x14ac:dyDescent="0.3">
      <c r="C1524"/>
    </row>
    <row r="1525" spans="3:3" x14ac:dyDescent="0.3">
      <c r="C1525"/>
    </row>
    <row r="1526" spans="3:3" x14ac:dyDescent="0.3">
      <c r="C1526"/>
    </row>
    <row r="1527" spans="3:3" x14ac:dyDescent="0.3">
      <c r="C1527"/>
    </row>
    <row r="1528" spans="3:3" x14ac:dyDescent="0.3">
      <c r="C1528"/>
    </row>
    <row r="1529" spans="3:3" x14ac:dyDescent="0.3">
      <c r="C1529"/>
    </row>
    <row r="1530" spans="3:3" x14ac:dyDescent="0.3">
      <c r="C1530"/>
    </row>
    <row r="1531" spans="3:3" x14ac:dyDescent="0.3">
      <c r="C1531"/>
    </row>
    <row r="1532" spans="3:3" x14ac:dyDescent="0.3">
      <c r="C1532"/>
    </row>
    <row r="1533" spans="3:3" x14ac:dyDescent="0.3">
      <c r="C1533"/>
    </row>
    <row r="1534" spans="3:3" x14ac:dyDescent="0.3">
      <c r="C1534"/>
    </row>
    <row r="1535" spans="3:3" x14ac:dyDescent="0.3">
      <c r="C1535"/>
    </row>
    <row r="1536" spans="3:3" x14ac:dyDescent="0.3">
      <c r="C1536"/>
    </row>
    <row r="1537" spans="3:3" x14ac:dyDescent="0.3">
      <c r="C1537"/>
    </row>
    <row r="1538" spans="3:3" x14ac:dyDescent="0.3">
      <c r="C1538"/>
    </row>
    <row r="1539" spans="3:3" x14ac:dyDescent="0.3">
      <c r="C1539"/>
    </row>
    <row r="1540" spans="3:3" x14ac:dyDescent="0.3">
      <c r="C1540"/>
    </row>
    <row r="1541" spans="3:3" x14ac:dyDescent="0.3">
      <c r="C1541"/>
    </row>
    <row r="1542" spans="3:3" x14ac:dyDescent="0.3">
      <c r="C1542"/>
    </row>
    <row r="1543" spans="3:3" x14ac:dyDescent="0.3">
      <c r="C1543"/>
    </row>
    <row r="1544" spans="3:3" x14ac:dyDescent="0.3">
      <c r="C1544"/>
    </row>
    <row r="1545" spans="3:3" x14ac:dyDescent="0.3">
      <c r="C1545"/>
    </row>
    <row r="1546" spans="3:3" x14ac:dyDescent="0.3">
      <c r="C1546"/>
    </row>
    <row r="1547" spans="3:3" x14ac:dyDescent="0.3">
      <c r="C1547"/>
    </row>
    <row r="1548" spans="3:3" x14ac:dyDescent="0.3">
      <c r="C1548"/>
    </row>
    <row r="1549" spans="3:3" x14ac:dyDescent="0.3">
      <c r="C1549"/>
    </row>
    <row r="1550" spans="3:3" x14ac:dyDescent="0.3">
      <c r="C1550"/>
    </row>
    <row r="1551" spans="3:3" x14ac:dyDescent="0.3">
      <c r="C1551"/>
    </row>
    <row r="1552" spans="3:3" x14ac:dyDescent="0.3">
      <c r="C1552"/>
    </row>
    <row r="1553" spans="3:3" x14ac:dyDescent="0.3">
      <c r="C1553"/>
    </row>
    <row r="1554" spans="3:3" x14ac:dyDescent="0.3">
      <c r="C1554"/>
    </row>
    <row r="1555" spans="3:3" x14ac:dyDescent="0.3">
      <c r="C1555"/>
    </row>
    <row r="1556" spans="3:3" x14ac:dyDescent="0.3">
      <c r="C1556"/>
    </row>
    <row r="1557" spans="3:3" x14ac:dyDescent="0.3">
      <c r="C1557"/>
    </row>
    <row r="1558" spans="3:3" x14ac:dyDescent="0.3">
      <c r="C1558"/>
    </row>
    <row r="1559" spans="3:3" x14ac:dyDescent="0.3">
      <c r="C1559"/>
    </row>
    <row r="1560" spans="3:3" x14ac:dyDescent="0.3">
      <c r="C1560"/>
    </row>
    <row r="1561" spans="3:3" x14ac:dyDescent="0.3">
      <c r="C1561"/>
    </row>
    <row r="1562" spans="3:3" x14ac:dyDescent="0.3">
      <c r="C1562"/>
    </row>
    <row r="1563" spans="3:3" x14ac:dyDescent="0.3">
      <c r="C1563"/>
    </row>
    <row r="1564" spans="3:3" x14ac:dyDescent="0.3">
      <c r="C1564"/>
    </row>
    <row r="1565" spans="3:3" x14ac:dyDescent="0.3">
      <c r="C1565"/>
    </row>
    <row r="1566" spans="3:3" x14ac:dyDescent="0.3">
      <c r="C1566"/>
    </row>
    <row r="1567" spans="3:3" x14ac:dyDescent="0.3">
      <c r="C1567"/>
    </row>
    <row r="1568" spans="3:3" x14ac:dyDescent="0.3">
      <c r="C1568"/>
    </row>
    <row r="1569" spans="3:3" x14ac:dyDescent="0.3">
      <c r="C1569"/>
    </row>
    <row r="1570" spans="3:3" x14ac:dyDescent="0.3">
      <c r="C1570"/>
    </row>
    <row r="1571" spans="3:3" x14ac:dyDescent="0.3">
      <c r="C1571"/>
    </row>
    <row r="1572" spans="3:3" x14ac:dyDescent="0.3">
      <c r="C1572"/>
    </row>
    <row r="1573" spans="3:3" x14ac:dyDescent="0.3">
      <c r="C1573"/>
    </row>
    <row r="1574" spans="3:3" x14ac:dyDescent="0.3">
      <c r="C1574"/>
    </row>
    <row r="1575" spans="3:3" x14ac:dyDescent="0.3">
      <c r="C1575"/>
    </row>
    <row r="1576" spans="3:3" x14ac:dyDescent="0.3">
      <c r="C1576"/>
    </row>
    <row r="1577" spans="3:3" x14ac:dyDescent="0.3">
      <c r="C1577"/>
    </row>
    <row r="1578" spans="3:3" x14ac:dyDescent="0.3">
      <c r="C1578"/>
    </row>
    <row r="1579" spans="3:3" x14ac:dyDescent="0.3">
      <c r="C1579"/>
    </row>
    <row r="1580" spans="3:3" x14ac:dyDescent="0.3">
      <c r="C1580"/>
    </row>
    <row r="1581" spans="3:3" x14ac:dyDescent="0.3">
      <c r="C1581"/>
    </row>
    <row r="1582" spans="3:3" x14ac:dyDescent="0.3">
      <c r="C1582"/>
    </row>
    <row r="1583" spans="3:3" x14ac:dyDescent="0.3">
      <c r="C1583"/>
    </row>
    <row r="1584" spans="3:3" x14ac:dyDescent="0.3">
      <c r="C1584"/>
    </row>
    <row r="1585" spans="3:3" x14ac:dyDescent="0.3">
      <c r="C1585"/>
    </row>
    <row r="1586" spans="3:3" x14ac:dyDescent="0.3">
      <c r="C1586"/>
    </row>
    <row r="1587" spans="3:3" x14ac:dyDescent="0.3">
      <c r="C1587"/>
    </row>
    <row r="1588" spans="3:3" x14ac:dyDescent="0.3">
      <c r="C1588"/>
    </row>
    <row r="1589" spans="3:3" x14ac:dyDescent="0.3">
      <c r="C1589"/>
    </row>
    <row r="1590" spans="3:3" x14ac:dyDescent="0.3">
      <c r="C1590"/>
    </row>
    <row r="1591" spans="3:3" x14ac:dyDescent="0.3">
      <c r="C1591"/>
    </row>
    <row r="1592" spans="3:3" x14ac:dyDescent="0.3">
      <c r="C1592"/>
    </row>
    <row r="1593" spans="3:3" x14ac:dyDescent="0.3">
      <c r="C1593"/>
    </row>
    <row r="1594" spans="3:3" x14ac:dyDescent="0.3">
      <c r="C1594"/>
    </row>
    <row r="1595" spans="3:3" x14ac:dyDescent="0.3">
      <c r="C1595"/>
    </row>
    <row r="1596" spans="3:3" x14ac:dyDescent="0.3">
      <c r="C1596"/>
    </row>
    <row r="1597" spans="3:3" x14ac:dyDescent="0.3">
      <c r="C1597"/>
    </row>
    <row r="1598" spans="3:3" x14ac:dyDescent="0.3">
      <c r="C1598"/>
    </row>
    <row r="1599" spans="3:3" x14ac:dyDescent="0.3">
      <c r="C1599"/>
    </row>
    <row r="1600" spans="3:3" x14ac:dyDescent="0.3">
      <c r="C1600"/>
    </row>
    <row r="1601" spans="3:3" x14ac:dyDescent="0.3">
      <c r="C1601"/>
    </row>
    <row r="1602" spans="3:3" x14ac:dyDescent="0.3">
      <c r="C1602"/>
    </row>
    <row r="1603" spans="3:3" x14ac:dyDescent="0.3">
      <c r="C1603"/>
    </row>
    <row r="1604" spans="3:3" x14ac:dyDescent="0.3">
      <c r="C1604"/>
    </row>
    <row r="1605" spans="3:3" x14ac:dyDescent="0.3">
      <c r="C1605"/>
    </row>
    <row r="1606" spans="3:3" x14ac:dyDescent="0.3">
      <c r="C1606"/>
    </row>
    <row r="1607" spans="3:3" x14ac:dyDescent="0.3">
      <c r="C1607"/>
    </row>
    <row r="1608" spans="3:3" x14ac:dyDescent="0.3">
      <c r="C1608"/>
    </row>
    <row r="1609" spans="3:3" x14ac:dyDescent="0.3">
      <c r="C1609"/>
    </row>
    <row r="1610" spans="3:3" x14ac:dyDescent="0.3">
      <c r="C1610"/>
    </row>
    <row r="1611" spans="3:3" x14ac:dyDescent="0.3">
      <c r="C1611"/>
    </row>
    <row r="1612" spans="3:3" x14ac:dyDescent="0.3">
      <c r="C1612"/>
    </row>
    <row r="1613" spans="3:3" x14ac:dyDescent="0.3">
      <c r="C1613"/>
    </row>
    <row r="1614" spans="3:3" x14ac:dyDescent="0.3">
      <c r="C1614"/>
    </row>
    <row r="1615" spans="3:3" x14ac:dyDescent="0.3">
      <c r="C1615"/>
    </row>
    <row r="1616" spans="3:3" x14ac:dyDescent="0.3">
      <c r="C1616"/>
    </row>
    <row r="1617" spans="3:3" x14ac:dyDescent="0.3">
      <c r="C1617"/>
    </row>
    <row r="1618" spans="3:3" x14ac:dyDescent="0.3">
      <c r="C1618"/>
    </row>
    <row r="1619" spans="3:3" x14ac:dyDescent="0.3">
      <c r="C1619"/>
    </row>
    <row r="1620" spans="3:3" x14ac:dyDescent="0.3">
      <c r="C1620"/>
    </row>
    <row r="1621" spans="3:3" x14ac:dyDescent="0.3">
      <c r="C1621"/>
    </row>
    <row r="1622" spans="3:3" x14ac:dyDescent="0.3">
      <c r="C1622"/>
    </row>
    <row r="1623" spans="3:3" x14ac:dyDescent="0.3">
      <c r="C1623"/>
    </row>
    <row r="1624" spans="3:3" x14ac:dyDescent="0.3">
      <c r="C1624"/>
    </row>
    <row r="1625" spans="3:3" x14ac:dyDescent="0.3">
      <c r="C1625"/>
    </row>
    <row r="1626" spans="3:3" x14ac:dyDescent="0.3">
      <c r="C1626"/>
    </row>
    <row r="1627" spans="3:3" x14ac:dyDescent="0.3">
      <c r="C1627"/>
    </row>
    <row r="1628" spans="3:3" x14ac:dyDescent="0.3">
      <c r="C1628"/>
    </row>
    <row r="1629" spans="3:3" x14ac:dyDescent="0.3">
      <c r="C1629"/>
    </row>
    <row r="1630" spans="3:3" x14ac:dyDescent="0.3">
      <c r="C1630"/>
    </row>
    <row r="1631" spans="3:3" x14ac:dyDescent="0.3">
      <c r="C1631"/>
    </row>
    <row r="1632" spans="3:3" x14ac:dyDescent="0.3">
      <c r="C1632"/>
    </row>
    <row r="1633" spans="3:3" x14ac:dyDescent="0.3">
      <c r="C1633"/>
    </row>
    <row r="1634" spans="3:3" x14ac:dyDescent="0.3">
      <c r="C1634"/>
    </row>
    <row r="1635" spans="3:3" x14ac:dyDescent="0.3">
      <c r="C1635"/>
    </row>
    <row r="1636" spans="3:3" x14ac:dyDescent="0.3">
      <c r="C1636"/>
    </row>
    <row r="1637" spans="3:3" x14ac:dyDescent="0.3">
      <c r="C1637"/>
    </row>
    <row r="1638" spans="3:3" x14ac:dyDescent="0.3">
      <c r="C1638"/>
    </row>
    <row r="1639" spans="3:3" x14ac:dyDescent="0.3">
      <c r="C1639"/>
    </row>
    <row r="1640" spans="3:3" x14ac:dyDescent="0.3">
      <c r="C1640"/>
    </row>
    <row r="1641" spans="3:3" x14ac:dyDescent="0.3">
      <c r="C1641"/>
    </row>
    <row r="1642" spans="3:3" x14ac:dyDescent="0.3">
      <c r="C1642"/>
    </row>
    <row r="1643" spans="3:3" x14ac:dyDescent="0.3">
      <c r="C1643"/>
    </row>
    <row r="1644" spans="3:3" x14ac:dyDescent="0.3">
      <c r="C1644"/>
    </row>
    <row r="1645" spans="3:3" x14ac:dyDescent="0.3">
      <c r="C1645"/>
    </row>
    <row r="1646" spans="3:3" x14ac:dyDescent="0.3">
      <c r="C1646"/>
    </row>
    <row r="1647" spans="3:3" x14ac:dyDescent="0.3">
      <c r="C1647"/>
    </row>
    <row r="1648" spans="3:3" x14ac:dyDescent="0.3">
      <c r="C1648"/>
    </row>
    <row r="1649" spans="3:3" x14ac:dyDescent="0.3">
      <c r="C1649"/>
    </row>
    <row r="1650" spans="3:3" x14ac:dyDescent="0.3">
      <c r="C1650"/>
    </row>
    <row r="1651" spans="3:3" x14ac:dyDescent="0.3">
      <c r="C1651"/>
    </row>
    <row r="1652" spans="3:3" x14ac:dyDescent="0.3">
      <c r="C1652"/>
    </row>
    <row r="1653" spans="3:3" x14ac:dyDescent="0.3">
      <c r="C1653"/>
    </row>
    <row r="1654" spans="3:3" x14ac:dyDescent="0.3">
      <c r="C1654"/>
    </row>
    <row r="1655" spans="3:3" x14ac:dyDescent="0.3">
      <c r="C1655"/>
    </row>
    <row r="1656" spans="3:3" x14ac:dyDescent="0.3">
      <c r="C1656"/>
    </row>
    <row r="1657" spans="3:3" x14ac:dyDescent="0.3">
      <c r="C1657"/>
    </row>
    <row r="1658" spans="3:3" x14ac:dyDescent="0.3">
      <c r="C1658"/>
    </row>
    <row r="1659" spans="3:3" x14ac:dyDescent="0.3">
      <c r="C1659"/>
    </row>
    <row r="1660" spans="3:3" x14ac:dyDescent="0.3">
      <c r="C1660"/>
    </row>
    <row r="1661" spans="3:3" x14ac:dyDescent="0.3">
      <c r="C1661"/>
    </row>
    <row r="1662" spans="3:3" x14ac:dyDescent="0.3">
      <c r="C1662"/>
    </row>
    <row r="1663" spans="3:3" x14ac:dyDescent="0.3">
      <c r="C1663"/>
    </row>
    <row r="1664" spans="3:3" x14ac:dyDescent="0.3">
      <c r="C1664"/>
    </row>
    <row r="1665" spans="3:3" x14ac:dyDescent="0.3">
      <c r="C1665"/>
    </row>
    <row r="1666" spans="3:3" x14ac:dyDescent="0.3">
      <c r="C1666"/>
    </row>
    <row r="1667" spans="3:3" x14ac:dyDescent="0.3">
      <c r="C1667"/>
    </row>
    <row r="1668" spans="3:3" x14ac:dyDescent="0.3">
      <c r="C1668"/>
    </row>
    <row r="1669" spans="3:3" x14ac:dyDescent="0.3">
      <c r="C1669"/>
    </row>
    <row r="1670" spans="3:3" x14ac:dyDescent="0.3">
      <c r="C1670"/>
    </row>
    <row r="1671" spans="3:3" x14ac:dyDescent="0.3">
      <c r="C1671"/>
    </row>
    <row r="1672" spans="3:3" x14ac:dyDescent="0.3">
      <c r="C1672"/>
    </row>
    <row r="1673" spans="3:3" x14ac:dyDescent="0.3">
      <c r="C1673"/>
    </row>
    <row r="1674" spans="3:3" x14ac:dyDescent="0.3">
      <c r="C1674"/>
    </row>
    <row r="1675" spans="3:3" x14ac:dyDescent="0.3">
      <c r="C1675"/>
    </row>
    <row r="1676" spans="3:3" x14ac:dyDescent="0.3">
      <c r="C1676"/>
    </row>
    <row r="1677" spans="3:3" x14ac:dyDescent="0.3">
      <c r="C1677"/>
    </row>
    <row r="1678" spans="3:3" x14ac:dyDescent="0.3">
      <c r="C1678"/>
    </row>
    <row r="1679" spans="3:3" x14ac:dyDescent="0.3">
      <c r="C1679"/>
    </row>
    <row r="1680" spans="3:3" x14ac:dyDescent="0.3">
      <c r="C1680"/>
    </row>
    <row r="1681" spans="3:3" x14ac:dyDescent="0.3">
      <c r="C1681"/>
    </row>
    <row r="1682" spans="3:3" x14ac:dyDescent="0.3">
      <c r="C1682"/>
    </row>
    <row r="1683" spans="3:3" x14ac:dyDescent="0.3">
      <c r="C1683"/>
    </row>
    <row r="1684" spans="3:3" x14ac:dyDescent="0.3">
      <c r="C1684"/>
    </row>
    <row r="1685" spans="3:3" x14ac:dyDescent="0.3">
      <c r="C1685"/>
    </row>
    <row r="1686" spans="3:3" x14ac:dyDescent="0.3">
      <c r="C1686"/>
    </row>
    <row r="1687" spans="3:3" x14ac:dyDescent="0.3">
      <c r="C1687"/>
    </row>
    <row r="1688" spans="3:3" x14ac:dyDescent="0.3">
      <c r="C1688"/>
    </row>
    <row r="1689" spans="3:3" x14ac:dyDescent="0.3">
      <c r="C1689"/>
    </row>
    <row r="1690" spans="3:3" x14ac:dyDescent="0.3">
      <c r="C1690"/>
    </row>
    <row r="1691" spans="3:3" x14ac:dyDescent="0.3">
      <c r="C1691"/>
    </row>
    <row r="1692" spans="3:3" x14ac:dyDescent="0.3">
      <c r="C1692"/>
    </row>
    <row r="1693" spans="3:3" x14ac:dyDescent="0.3">
      <c r="C1693"/>
    </row>
    <row r="1694" spans="3:3" x14ac:dyDescent="0.3">
      <c r="C1694"/>
    </row>
    <row r="1695" spans="3:3" x14ac:dyDescent="0.3">
      <c r="C1695"/>
    </row>
    <row r="1696" spans="3:3" x14ac:dyDescent="0.3">
      <c r="C1696"/>
    </row>
    <row r="1697" spans="3:3" x14ac:dyDescent="0.3">
      <c r="C1697"/>
    </row>
    <row r="1698" spans="3:3" x14ac:dyDescent="0.3">
      <c r="C1698"/>
    </row>
    <row r="1699" spans="3:3" x14ac:dyDescent="0.3">
      <c r="C1699"/>
    </row>
    <row r="1700" spans="3:3" x14ac:dyDescent="0.3">
      <c r="C1700"/>
    </row>
    <row r="1701" spans="3:3" x14ac:dyDescent="0.3">
      <c r="C1701"/>
    </row>
    <row r="1702" spans="3:3" x14ac:dyDescent="0.3">
      <c r="C1702"/>
    </row>
    <row r="1703" spans="3:3" x14ac:dyDescent="0.3">
      <c r="C1703"/>
    </row>
    <row r="1704" spans="3:3" x14ac:dyDescent="0.3">
      <c r="C1704"/>
    </row>
    <row r="1705" spans="3:3" x14ac:dyDescent="0.3">
      <c r="C1705"/>
    </row>
    <row r="1706" spans="3:3" x14ac:dyDescent="0.3">
      <c r="C1706"/>
    </row>
    <row r="1707" spans="3:3" x14ac:dyDescent="0.3">
      <c r="C1707"/>
    </row>
    <row r="1708" spans="3:3" x14ac:dyDescent="0.3">
      <c r="C1708"/>
    </row>
    <row r="1709" spans="3:3" x14ac:dyDescent="0.3">
      <c r="C1709"/>
    </row>
    <row r="1710" spans="3:3" x14ac:dyDescent="0.3">
      <c r="C1710"/>
    </row>
    <row r="1711" spans="3:3" x14ac:dyDescent="0.3">
      <c r="C1711"/>
    </row>
    <row r="1712" spans="3:3" x14ac:dyDescent="0.3">
      <c r="C1712"/>
    </row>
    <row r="1713" spans="3:3" x14ac:dyDescent="0.3">
      <c r="C1713"/>
    </row>
    <row r="1714" spans="3:3" x14ac:dyDescent="0.3">
      <c r="C1714"/>
    </row>
    <row r="1715" spans="3:3" x14ac:dyDescent="0.3">
      <c r="C1715"/>
    </row>
    <row r="1716" spans="3:3" x14ac:dyDescent="0.3">
      <c r="C1716"/>
    </row>
    <row r="1717" spans="3:3" x14ac:dyDescent="0.3">
      <c r="C1717"/>
    </row>
    <row r="1718" spans="3:3" x14ac:dyDescent="0.3">
      <c r="C1718"/>
    </row>
    <row r="1719" spans="3:3" x14ac:dyDescent="0.3">
      <c r="C1719"/>
    </row>
    <row r="1720" spans="3:3" x14ac:dyDescent="0.3">
      <c r="C1720"/>
    </row>
    <row r="1721" spans="3:3" x14ac:dyDescent="0.3">
      <c r="C1721"/>
    </row>
    <row r="1722" spans="3:3" x14ac:dyDescent="0.3">
      <c r="C1722"/>
    </row>
    <row r="1723" spans="3:3" x14ac:dyDescent="0.3">
      <c r="C1723"/>
    </row>
    <row r="1724" spans="3:3" x14ac:dyDescent="0.3">
      <c r="C1724"/>
    </row>
    <row r="1725" spans="3:3" x14ac:dyDescent="0.3">
      <c r="C1725"/>
    </row>
    <row r="1726" spans="3:3" x14ac:dyDescent="0.3">
      <c r="C1726"/>
    </row>
    <row r="1727" spans="3:3" x14ac:dyDescent="0.3">
      <c r="C1727"/>
    </row>
    <row r="1728" spans="3:3" x14ac:dyDescent="0.3">
      <c r="C1728"/>
    </row>
    <row r="1729" spans="3:3" x14ac:dyDescent="0.3">
      <c r="C1729"/>
    </row>
    <row r="1730" spans="3:3" x14ac:dyDescent="0.3">
      <c r="C1730"/>
    </row>
    <row r="1731" spans="3:3" x14ac:dyDescent="0.3">
      <c r="C1731"/>
    </row>
    <row r="1732" spans="3:3" x14ac:dyDescent="0.3">
      <c r="C1732"/>
    </row>
    <row r="1733" spans="3:3" x14ac:dyDescent="0.3">
      <c r="C1733"/>
    </row>
    <row r="1734" spans="3:3" x14ac:dyDescent="0.3">
      <c r="C1734"/>
    </row>
    <row r="1735" spans="3:3" x14ac:dyDescent="0.3">
      <c r="C1735"/>
    </row>
    <row r="1736" spans="3:3" x14ac:dyDescent="0.3">
      <c r="C1736"/>
    </row>
    <row r="1737" spans="3:3" x14ac:dyDescent="0.3">
      <c r="C1737"/>
    </row>
    <row r="1738" spans="3:3" x14ac:dyDescent="0.3">
      <c r="C1738"/>
    </row>
    <row r="1739" spans="3:3" x14ac:dyDescent="0.3">
      <c r="C1739"/>
    </row>
    <row r="1740" spans="3:3" x14ac:dyDescent="0.3">
      <c r="C1740"/>
    </row>
    <row r="1741" spans="3:3" x14ac:dyDescent="0.3">
      <c r="C1741"/>
    </row>
    <row r="1742" spans="3:3" x14ac:dyDescent="0.3">
      <c r="C1742"/>
    </row>
    <row r="1743" spans="3:3" x14ac:dyDescent="0.3">
      <c r="C1743"/>
    </row>
    <row r="1744" spans="3:3" x14ac:dyDescent="0.3">
      <c r="C1744"/>
    </row>
    <row r="1745" spans="3:3" x14ac:dyDescent="0.3">
      <c r="C1745"/>
    </row>
    <row r="1746" spans="3:3" x14ac:dyDescent="0.3">
      <c r="C1746"/>
    </row>
    <row r="1747" spans="3:3" x14ac:dyDescent="0.3">
      <c r="C1747"/>
    </row>
    <row r="1748" spans="3:3" x14ac:dyDescent="0.3">
      <c r="C1748"/>
    </row>
    <row r="1749" spans="3:3" x14ac:dyDescent="0.3">
      <c r="C1749"/>
    </row>
    <row r="1750" spans="3:3" x14ac:dyDescent="0.3">
      <c r="C1750"/>
    </row>
    <row r="1751" spans="3:3" x14ac:dyDescent="0.3">
      <c r="C1751"/>
    </row>
    <row r="1752" spans="3:3" x14ac:dyDescent="0.3">
      <c r="C1752"/>
    </row>
    <row r="1753" spans="3:3" x14ac:dyDescent="0.3">
      <c r="C1753"/>
    </row>
    <row r="1754" spans="3:3" x14ac:dyDescent="0.3">
      <c r="C1754"/>
    </row>
    <row r="1755" spans="3:3" x14ac:dyDescent="0.3">
      <c r="C1755"/>
    </row>
    <row r="1756" spans="3:3" x14ac:dyDescent="0.3">
      <c r="C1756"/>
    </row>
    <row r="1757" spans="3:3" x14ac:dyDescent="0.3">
      <c r="C1757"/>
    </row>
    <row r="1758" spans="3:3" x14ac:dyDescent="0.3">
      <c r="C1758"/>
    </row>
    <row r="1759" spans="3:3" x14ac:dyDescent="0.3">
      <c r="C1759"/>
    </row>
    <row r="1760" spans="3:3" x14ac:dyDescent="0.3">
      <c r="C1760"/>
    </row>
    <row r="1761" spans="3:3" x14ac:dyDescent="0.3">
      <c r="C1761"/>
    </row>
    <row r="1762" spans="3:3" x14ac:dyDescent="0.3">
      <c r="C1762"/>
    </row>
    <row r="1763" spans="3:3" x14ac:dyDescent="0.3">
      <c r="C1763"/>
    </row>
    <row r="1764" spans="3:3" x14ac:dyDescent="0.3">
      <c r="C1764"/>
    </row>
    <row r="1765" spans="3:3" x14ac:dyDescent="0.3">
      <c r="C1765"/>
    </row>
    <row r="1766" spans="3:3" x14ac:dyDescent="0.3">
      <c r="C1766"/>
    </row>
    <row r="1767" spans="3:3" x14ac:dyDescent="0.3">
      <c r="C1767"/>
    </row>
    <row r="1768" spans="3:3" x14ac:dyDescent="0.3">
      <c r="C1768"/>
    </row>
    <row r="1769" spans="3:3" x14ac:dyDescent="0.3">
      <c r="C1769"/>
    </row>
    <row r="1770" spans="3:3" x14ac:dyDescent="0.3">
      <c r="C1770"/>
    </row>
    <row r="1771" spans="3:3" x14ac:dyDescent="0.3">
      <c r="C1771"/>
    </row>
    <row r="1772" spans="3:3" x14ac:dyDescent="0.3">
      <c r="C1772"/>
    </row>
    <row r="1773" spans="3:3" x14ac:dyDescent="0.3">
      <c r="C1773"/>
    </row>
    <row r="1774" spans="3:3" x14ac:dyDescent="0.3">
      <c r="C1774"/>
    </row>
    <row r="1775" spans="3:3" x14ac:dyDescent="0.3">
      <c r="C1775"/>
    </row>
    <row r="1776" spans="3:3" x14ac:dyDescent="0.3">
      <c r="C1776"/>
    </row>
    <row r="1777" spans="3:3" x14ac:dyDescent="0.3">
      <c r="C1777"/>
    </row>
    <row r="1778" spans="3:3" x14ac:dyDescent="0.3">
      <c r="C1778"/>
    </row>
    <row r="1779" spans="3:3" x14ac:dyDescent="0.3">
      <c r="C1779"/>
    </row>
    <row r="1780" spans="3:3" x14ac:dyDescent="0.3">
      <c r="C1780"/>
    </row>
    <row r="1781" spans="3:3" x14ac:dyDescent="0.3">
      <c r="C1781"/>
    </row>
    <row r="1782" spans="3:3" x14ac:dyDescent="0.3">
      <c r="C1782"/>
    </row>
    <row r="1783" spans="3:3" x14ac:dyDescent="0.3">
      <c r="C1783"/>
    </row>
    <row r="1784" spans="3:3" x14ac:dyDescent="0.3">
      <c r="C1784"/>
    </row>
    <row r="1785" spans="3:3" x14ac:dyDescent="0.3">
      <c r="C1785"/>
    </row>
    <row r="1786" spans="3:3" x14ac:dyDescent="0.3">
      <c r="C1786"/>
    </row>
    <row r="1787" spans="3:3" x14ac:dyDescent="0.3">
      <c r="C1787"/>
    </row>
    <row r="1788" spans="3:3" x14ac:dyDescent="0.3">
      <c r="C1788"/>
    </row>
    <row r="1789" spans="3:3" x14ac:dyDescent="0.3">
      <c r="C1789"/>
    </row>
    <row r="1790" spans="3:3" x14ac:dyDescent="0.3">
      <c r="C1790"/>
    </row>
    <row r="1791" spans="3:3" x14ac:dyDescent="0.3">
      <c r="C1791"/>
    </row>
    <row r="1792" spans="3:3" x14ac:dyDescent="0.3">
      <c r="C1792"/>
    </row>
    <row r="1793" spans="3:3" x14ac:dyDescent="0.3">
      <c r="C1793"/>
    </row>
    <row r="1794" spans="3:3" x14ac:dyDescent="0.3">
      <c r="C1794"/>
    </row>
    <row r="1795" spans="3:3" x14ac:dyDescent="0.3">
      <c r="C1795"/>
    </row>
    <row r="1796" spans="3:3" x14ac:dyDescent="0.3">
      <c r="C1796"/>
    </row>
    <row r="1797" spans="3:3" x14ac:dyDescent="0.3">
      <c r="C1797"/>
    </row>
    <row r="1798" spans="3:3" x14ac:dyDescent="0.3">
      <c r="C1798"/>
    </row>
    <row r="1799" spans="3:3" x14ac:dyDescent="0.3">
      <c r="C1799"/>
    </row>
    <row r="1800" spans="3:3" x14ac:dyDescent="0.3">
      <c r="C1800"/>
    </row>
    <row r="1801" spans="3:3" x14ac:dyDescent="0.3">
      <c r="C1801"/>
    </row>
    <row r="1802" spans="3:3" x14ac:dyDescent="0.3">
      <c r="C1802"/>
    </row>
    <row r="1803" spans="3:3" x14ac:dyDescent="0.3">
      <c r="C1803"/>
    </row>
    <row r="1804" spans="3:3" x14ac:dyDescent="0.3">
      <c r="C1804"/>
    </row>
    <row r="1805" spans="3:3" x14ac:dyDescent="0.3">
      <c r="C1805"/>
    </row>
    <row r="1806" spans="3:3" x14ac:dyDescent="0.3">
      <c r="C1806"/>
    </row>
    <row r="1807" spans="3:3" x14ac:dyDescent="0.3">
      <c r="C1807"/>
    </row>
    <row r="1808" spans="3:3" x14ac:dyDescent="0.3">
      <c r="C1808"/>
    </row>
    <row r="1809" spans="3:3" x14ac:dyDescent="0.3">
      <c r="C1809"/>
    </row>
    <row r="1810" spans="3:3" x14ac:dyDescent="0.3">
      <c r="C1810"/>
    </row>
    <row r="1811" spans="3:3" x14ac:dyDescent="0.3">
      <c r="C1811"/>
    </row>
    <row r="1812" spans="3:3" x14ac:dyDescent="0.3">
      <c r="C1812"/>
    </row>
    <row r="1813" spans="3:3" x14ac:dyDescent="0.3">
      <c r="C1813"/>
    </row>
    <row r="1814" spans="3:3" x14ac:dyDescent="0.3">
      <c r="C1814"/>
    </row>
    <row r="1815" spans="3:3" x14ac:dyDescent="0.3">
      <c r="C1815"/>
    </row>
    <row r="1816" spans="3:3" x14ac:dyDescent="0.3">
      <c r="C1816"/>
    </row>
    <row r="1817" spans="3:3" x14ac:dyDescent="0.3">
      <c r="C1817"/>
    </row>
    <row r="1818" spans="3:3" x14ac:dyDescent="0.3">
      <c r="C1818"/>
    </row>
    <row r="1819" spans="3:3" x14ac:dyDescent="0.3">
      <c r="C1819"/>
    </row>
    <row r="1820" spans="3:3" x14ac:dyDescent="0.3">
      <c r="C1820"/>
    </row>
    <row r="1821" spans="3:3" x14ac:dyDescent="0.3">
      <c r="C1821"/>
    </row>
    <row r="1822" spans="3:3" x14ac:dyDescent="0.3">
      <c r="C1822"/>
    </row>
    <row r="1823" spans="3:3" x14ac:dyDescent="0.3">
      <c r="C1823"/>
    </row>
    <row r="1824" spans="3:3" x14ac:dyDescent="0.3">
      <c r="C1824"/>
    </row>
    <row r="1825" spans="3:3" x14ac:dyDescent="0.3">
      <c r="C1825"/>
    </row>
    <row r="1826" spans="3:3" x14ac:dyDescent="0.3">
      <c r="C1826"/>
    </row>
    <row r="1827" spans="3:3" x14ac:dyDescent="0.3">
      <c r="C1827"/>
    </row>
    <row r="1828" spans="3:3" x14ac:dyDescent="0.3">
      <c r="C1828"/>
    </row>
    <row r="1829" spans="3:3" x14ac:dyDescent="0.3">
      <c r="C1829"/>
    </row>
    <row r="1830" spans="3:3" x14ac:dyDescent="0.3">
      <c r="C1830"/>
    </row>
    <row r="1831" spans="3:3" x14ac:dyDescent="0.3">
      <c r="C1831"/>
    </row>
    <row r="1832" spans="3:3" x14ac:dyDescent="0.3">
      <c r="C1832"/>
    </row>
    <row r="1833" spans="3:3" x14ac:dyDescent="0.3">
      <c r="C1833"/>
    </row>
    <row r="1834" spans="3:3" x14ac:dyDescent="0.3">
      <c r="C1834"/>
    </row>
    <row r="1835" spans="3:3" x14ac:dyDescent="0.3">
      <c r="C1835"/>
    </row>
    <row r="1836" spans="3:3" x14ac:dyDescent="0.3">
      <c r="C1836"/>
    </row>
    <row r="1837" spans="3:3" x14ac:dyDescent="0.3">
      <c r="C1837"/>
    </row>
    <row r="1838" spans="3:3" x14ac:dyDescent="0.3">
      <c r="C1838"/>
    </row>
    <row r="1839" spans="3:3" x14ac:dyDescent="0.3">
      <c r="C1839"/>
    </row>
    <row r="1840" spans="3:3" x14ac:dyDescent="0.3">
      <c r="C1840"/>
    </row>
    <row r="1841" spans="3:3" x14ac:dyDescent="0.3">
      <c r="C1841"/>
    </row>
    <row r="1842" spans="3:3" x14ac:dyDescent="0.3">
      <c r="C1842"/>
    </row>
    <row r="1843" spans="3:3" x14ac:dyDescent="0.3">
      <c r="C1843"/>
    </row>
    <row r="1844" spans="3:3" x14ac:dyDescent="0.3">
      <c r="C1844"/>
    </row>
    <row r="1845" spans="3:3" x14ac:dyDescent="0.3">
      <c r="C1845"/>
    </row>
    <row r="1846" spans="3:3" x14ac:dyDescent="0.3">
      <c r="C1846"/>
    </row>
    <row r="1847" spans="3:3" x14ac:dyDescent="0.3">
      <c r="C1847"/>
    </row>
    <row r="1848" spans="3:3" x14ac:dyDescent="0.3">
      <c r="C1848"/>
    </row>
    <row r="1849" spans="3:3" x14ac:dyDescent="0.3">
      <c r="C1849"/>
    </row>
    <row r="1850" spans="3:3" x14ac:dyDescent="0.3">
      <c r="C1850"/>
    </row>
    <row r="1851" spans="3:3" x14ac:dyDescent="0.3">
      <c r="C1851"/>
    </row>
    <row r="1852" spans="3:3" x14ac:dyDescent="0.3">
      <c r="C1852"/>
    </row>
    <row r="1853" spans="3:3" x14ac:dyDescent="0.3">
      <c r="C1853"/>
    </row>
    <row r="1854" spans="3:3" x14ac:dyDescent="0.3">
      <c r="C1854"/>
    </row>
    <row r="1855" spans="3:3" x14ac:dyDescent="0.3">
      <c r="C1855"/>
    </row>
    <row r="1856" spans="3:3" x14ac:dyDescent="0.3">
      <c r="C1856"/>
    </row>
    <row r="1857" spans="3:3" x14ac:dyDescent="0.3">
      <c r="C1857"/>
    </row>
    <row r="1858" spans="3:3" x14ac:dyDescent="0.3">
      <c r="C1858"/>
    </row>
    <row r="1859" spans="3:3" x14ac:dyDescent="0.3">
      <c r="C1859"/>
    </row>
    <row r="1860" spans="3:3" x14ac:dyDescent="0.3">
      <c r="C1860"/>
    </row>
    <row r="1861" spans="3:3" x14ac:dyDescent="0.3">
      <c r="C1861"/>
    </row>
    <row r="1862" spans="3:3" x14ac:dyDescent="0.3">
      <c r="C1862"/>
    </row>
    <row r="1863" spans="3:3" x14ac:dyDescent="0.3">
      <c r="C1863"/>
    </row>
    <row r="1864" spans="3:3" x14ac:dyDescent="0.3">
      <c r="C1864"/>
    </row>
    <row r="1865" spans="3:3" x14ac:dyDescent="0.3">
      <c r="C1865"/>
    </row>
    <row r="1866" spans="3:3" x14ac:dyDescent="0.3">
      <c r="C1866"/>
    </row>
    <row r="1867" spans="3:3" x14ac:dyDescent="0.3">
      <c r="C1867"/>
    </row>
    <row r="1868" spans="3:3" x14ac:dyDescent="0.3">
      <c r="C1868"/>
    </row>
    <row r="1869" spans="3:3" x14ac:dyDescent="0.3">
      <c r="C1869"/>
    </row>
    <row r="1870" spans="3:3" x14ac:dyDescent="0.3">
      <c r="C1870"/>
    </row>
    <row r="1871" spans="3:3" x14ac:dyDescent="0.3">
      <c r="C1871"/>
    </row>
    <row r="1872" spans="3:3" x14ac:dyDescent="0.3">
      <c r="C1872"/>
    </row>
    <row r="1873" spans="3:3" x14ac:dyDescent="0.3">
      <c r="C1873"/>
    </row>
    <row r="1874" spans="3:3" x14ac:dyDescent="0.3">
      <c r="C1874"/>
    </row>
    <row r="1875" spans="3:3" x14ac:dyDescent="0.3">
      <c r="C1875"/>
    </row>
    <row r="1876" spans="3:3" x14ac:dyDescent="0.3">
      <c r="C1876"/>
    </row>
    <row r="1877" spans="3:3" x14ac:dyDescent="0.3">
      <c r="C1877"/>
    </row>
    <row r="1878" spans="3:3" x14ac:dyDescent="0.3">
      <c r="C1878"/>
    </row>
    <row r="1879" spans="3:3" x14ac:dyDescent="0.3">
      <c r="C1879"/>
    </row>
    <row r="1880" spans="3:3" x14ac:dyDescent="0.3">
      <c r="C1880"/>
    </row>
    <row r="1881" spans="3:3" x14ac:dyDescent="0.3">
      <c r="C1881"/>
    </row>
    <row r="1882" spans="3:3" x14ac:dyDescent="0.3">
      <c r="C1882"/>
    </row>
    <row r="1883" spans="3:3" x14ac:dyDescent="0.3">
      <c r="C1883"/>
    </row>
    <row r="1884" spans="3:3" x14ac:dyDescent="0.3">
      <c r="C1884"/>
    </row>
    <row r="1885" spans="3:3" x14ac:dyDescent="0.3">
      <c r="C1885"/>
    </row>
    <row r="1886" spans="3:3" x14ac:dyDescent="0.3">
      <c r="C1886"/>
    </row>
    <row r="1887" spans="3:3" x14ac:dyDescent="0.3">
      <c r="C1887"/>
    </row>
    <row r="1888" spans="3:3" x14ac:dyDescent="0.3">
      <c r="C1888"/>
    </row>
    <row r="1889" spans="3:3" x14ac:dyDescent="0.3">
      <c r="C1889"/>
    </row>
    <row r="1890" spans="3:3" x14ac:dyDescent="0.3">
      <c r="C1890"/>
    </row>
    <row r="1891" spans="3:3" x14ac:dyDescent="0.3">
      <c r="C1891"/>
    </row>
    <row r="1892" spans="3:3" x14ac:dyDescent="0.3">
      <c r="C1892"/>
    </row>
    <row r="1893" spans="3:3" x14ac:dyDescent="0.3">
      <c r="C1893"/>
    </row>
    <row r="1894" spans="3:3" x14ac:dyDescent="0.3">
      <c r="C1894"/>
    </row>
    <row r="1895" spans="3:3" x14ac:dyDescent="0.3">
      <c r="C1895"/>
    </row>
    <row r="1896" spans="3:3" x14ac:dyDescent="0.3">
      <c r="C1896"/>
    </row>
    <row r="1897" spans="3:3" x14ac:dyDescent="0.3">
      <c r="C1897"/>
    </row>
    <row r="1898" spans="3:3" x14ac:dyDescent="0.3">
      <c r="C1898"/>
    </row>
    <row r="1899" spans="3:3" x14ac:dyDescent="0.3">
      <c r="C1899"/>
    </row>
    <row r="1900" spans="3:3" x14ac:dyDescent="0.3">
      <c r="C1900"/>
    </row>
    <row r="1901" spans="3:3" x14ac:dyDescent="0.3">
      <c r="C1901"/>
    </row>
    <row r="1902" spans="3:3" x14ac:dyDescent="0.3">
      <c r="C1902"/>
    </row>
    <row r="1903" spans="3:3" x14ac:dyDescent="0.3">
      <c r="C1903"/>
    </row>
    <row r="1904" spans="3:3" x14ac:dyDescent="0.3">
      <c r="C1904"/>
    </row>
    <row r="1905" spans="3:3" x14ac:dyDescent="0.3">
      <c r="C1905"/>
    </row>
    <row r="1906" spans="3:3" x14ac:dyDescent="0.3">
      <c r="C1906"/>
    </row>
    <row r="1907" spans="3:3" x14ac:dyDescent="0.3">
      <c r="C1907"/>
    </row>
    <row r="1908" spans="3:3" x14ac:dyDescent="0.3">
      <c r="C1908"/>
    </row>
    <row r="1909" spans="3:3" x14ac:dyDescent="0.3">
      <c r="C1909"/>
    </row>
    <row r="1910" spans="3:3" x14ac:dyDescent="0.3">
      <c r="C1910"/>
    </row>
    <row r="1911" spans="3:3" x14ac:dyDescent="0.3">
      <c r="C1911"/>
    </row>
    <row r="1912" spans="3:3" x14ac:dyDescent="0.3">
      <c r="C1912"/>
    </row>
    <row r="1913" spans="3:3" x14ac:dyDescent="0.3">
      <c r="C1913"/>
    </row>
    <row r="1914" spans="3:3" x14ac:dyDescent="0.3">
      <c r="C1914"/>
    </row>
    <row r="1915" spans="3:3" x14ac:dyDescent="0.3">
      <c r="C1915"/>
    </row>
    <row r="1916" spans="3:3" x14ac:dyDescent="0.3">
      <c r="C1916"/>
    </row>
    <row r="1917" spans="3:3" x14ac:dyDescent="0.3">
      <c r="C1917"/>
    </row>
    <row r="1918" spans="3:3" x14ac:dyDescent="0.3">
      <c r="C1918"/>
    </row>
    <row r="1919" spans="3:3" x14ac:dyDescent="0.3">
      <c r="C1919"/>
    </row>
    <row r="1920" spans="3:3" x14ac:dyDescent="0.3">
      <c r="C1920"/>
    </row>
    <row r="1921" spans="3:3" x14ac:dyDescent="0.3">
      <c r="C1921"/>
    </row>
    <row r="1922" spans="3:3" x14ac:dyDescent="0.3">
      <c r="C1922"/>
    </row>
    <row r="1923" spans="3:3" x14ac:dyDescent="0.3">
      <c r="C1923"/>
    </row>
    <row r="1924" spans="3:3" x14ac:dyDescent="0.3">
      <c r="C1924"/>
    </row>
    <row r="1925" spans="3:3" x14ac:dyDescent="0.3">
      <c r="C1925"/>
    </row>
    <row r="1926" spans="3:3" x14ac:dyDescent="0.3">
      <c r="C1926"/>
    </row>
    <row r="1927" spans="3:3" x14ac:dyDescent="0.3">
      <c r="C1927"/>
    </row>
    <row r="1928" spans="3:3" x14ac:dyDescent="0.3">
      <c r="C1928"/>
    </row>
    <row r="1929" spans="3:3" x14ac:dyDescent="0.3">
      <c r="C1929"/>
    </row>
    <row r="1930" spans="3:3" x14ac:dyDescent="0.3">
      <c r="C1930"/>
    </row>
    <row r="1931" spans="3:3" x14ac:dyDescent="0.3">
      <c r="C1931"/>
    </row>
    <row r="1932" spans="3:3" x14ac:dyDescent="0.3">
      <c r="C1932"/>
    </row>
    <row r="1933" spans="3:3" x14ac:dyDescent="0.3">
      <c r="C1933"/>
    </row>
    <row r="1934" spans="3:3" x14ac:dyDescent="0.3">
      <c r="C1934"/>
    </row>
    <row r="1935" spans="3:3" x14ac:dyDescent="0.3">
      <c r="C1935"/>
    </row>
    <row r="1936" spans="3:3" x14ac:dyDescent="0.3">
      <c r="C1936"/>
    </row>
    <row r="1937" spans="3:3" x14ac:dyDescent="0.3">
      <c r="C1937"/>
    </row>
    <row r="1938" spans="3:3" x14ac:dyDescent="0.3">
      <c r="C1938"/>
    </row>
    <row r="1939" spans="3:3" x14ac:dyDescent="0.3">
      <c r="C1939"/>
    </row>
    <row r="1940" spans="3:3" x14ac:dyDescent="0.3">
      <c r="C1940"/>
    </row>
    <row r="1941" spans="3:3" x14ac:dyDescent="0.3">
      <c r="C1941"/>
    </row>
    <row r="1942" spans="3:3" x14ac:dyDescent="0.3">
      <c r="C1942"/>
    </row>
    <row r="1943" spans="3:3" x14ac:dyDescent="0.3">
      <c r="C1943"/>
    </row>
    <row r="1944" spans="3:3" x14ac:dyDescent="0.3">
      <c r="C1944"/>
    </row>
    <row r="1945" spans="3:3" x14ac:dyDescent="0.3">
      <c r="C1945"/>
    </row>
    <row r="1946" spans="3:3" x14ac:dyDescent="0.3">
      <c r="C1946"/>
    </row>
    <row r="1947" spans="3:3" x14ac:dyDescent="0.3">
      <c r="C1947"/>
    </row>
    <row r="1948" spans="3:3" x14ac:dyDescent="0.3">
      <c r="C1948"/>
    </row>
    <row r="1949" spans="3:3" x14ac:dyDescent="0.3">
      <c r="C1949"/>
    </row>
    <row r="1950" spans="3:3" x14ac:dyDescent="0.3">
      <c r="C1950"/>
    </row>
    <row r="1951" spans="3:3" x14ac:dyDescent="0.3">
      <c r="C1951"/>
    </row>
    <row r="1952" spans="3:3" x14ac:dyDescent="0.3">
      <c r="C1952"/>
    </row>
    <row r="1953" spans="3:3" x14ac:dyDescent="0.3">
      <c r="C1953"/>
    </row>
    <row r="1954" spans="3:3" x14ac:dyDescent="0.3">
      <c r="C1954"/>
    </row>
    <row r="1955" spans="3:3" x14ac:dyDescent="0.3">
      <c r="C1955"/>
    </row>
    <row r="1956" spans="3:3" x14ac:dyDescent="0.3">
      <c r="C1956"/>
    </row>
    <row r="1957" spans="3:3" x14ac:dyDescent="0.3">
      <c r="C1957"/>
    </row>
    <row r="1958" spans="3:3" x14ac:dyDescent="0.3">
      <c r="C1958"/>
    </row>
    <row r="1959" spans="3:3" x14ac:dyDescent="0.3">
      <c r="C1959"/>
    </row>
    <row r="1960" spans="3:3" x14ac:dyDescent="0.3">
      <c r="C1960"/>
    </row>
    <row r="1961" spans="3:3" x14ac:dyDescent="0.3">
      <c r="C1961"/>
    </row>
    <row r="1962" spans="3:3" x14ac:dyDescent="0.3">
      <c r="C1962"/>
    </row>
    <row r="1963" spans="3:3" x14ac:dyDescent="0.3">
      <c r="C1963"/>
    </row>
    <row r="1964" spans="3:3" x14ac:dyDescent="0.3">
      <c r="C1964"/>
    </row>
    <row r="1965" spans="3:3" x14ac:dyDescent="0.3">
      <c r="C1965"/>
    </row>
    <row r="1966" spans="3:3" x14ac:dyDescent="0.3">
      <c r="C1966"/>
    </row>
    <row r="1967" spans="3:3" x14ac:dyDescent="0.3">
      <c r="C1967"/>
    </row>
    <row r="1968" spans="3:3" x14ac:dyDescent="0.3">
      <c r="C1968"/>
    </row>
    <row r="1969" spans="3:3" x14ac:dyDescent="0.3">
      <c r="C1969"/>
    </row>
    <row r="1970" spans="3:3" x14ac:dyDescent="0.3">
      <c r="C1970"/>
    </row>
    <row r="1971" spans="3:3" x14ac:dyDescent="0.3">
      <c r="C1971"/>
    </row>
    <row r="1972" spans="3:3" x14ac:dyDescent="0.3">
      <c r="C1972"/>
    </row>
    <row r="1973" spans="3:3" x14ac:dyDescent="0.3">
      <c r="C1973"/>
    </row>
    <row r="1974" spans="3:3" x14ac:dyDescent="0.3">
      <c r="C1974"/>
    </row>
    <row r="1975" spans="3:3" x14ac:dyDescent="0.3">
      <c r="C1975"/>
    </row>
    <row r="1976" spans="3:3" x14ac:dyDescent="0.3">
      <c r="C1976"/>
    </row>
    <row r="1977" spans="3:3" x14ac:dyDescent="0.3">
      <c r="C1977"/>
    </row>
    <row r="1978" spans="3:3" x14ac:dyDescent="0.3">
      <c r="C1978"/>
    </row>
    <row r="1979" spans="3:3" x14ac:dyDescent="0.3">
      <c r="C1979"/>
    </row>
    <row r="1980" spans="3:3" x14ac:dyDescent="0.3">
      <c r="C1980"/>
    </row>
    <row r="1981" spans="3:3" x14ac:dyDescent="0.3">
      <c r="C1981"/>
    </row>
    <row r="1982" spans="3:3" x14ac:dyDescent="0.3">
      <c r="C1982"/>
    </row>
    <row r="1983" spans="3:3" x14ac:dyDescent="0.3">
      <c r="C1983"/>
    </row>
    <row r="1984" spans="3:3" x14ac:dyDescent="0.3">
      <c r="C1984"/>
    </row>
    <row r="1985" spans="3:3" x14ac:dyDescent="0.3">
      <c r="C1985"/>
    </row>
    <row r="1986" spans="3:3" x14ac:dyDescent="0.3">
      <c r="C1986"/>
    </row>
    <row r="1987" spans="3:3" x14ac:dyDescent="0.3">
      <c r="C1987"/>
    </row>
    <row r="1988" spans="3:3" x14ac:dyDescent="0.3">
      <c r="C1988"/>
    </row>
    <row r="1989" spans="3:3" x14ac:dyDescent="0.3">
      <c r="C1989"/>
    </row>
    <row r="1990" spans="3:3" x14ac:dyDescent="0.3">
      <c r="C1990"/>
    </row>
    <row r="1991" spans="3:3" x14ac:dyDescent="0.3">
      <c r="C1991"/>
    </row>
    <row r="1992" spans="3:3" x14ac:dyDescent="0.3">
      <c r="C1992"/>
    </row>
    <row r="1993" spans="3:3" x14ac:dyDescent="0.3">
      <c r="C1993"/>
    </row>
    <row r="1994" spans="3:3" x14ac:dyDescent="0.3">
      <c r="C1994"/>
    </row>
    <row r="1995" spans="3:3" x14ac:dyDescent="0.3">
      <c r="C1995"/>
    </row>
    <row r="1996" spans="3:3" x14ac:dyDescent="0.3">
      <c r="C1996"/>
    </row>
    <row r="1997" spans="3:3" x14ac:dyDescent="0.3">
      <c r="C1997"/>
    </row>
    <row r="1998" spans="3:3" x14ac:dyDescent="0.3">
      <c r="C1998"/>
    </row>
    <row r="1999" spans="3:3" x14ac:dyDescent="0.3">
      <c r="C1999"/>
    </row>
    <row r="2000" spans="3:3" x14ac:dyDescent="0.3">
      <c r="C2000"/>
    </row>
    <row r="2001" spans="3:3" x14ac:dyDescent="0.3">
      <c r="C2001"/>
    </row>
    <row r="2002" spans="3:3" x14ac:dyDescent="0.3">
      <c r="C2002"/>
    </row>
    <row r="2003" spans="3:3" x14ac:dyDescent="0.3">
      <c r="C2003"/>
    </row>
    <row r="2004" spans="3:3" x14ac:dyDescent="0.3">
      <c r="C2004"/>
    </row>
    <row r="2005" spans="3:3" x14ac:dyDescent="0.3">
      <c r="C2005"/>
    </row>
    <row r="2006" spans="3:3" x14ac:dyDescent="0.3">
      <c r="C2006"/>
    </row>
    <row r="2007" spans="3:3" x14ac:dyDescent="0.3">
      <c r="C2007"/>
    </row>
    <row r="2008" spans="3:3" x14ac:dyDescent="0.3">
      <c r="C2008"/>
    </row>
    <row r="2009" spans="3:3" x14ac:dyDescent="0.3">
      <c r="C2009"/>
    </row>
    <row r="2010" spans="3:3" x14ac:dyDescent="0.3">
      <c r="C2010"/>
    </row>
    <row r="2011" spans="3:3" x14ac:dyDescent="0.3">
      <c r="C2011"/>
    </row>
    <row r="2012" spans="3:3" x14ac:dyDescent="0.3">
      <c r="C2012"/>
    </row>
    <row r="2013" spans="3:3" x14ac:dyDescent="0.3">
      <c r="C2013"/>
    </row>
    <row r="2014" spans="3:3" x14ac:dyDescent="0.3">
      <c r="C2014"/>
    </row>
    <row r="2015" spans="3:3" x14ac:dyDescent="0.3">
      <c r="C2015"/>
    </row>
    <row r="2016" spans="3:3" x14ac:dyDescent="0.3">
      <c r="C2016"/>
    </row>
    <row r="2017" spans="3:3" x14ac:dyDescent="0.3">
      <c r="C2017"/>
    </row>
    <row r="2018" spans="3:3" x14ac:dyDescent="0.3">
      <c r="C2018"/>
    </row>
    <row r="2019" spans="3:3" x14ac:dyDescent="0.3">
      <c r="C2019"/>
    </row>
    <row r="2020" spans="3:3" x14ac:dyDescent="0.3">
      <c r="C2020"/>
    </row>
    <row r="2021" spans="3:3" x14ac:dyDescent="0.3">
      <c r="C2021"/>
    </row>
    <row r="2022" spans="3:3" x14ac:dyDescent="0.3">
      <c r="C2022"/>
    </row>
    <row r="2023" spans="3:3" x14ac:dyDescent="0.3">
      <c r="C2023"/>
    </row>
    <row r="2024" spans="3:3" x14ac:dyDescent="0.3">
      <c r="C2024"/>
    </row>
    <row r="2025" spans="3:3" x14ac:dyDescent="0.3">
      <c r="C2025"/>
    </row>
    <row r="2026" spans="3:3" x14ac:dyDescent="0.3">
      <c r="C2026"/>
    </row>
    <row r="2027" spans="3:3" x14ac:dyDescent="0.3">
      <c r="C2027"/>
    </row>
    <row r="2028" spans="3:3" x14ac:dyDescent="0.3">
      <c r="C2028"/>
    </row>
    <row r="2029" spans="3:3" x14ac:dyDescent="0.3">
      <c r="C2029"/>
    </row>
    <row r="2030" spans="3:3" x14ac:dyDescent="0.3">
      <c r="C2030"/>
    </row>
    <row r="2031" spans="3:3" x14ac:dyDescent="0.3">
      <c r="C2031"/>
    </row>
    <row r="2032" spans="3:3" x14ac:dyDescent="0.3">
      <c r="C2032"/>
    </row>
    <row r="2033" spans="3:3" x14ac:dyDescent="0.3">
      <c r="C2033"/>
    </row>
    <row r="2034" spans="3:3" x14ac:dyDescent="0.3">
      <c r="C2034"/>
    </row>
    <row r="2035" spans="3:3" x14ac:dyDescent="0.3">
      <c r="C2035"/>
    </row>
    <row r="2036" spans="3:3" x14ac:dyDescent="0.3">
      <c r="C2036"/>
    </row>
    <row r="2037" spans="3:3" x14ac:dyDescent="0.3">
      <c r="C2037"/>
    </row>
    <row r="2038" spans="3:3" x14ac:dyDescent="0.3">
      <c r="C2038"/>
    </row>
    <row r="2039" spans="3:3" x14ac:dyDescent="0.3">
      <c r="C2039"/>
    </row>
    <row r="2040" spans="3:3" x14ac:dyDescent="0.3">
      <c r="C2040"/>
    </row>
    <row r="2041" spans="3:3" x14ac:dyDescent="0.3">
      <c r="C2041"/>
    </row>
    <row r="2042" spans="3:3" x14ac:dyDescent="0.3">
      <c r="C2042"/>
    </row>
    <row r="2043" spans="3:3" x14ac:dyDescent="0.3">
      <c r="C2043"/>
    </row>
    <row r="2044" spans="3:3" x14ac:dyDescent="0.3">
      <c r="C2044"/>
    </row>
    <row r="2045" spans="3:3" x14ac:dyDescent="0.3">
      <c r="C2045"/>
    </row>
    <row r="2046" spans="3:3" x14ac:dyDescent="0.3">
      <c r="C2046"/>
    </row>
    <row r="2047" spans="3:3" x14ac:dyDescent="0.3">
      <c r="C2047"/>
    </row>
    <row r="2048" spans="3:3" x14ac:dyDescent="0.3">
      <c r="C2048"/>
    </row>
    <row r="2049" spans="3:3" x14ac:dyDescent="0.3">
      <c r="C2049"/>
    </row>
    <row r="2050" spans="3:3" x14ac:dyDescent="0.3">
      <c r="C2050"/>
    </row>
    <row r="2051" spans="3:3" x14ac:dyDescent="0.3">
      <c r="C2051"/>
    </row>
    <row r="2052" spans="3:3" x14ac:dyDescent="0.3">
      <c r="C2052"/>
    </row>
    <row r="2053" spans="3:3" x14ac:dyDescent="0.3">
      <c r="C2053"/>
    </row>
    <row r="2054" spans="3:3" x14ac:dyDescent="0.3">
      <c r="C2054"/>
    </row>
    <row r="2055" spans="3:3" x14ac:dyDescent="0.3">
      <c r="C2055"/>
    </row>
    <row r="2056" spans="3:3" x14ac:dyDescent="0.3">
      <c r="C2056"/>
    </row>
    <row r="2057" spans="3:3" x14ac:dyDescent="0.3">
      <c r="C2057"/>
    </row>
    <row r="2058" spans="3:3" x14ac:dyDescent="0.3">
      <c r="C2058"/>
    </row>
    <row r="2059" spans="3:3" x14ac:dyDescent="0.3">
      <c r="C2059"/>
    </row>
    <row r="2060" spans="3:3" x14ac:dyDescent="0.3">
      <c r="C2060"/>
    </row>
    <row r="2061" spans="3:3" x14ac:dyDescent="0.3">
      <c r="C2061"/>
    </row>
    <row r="2062" spans="3:3" x14ac:dyDescent="0.3">
      <c r="C2062"/>
    </row>
    <row r="2063" spans="3:3" x14ac:dyDescent="0.3">
      <c r="C2063"/>
    </row>
    <row r="2064" spans="3:3" x14ac:dyDescent="0.3">
      <c r="C2064"/>
    </row>
    <row r="2065" spans="3:3" x14ac:dyDescent="0.3">
      <c r="C2065"/>
    </row>
    <row r="2066" spans="3:3" x14ac:dyDescent="0.3">
      <c r="C2066"/>
    </row>
    <row r="2067" spans="3:3" x14ac:dyDescent="0.3">
      <c r="C2067"/>
    </row>
    <row r="2068" spans="3:3" x14ac:dyDescent="0.3">
      <c r="C2068"/>
    </row>
    <row r="2069" spans="3:3" x14ac:dyDescent="0.3">
      <c r="C2069"/>
    </row>
    <row r="2070" spans="3:3" x14ac:dyDescent="0.3">
      <c r="C2070"/>
    </row>
    <row r="2071" spans="3:3" x14ac:dyDescent="0.3">
      <c r="C2071"/>
    </row>
    <row r="2072" spans="3:3" x14ac:dyDescent="0.3">
      <c r="C2072"/>
    </row>
    <row r="2073" spans="3:3" x14ac:dyDescent="0.3">
      <c r="C2073"/>
    </row>
    <row r="2074" spans="3:3" x14ac:dyDescent="0.3">
      <c r="C2074"/>
    </row>
    <row r="2075" spans="3:3" x14ac:dyDescent="0.3">
      <c r="C2075"/>
    </row>
    <row r="2076" spans="3:3" x14ac:dyDescent="0.3">
      <c r="C2076"/>
    </row>
    <row r="2077" spans="3:3" x14ac:dyDescent="0.3">
      <c r="C2077"/>
    </row>
    <row r="2078" spans="3:3" x14ac:dyDescent="0.3">
      <c r="C2078"/>
    </row>
    <row r="2079" spans="3:3" x14ac:dyDescent="0.3">
      <c r="C2079"/>
    </row>
    <row r="2080" spans="3:3" x14ac:dyDescent="0.3">
      <c r="C2080"/>
    </row>
    <row r="2081" spans="3:3" x14ac:dyDescent="0.3">
      <c r="C2081"/>
    </row>
    <row r="2082" spans="3:3" x14ac:dyDescent="0.3">
      <c r="C2082"/>
    </row>
    <row r="2083" spans="3:3" x14ac:dyDescent="0.3">
      <c r="C2083"/>
    </row>
    <row r="2084" spans="3:3" x14ac:dyDescent="0.3">
      <c r="C2084"/>
    </row>
    <row r="2085" spans="3:3" x14ac:dyDescent="0.3">
      <c r="C2085"/>
    </row>
    <row r="2086" spans="3:3" x14ac:dyDescent="0.3">
      <c r="C2086"/>
    </row>
    <row r="2087" spans="3:3" x14ac:dyDescent="0.3">
      <c r="C2087"/>
    </row>
    <row r="2088" spans="3:3" x14ac:dyDescent="0.3">
      <c r="C2088"/>
    </row>
    <row r="2089" spans="3:3" x14ac:dyDescent="0.3">
      <c r="C2089"/>
    </row>
    <row r="2090" spans="3:3" x14ac:dyDescent="0.3">
      <c r="C2090"/>
    </row>
    <row r="2091" spans="3:3" x14ac:dyDescent="0.3">
      <c r="C2091"/>
    </row>
    <row r="2092" spans="3:3" x14ac:dyDescent="0.3">
      <c r="C2092"/>
    </row>
    <row r="2093" spans="3:3" x14ac:dyDescent="0.3">
      <c r="C2093"/>
    </row>
    <row r="2094" spans="3:3" x14ac:dyDescent="0.3">
      <c r="C2094"/>
    </row>
    <row r="2095" spans="3:3" x14ac:dyDescent="0.3">
      <c r="C2095"/>
    </row>
    <row r="2096" spans="3:3" x14ac:dyDescent="0.3">
      <c r="C2096"/>
    </row>
    <row r="2097" spans="3:3" x14ac:dyDescent="0.3">
      <c r="C2097"/>
    </row>
    <row r="2098" spans="3:3" x14ac:dyDescent="0.3">
      <c r="C2098"/>
    </row>
    <row r="2099" spans="3:3" x14ac:dyDescent="0.3">
      <c r="C2099"/>
    </row>
    <row r="2100" spans="3:3" x14ac:dyDescent="0.3">
      <c r="C2100"/>
    </row>
    <row r="2101" spans="3:3" x14ac:dyDescent="0.3">
      <c r="C2101"/>
    </row>
    <row r="2102" spans="3:3" x14ac:dyDescent="0.3">
      <c r="C2102"/>
    </row>
    <row r="2103" spans="3:3" x14ac:dyDescent="0.3">
      <c r="C2103"/>
    </row>
    <row r="2104" spans="3:3" x14ac:dyDescent="0.3">
      <c r="C2104"/>
    </row>
    <row r="2105" spans="3:3" x14ac:dyDescent="0.3">
      <c r="C2105"/>
    </row>
    <row r="2106" spans="3:3" x14ac:dyDescent="0.3">
      <c r="C2106"/>
    </row>
    <row r="2107" spans="3:3" x14ac:dyDescent="0.3">
      <c r="C2107"/>
    </row>
    <row r="2108" spans="3:3" x14ac:dyDescent="0.3">
      <c r="C2108"/>
    </row>
    <row r="2109" spans="3:3" x14ac:dyDescent="0.3">
      <c r="C2109"/>
    </row>
    <row r="2110" spans="3:3" x14ac:dyDescent="0.3">
      <c r="C2110"/>
    </row>
    <row r="2111" spans="3:3" x14ac:dyDescent="0.3">
      <c r="C2111"/>
    </row>
    <row r="2112" spans="3:3" x14ac:dyDescent="0.3">
      <c r="C2112"/>
    </row>
    <row r="2113" spans="3:3" x14ac:dyDescent="0.3">
      <c r="C2113"/>
    </row>
    <row r="2114" spans="3:3" x14ac:dyDescent="0.3">
      <c r="C2114"/>
    </row>
    <row r="2115" spans="3:3" x14ac:dyDescent="0.3">
      <c r="C2115"/>
    </row>
    <row r="2116" spans="3:3" x14ac:dyDescent="0.3">
      <c r="C2116"/>
    </row>
    <row r="2117" spans="3:3" x14ac:dyDescent="0.3">
      <c r="C2117"/>
    </row>
    <row r="2118" spans="3:3" x14ac:dyDescent="0.3">
      <c r="C2118"/>
    </row>
    <row r="2119" spans="3:3" x14ac:dyDescent="0.3">
      <c r="C2119"/>
    </row>
    <row r="2120" spans="3:3" x14ac:dyDescent="0.3">
      <c r="C2120"/>
    </row>
    <row r="2121" spans="3:3" x14ac:dyDescent="0.3">
      <c r="C2121"/>
    </row>
    <row r="2122" spans="3:3" x14ac:dyDescent="0.3">
      <c r="C2122"/>
    </row>
    <row r="2123" spans="3:3" x14ac:dyDescent="0.3">
      <c r="C2123"/>
    </row>
    <row r="2124" spans="3:3" x14ac:dyDescent="0.3">
      <c r="C2124"/>
    </row>
    <row r="2125" spans="3:3" x14ac:dyDescent="0.3">
      <c r="C2125"/>
    </row>
    <row r="2126" spans="3:3" x14ac:dyDescent="0.3">
      <c r="C2126"/>
    </row>
    <row r="2127" spans="3:3" x14ac:dyDescent="0.3">
      <c r="C2127"/>
    </row>
    <row r="2128" spans="3:3" x14ac:dyDescent="0.3">
      <c r="C2128"/>
    </row>
    <row r="2129" spans="3:3" x14ac:dyDescent="0.3">
      <c r="C2129"/>
    </row>
    <row r="2130" spans="3:3" x14ac:dyDescent="0.3">
      <c r="C2130"/>
    </row>
    <row r="2131" spans="3:3" x14ac:dyDescent="0.3">
      <c r="C2131"/>
    </row>
    <row r="2132" spans="3:3" x14ac:dyDescent="0.3">
      <c r="C2132"/>
    </row>
    <row r="2133" spans="3:3" x14ac:dyDescent="0.3">
      <c r="C2133"/>
    </row>
    <row r="2134" spans="3:3" x14ac:dyDescent="0.3">
      <c r="C2134"/>
    </row>
    <row r="2135" spans="3:3" x14ac:dyDescent="0.3">
      <c r="C2135"/>
    </row>
    <row r="2136" spans="3:3" x14ac:dyDescent="0.3">
      <c r="C2136"/>
    </row>
    <row r="2137" spans="3:3" x14ac:dyDescent="0.3">
      <c r="C2137"/>
    </row>
    <row r="2138" spans="3:3" x14ac:dyDescent="0.3">
      <c r="C2138"/>
    </row>
    <row r="2139" spans="3:3" x14ac:dyDescent="0.3">
      <c r="C2139"/>
    </row>
    <row r="2140" spans="3:3" x14ac:dyDescent="0.3">
      <c r="C2140"/>
    </row>
    <row r="2141" spans="3:3" x14ac:dyDescent="0.3">
      <c r="C2141"/>
    </row>
    <row r="2142" spans="3:3" x14ac:dyDescent="0.3">
      <c r="C2142"/>
    </row>
    <row r="2143" spans="3:3" x14ac:dyDescent="0.3">
      <c r="C2143"/>
    </row>
    <row r="2144" spans="3:3" x14ac:dyDescent="0.3">
      <c r="C2144"/>
    </row>
    <row r="2145" spans="3:3" x14ac:dyDescent="0.3">
      <c r="C2145"/>
    </row>
    <row r="2146" spans="3:3" x14ac:dyDescent="0.3">
      <c r="C2146"/>
    </row>
    <row r="2147" spans="3:3" x14ac:dyDescent="0.3">
      <c r="C2147"/>
    </row>
    <row r="2148" spans="3:3" x14ac:dyDescent="0.3">
      <c r="C2148"/>
    </row>
    <row r="2149" spans="3:3" x14ac:dyDescent="0.3">
      <c r="C2149"/>
    </row>
    <row r="2150" spans="3:3" x14ac:dyDescent="0.3">
      <c r="C2150"/>
    </row>
    <row r="2151" spans="3:3" x14ac:dyDescent="0.3">
      <c r="C2151"/>
    </row>
    <row r="2152" spans="3:3" x14ac:dyDescent="0.3">
      <c r="C2152"/>
    </row>
    <row r="2153" spans="3:3" x14ac:dyDescent="0.3">
      <c r="C2153"/>
    </row>
    <row r="2154" spans="3:3" x14ac:dyDescent="0.3">
      <c r="C2154"/>
    </row>
    <row r="2155" spans="3:3" x14ac:dyDescent="0.3">
      <c r="C2155"/>
    </row>
    <row r="2156" spans="3:3" x14ac:dyDescent="0.3">
      <c r="C2156"/>
    </row>
    <row r="2157" spans="3:3" x14ac:dyDescent="0.3">
      <c r="C2157"/>
    </row>
    <row r="2158" spans="3:3" x14ac:dyDescent="0.3">
      <c r="C2158"/>
    </row>
    <row r="2159" spans="3:3" x14ac:dyDescent="0.3">
      <c r="C2159"/>
    </row>
    <row r="2160" spans="3:3" x14ac:dyDescent="0.3">
      <c r="C2160"/>
    </row>
    <row r="2161" spans="3:3" x14ac:dyDescent="0.3">
      <c r="C2161"/>
    </row>
    <row r="2162" spans="3:3" x14ac:dyDescent="0.3">
      <c r="C2162"/>
    </row>
    <row r="2163" spans="3:3" x14ac:dyDescent="0.3">
      <c r="C2163"/>
    </row>
    <row r="2164" spans="3:3" x14ac:dyDescent="0.3">
      <c r="C2164"/>
    </row>
    <row r="2165" spans="3:3" x14ac:dyDescent="0.3">
      <c r="C2165"/>
    </row>
    <row r="2166" spans="3:3" x14ac:dyDescent="0.3">
      <c r="C2166"/>
    </row>
    <row r="2167" spans="3:3" x14ac:dyDescent="0.3">
      <c r="C2167"/>
    </row>
    <row r="2168" spans="3:3" x14ac:dyDescent="0.3">
      <c r="C2168"/>
    </row>
    <row r="2169" spans="3:3" x14ac:dyDescent="0.3">
      <c r="C2169"/>
    </row>
    <row r="2170" spans="3:3" x14ac:dyDescent="0.3">
      <c r="C2170"/>
    </row>
    <row r="2171" spans="3:3" x14ac:dyDescent="0.3">
      <c r="C2171"/>
    </row>
    <row r="2172" spans="3:3" x14ac:dyDescent="0.3">
      <c r="C2172"/>
    </row>
    <row r="2173" spans="3:3" x14ac:dyDescent="0.3">
      <c r="C2173"/>
    </row>
    <row r="2174" spans="3:3" x14ac:dyDescent="0.3">
      <c r="C2174"/>
    </row>
    <row r="2175" spans="3:3" x14ac:dyDescent="0.3">
      <c r="C2175"/>
    </row>
    <row r="2176" spans="3:3" x14ac:dyDescent="0.3">
      <c r="C2176"/>
    </row>
    <row r="2177" spans="3:3" x14ac:dyDescent="0.3">
      <c r="C2177"/>
    </row>
    <row r="2178" spans="3:3" x14ac:dyDescent="0.3">
      <c r="C2178"/>
    </row>
    <row r="2179" spans="3:3" x14ac:dyDescent="0.3">
      <c r="C2179"/>
    </row>
    <row r="2180" spans="3:3" x14ac:dyDescent="0.3">
      <c r="C2180"/>
    </row>
    <row r="2181" spans="3:3" x14ac:dyDescent="0.3">
      <c r="C2181"/>
    </row>
    <row r="2182" spans="3:3" x14ac:dyDescent="0.3">
      <c r="C2182"/>
    </row>
    <row r="2183" spans="3:3" x14ac:dyDescent="0.3">
      <c r="C2183"/>
    </row>
    <row r="2184" spans="3:3" x14ac:dyDescent="0.3">
      <c r="C2184"/>
    </row>
    <row r="2185" spans="3:3" x14ac:dyDescent="0.3">
      <c r="C2185"/>
    </row>
    <row r="2186" spans="3:3" x14ac:dyDescent="0.3">
      <c r="C2186"/>
    </row>
    <row r="2187" spans="3:3" x14ac:dyDescent="0.3">
      <c r="C2187"/>
    </row>
    <row r="2188" spans="3:3" x14ac:dyDescent="0.3">
      <c r="C2188"/>
    </row>
    <row r="2189" spans="3:3" x14ac:dyDescent="0.3">
      <c r="C2189"/>
    </row>
    <row r="2190" spans="3:3" x14ac:dyDescent="0.3">
      <c r="C2190"/>
    </row>
    <row r="2191" spans="3:3" x14ac:dyDescent="0.3">
      <c r="C2191"/>
    </row>
    <row r="2192" spans="3:3" x14ac:dyDescent="0.3">
      <c r="C2192"/>
    </row>
    <row r="2193" spans="3:3" x14ac:dyDescent="0.3">
      <c r="C2193"/>
    </row>
    <row r="2194" spans="3:3" x14ac:dyDescent="0.3">
      <c r="C2194"/>
    </row>
    <row r="2195" spans="3:3" x14ac:dyDescent="0.3">
      <c r="C2195"/>
    </row>
    <row r="2196" spans="3:3" x14ac:dyDescent="0.3">
      <c r="C2196"/>
    </row>
    <row r="2197" spans="3:3" x14ac:dyDescent="0.3">
      <c r="C2197"/>
    </row>
    <row r="2198" spans="3:3" x14ac:dyDescent="0.3">
      <c r="C2198"/>
    </row>
    <row r="2199" spans="3:3" x14ac:dyDescent="0.3">
      <c r="C2199"/>
    </row>
    <row r="2200" spans="3:3" x14ac:dyDescent="0.3">
      <c r="C2200"/>
    </row>
    <row r="2201" spans="3:3" x14ac:dyDescent="0.3">
      <c r="C2201"/>
    </row>
    <row r="2202" spans="3:3" x14ac:dyDescent="0.3">
      <c r="C2202"/>
    </row>
    <row r="2203" spans="3:3" x14ac:dyDescent="0.3">
      <c r="C2203"/>
    </row>
    <row r="2204" spans="3:3" x14ac:dyDescent="0.3">
      <c r="C2204"/>
    </row>
    <row r="2205" spans="3:3" x14ac:dyDescent="0.3">
      <c r="C2205"/>
    </row>
    <row r="2206" spans="3:3" x14ac:dyDescent="0.3">
      <c r="C2206"/>
    </row>
    <row r="2207" spans="3:3" x14ac:dyDescent="0.3">
      <c r="C2207"/>
    </row>
    <row r="2208" spans="3:3" x14ac:dyDescent="0.3">
      <c r="C2208"/>
    </row>
    <row r="2209" spans="3:3" x14ac:dyDescent="0.3">
      <c r="C2209"/>
    </row>
    <row r="2210" spans="3:3" x14ac:dyDescent="0.3">
      <c r="C2210"/>
    </row>
    <row r="2211" spans="3:3" x14ac:dyDescent="0.3">
      <c r="C2211"/>
    </row>
    <row r="2212" spans="3:3" x14ac:dyDescent="0.3">
      <c r="C2212"/>
    </row>
    <row r="2213" spans="3:3" x14ac:dyDescent="0.3">
      <c r="C2213"/>
    </row>
    <row r="2214" spans="3:3" x14ac:dyDescent="0.3">
      <c r="C2214"/>
    </row>
    <row r="2215" spans="3:3" x14ac:dyDescent="0.3">
      <c r="C2215"/>
    </row>
    <row r="2216" spans="3:3" x14ac:dyDescent="0.3">
      <c r="C2216"/>
    </row>
    <row r="2217" spans="3:3" x14ac:dyDescent="0.3">
      <c r="C2217"/>
    </row>
    <row r="2218" spans="3:3" x14ac:dyDescent="0.3">
      <c r="C2218"/>
    </row>
    <row r="2219" spans="3:3" x14ac:dyDescent="0.3">
      <c r="C2219"/>
    </row>
    <row r="2220" spans="3:3" x14ac:dyDescent="0.3">
      <c r="C2220"/>
    </row>
    <row r="2221" spans="3:3" x14ac:dyDescent="0.3">
      <c r="C2221"/>
    </row>
    <row r="2222" spans="3:3" x14ac:dyDescent="0.3">
      <c r="C2222"/>
    </row>
    <row r="2223" spans="3:3" x14ac:dyDescent="0.3">
      <c r="C2223"/>
    </row>
    <row r="2224" spans="3:3" x14ac:dyDescent="0.3">
      <c r="C2224"/>
    </row>
    <row r="2225" spans="3:3" x14ac:dyDescent="0.3">
      <c r="C2225"/>
    </row>
    <row r="2226" spans="3:3" x14ac:dyDescent="0.3">
      <c r="C2226"/>
    </row>
    <row r="2227" spans="3:3" x14ac:dyDescent="0.3">
      <c r="C2227"/>
    </row>
    <row r="2228" spans="3:3" x14ac:dyDescent="0.3">
      <c r="C2228"/>
    </row>
    <row r="2229" spans="3:3" x14ac:dyDescent="0.3">
      <c r="C2229"/>
    </row>
    <row r="2230" spans="3:3" x14ac:dyDescent="0.3">
      <c r="C2230"/>
    </row>
    <row r="2231" spans="3:3" x14ac:dyDescent="0.3">
      <c r="C2231"/>
    </row>
    <row r="2232" spans="3:3" x14ac:dyDescent="0.3">
      <c r="C2232"/>
    </row>
    <row r="2233" spans="3:3" x14ac:dyDescent="0.3">
      <c r="C2233"/>
    </row>
    <row r="2234" spans="3:3" x14ac:dyDescent="0.3">
      <c r="C2234"/>
    </row>
    <row r="2235" spans="3:3" x14ac:dyDescent="0.3">
      <c r="C2235"/>
    </row>
    <row r="2236" spans="3:3" x14ac:dyDescent="0.3">
      <c r="C2236"/>
    </row>
    <row r="2237" spans="3:3" x14ac:dyDescent="0.3">
      <c r="C2237"/>
    </row>
    <row r="2238" spans="3:3" x14ac:dyDescent="0.3">
      <c r="C2238"/>
    </row>
    <row r="2239" spans="3:3" x14ac:dyDescent="0.3">
      <c r="C2239"/>
    </row>
    <row r="2240" spans="3:3" x14ac:dyDescent="0.3">
      <c r="C2240"/>
    </row>
    <row r="2241" spans="3:3" x14ac:dyDescent="0.3">
      <c r="C2241"/>
    </row>
    <row r="2242" spans="3:3" x14ac:dyDescent="0.3">
      <c r="C2242"/>
    </row>
    <row r="2243" spans="3:3" x14ac:dyDescent="0.3">
      <c r="C2243"/>
    </row>
    <row r="2244" spans="3:3" x14ac:dyDescent="0.3">
      <c r="C2244"/>
    </row>
    <row r="2245" spans="3:3" x14ac:dyDescent="0.3">
      <c r="C2245"/>
    </row>
    <row r="2246" spans="3:3" x14ac:dyDescent="0.3">
      <c r="C2246"/>
    </row>
    <row r="2247" spans="3:3" x14ac:dyDescent="0.3">
      <c r="C2247"/>
    </row>
    <row r="2248" spans="3:3" x14ac:dyDescent="0.3">
      <c r="C2248"/>
    </row>
    <row r="2249" spans="3:3" x14ac:dyDescent="0.3">
      <c r="C2249"/>
    </row>
    <row r="2250" spans="3:3" x14ac:dyDescent="0.3">
      <c r="C2250"/>
    </row>
    <row r="2251" spans="3:3" x14ac:dyDescent="0.3">
      <c r="C2251"/>
    </row>
    <row r="2252" spans="3:3" x14ac:dyDescent="0.3">
      <c r="C2252"/>
    </row>
    <row r="2253" spans="3:3" x14ac:dyDescent="0.3">
      <c r="C2253"/>
    </row>
    <row r="2254" spans="3:3" x14ac:dyDescent="0.3">
      <c r="C2254"/>
    </row>
    <row r="2255" spans="3:3" x14ac:dyDescent="0.3">
      <c r="C2255"/>
    </row>
    <row r="2256" spans="3:3" x14ac:dyDescent="0.3">
      <c r="C2256"/>
    </row>
    <row r="2257" spans="3:3" x14ac:dyDescent="0.3">
      <c r="C2257"/>
    </row>
    <row r="2258" spans="3:3" x14ac:dyDescent="0.3">
      <c r="C2258"/>
    </row>
    <row r="2259" spans="3:3" x14ac:dyDescent="0.3">
      <c r="C2259"/>
    </row>
    <row r="2260" spans="3:3" x14ac:dyDescent="0.3">
      <c r="C2260"/>
    </row>
    <row r="2261" spans="3:3" x14ac:dyDescent="0.3">
      <c r="C2261"/>
    </row>
    <row r="2262" spans="3:3" x14ac:dyDescent="0.3">
      <c r="C2262"/>
    </row>
    <row r="2263" spans="3:3" x14ac:dyDescent="0.3">
      <c r="C2263"/>
    </row>
    <row r="2264" spans="3:3" x14ac:dyDescent="0.3">
      <c r="C2264"/>
    </row>
    <row r="2265" spans="3:3" x14ac:dyDescent="0.3">
      <c r="C2265"/>
    </row>
    <row r="2266" spans="3:3" x14ac:dyDescent="0.3">
      <c r="C2266"/>
    </row>
    <row r="2267" spans="3:3" x14ac:dyDescent="0.3">
      <c r="C2267"/>
    </row>
    <row r="2268" spans="3:3" x14ac:dyDescent="0.3">
      <c r="C2268"/>
    </row>
    <row r="2269" spans="3:3" x14ac:dyDescent="0.3">
      <c r="C2269"/>
    </row>
    <row r="2270" spans="3:3" x14ac:dyDescent="0.3">
      <c r="C2270"/>
    </row>
    <row r="2271" spans="3:3" x14ac:dyDescent="0.3">
      <c r="C2271"/>
    </row>
    <row r="2272" spans="3:3" x14ac:dyDescent="0.3">
      <c r="C2272"/>
    </row>
    <row r="2273" spans="3:3" x14ac:dyDescent="0.3">
      <c r="C2273"/>
    </row>
    <row r="2274" spans="3:3" x14ac:dyDescent="0.3">
      <c r="C2274"/>
    </row>
    <row r="2275" spans="3:3" x14ac:dyDescent="0.3">
      <c r="C2275"/>
    </row>
    <row r="2276" spans="3:3" x14ac:dyDescent="0.3">
      <c r="C2276"/>
    </row>
    <row r="2277" spans="3:3" x14ac:dyDescent="0.3">
      <c r="C2277"/>
    </row>
    <row r="2278" spans="3:3" x14ac:dyDescent="0.3">
      <c r="C2278"/>
    </row>
    <row r="2279" spans="3:3" x14ac:dyDescent="0.3">
      <c r="C2279"/>
    </row>
    <row r="2280" spans="3:3" x14ac:dyDescent="0.3">
      <c r="C2280"/>
    </row>
    <row r="2281" spans="3:3" x14ac:dyDescent="0.3">
      <c r="C2281"/>
    </row>
    <row r="2282" spans="3:3" x14ac:dyDescent="0.3">
      <c r="C2282"/>
    </row>
    <row r="2283" spans="3:3" x14ac:dyDescent="0.3">
      <c r="C2283"/>
    </row>
    <row r="2284" spans="3:3" x14ac:dyDescent="0.3">
      <c r="C2284"/>
    </row>
    <row r="2285" spans="3:3" x14ac:dyDescent="0.3">
      <c r="C2285"/>
    </row>
    <row r="2286" spans="3:3" x14ac:dyDescent="0.3">
      <c r="C2286"/>
    </row>
    <row r="2287" spans="3:3" x14ac:dyDescent="0.3">
      <c r="C2287"/>
    </row>
    <row r="2288" spans="3:3" x14ac:dyDescent="0.3">
      <c r="C2288"/>
    </row>
    <row r="2289" spans="3:3" x14ac:dyDescent="0.3">
      <c r="C2289"/>
    </row>
    <row r="2290" spans="3:3" x14ac:dyDescent="0.3">
      <c r="C2290"/>
    </row>
    <row r="2291" spans="3:3" x14ac:dyDescent="0.3">
      <c r="C2291"/>
    </row>
    <row r="2292" spans="3:3" x14ac:dyDescent="0.3">
      <c r="C2292"/>
    </row>
    <row r="2293" spans="3:3" x14ac:dyDescent="0.3">
      <c r="C2293"/>
    </row>
    <row r="2294" spans="3:3" x14ac:dyDescent="0.3">
      <c r="C2294"/>
    </row>
    <row r="2295" spans="3:3" x14ac:dyDescent="0.3">
      <c r="C2295"/>
    </row>
    <row r="2296" spans="3:3" x14ac:dyDescent="0.3">
      <c r="C2296"/>
    </row>
    <row r="2297" spans="3:3" x14ac:dyDescent="0.3">
      <c r="C2297"/>
    </row>
    <row r="2298" spans="3:3" x14ac:dyDescent="0.3">
      <c r="C2298"/>
    </row>
    <row r="2299" spans="3:3" x14ac:dyDescent="0.3">
      <c r="C2299"/>
    </row>
    <row r="2300" spans="3:3" x14ac:dyDescent="0.3">
      <c r="C2300"/>
    </row>
    <row r="2301" spans="3:3" x14ac:dyDescent="0.3">
      <c r="C2301"/>
    </row>
    <row r="2302" spans="3:3" x14ac:dyDescent="0.3">
      <c r="C2302"/>
    </row>
    <row r="2303" spans="3:3" x14ac:dyDescent="0.3">
      <c r="C2303"/>
    </row>
    <row r="2304" spans="3:3" x14ac:dyDescent="0.3">
      <c r="C2304"/>
    </row>
    <row r="2305" spans="3:3" x14ac:dyDescent="0.3">
      <c r="C2305"/>
    </row>
    <row r="2306" spans="3:3" x14ac:dyDescent="0.3">
      <c r="C2306"/>
    </row>
    <row r="2307" spans="3:3" x14ac:dyDescent="0.3">
      <c r="C2307"/>
    </row>
    <row r="2308" spans="3:3" x14ac:dyDescent="0.3">
      <c r="C2308"/>
    </row>
    <row r="2309" spans="3:3" x14ac:dyDescent="0.3">
      <c r="C2309"/>
    </row>
    <row r="2310" spans="3:3" x14ac:dyDescent="0.3">
      <c r="C2310"/>
    </row>
    <row r="2311" spans="3:3" x14ac:dyDescent="0.3">
      <c r="C2311"/>
    </row>
    <row r="2312" spans="3:3" x14ac:dyDescent="0.3">
      <c r="C2312"/>
    </row>
    <row r="2313" spans="3:3" x14ac:dyDescent="0.3">
      <c r="C2313"/>
    </row>
    <row r="2314" spans="3:3" x14ac:dyDescent="0.3">
      <c r="C2314"/>
    </row>
    <row r="2315" spans="3:3" x14ac:dyDescent="0.3">
      <c r="C2315"/>
    </row>
    <row r="2316" spans="3:3" x14ac:dyDescent="0.3">
      <c r="C2316"/>
    </row>
    <row r="2317" spans="3:3" x14ac:dyDescent="0.3">
      <c r="C2317"/>
    </row>
    <row r="2318" spans="3:3" x14ac:dyDescent="0.3">
      <c r="C2318"/>
    </row>
    <row r="2319" spans="3:3" x14ac:dyDescent="0.3">
      <c r="C2319"/>
    </row>
    <row r="2320" spans="3:3" x14ac:dyDescent="0.3">
      <c r="C2320"/>
    </row>
    <row r="2321" spans="3:3" x14ac:dyDescent="0.3">
      <c r="C2321"/>
    </row>
    <row r="2322" spans="3:3" x14ac:dyDescent="0.3">
      <c r="C2322"/>
    </row>
    <row r="2323" spans="3:3" x14ac:dyDescent="0.3">
      <c r="C2323"/>
    </row>
    <row r="2324" spans="3:3" x14ac:dyDescent="0.3">
      <c r="C2324"/>
    </row>
    <row r="2325" spans="3:3" x14ac:dyDescent="0.3">
      <c r="C2325"/>
    </row>
    <row r="2326" spans="3:3" x14ac:dyDescent="0.3">
      <c r="C2326"/>
    </row>
    <row r="2327" spans="3:3" x14ac:dyDescent="0.3">
      <c r="C2327"/>
    </row>
    <row r="2328" spans="3:3" x14ac:dyDescent="0.3">
      <c r="C2328"/>
    </row>
    <row r="2329" spans="3:3" x14ac:dyDescent="0.3">
      <c r="C2329"/>
    </row>
    <row r="2330" spans="3:3" x14ac:dyDescent="0.3">
      <c r="C2330"/>
    </row>
    <row r="2331" spans="3:3" x14ac:dyDescent="0.3">
      <c r="C2331"/>
    </row>
    <row r="2332" spans="3:3" x14ac:dyDescent="0.3">
      <c r="C2332"/>
    </row>
    <row r="2333" spans="3:3" x14ac:dyDescent="0.3">
      <c r="C2333"/>
    </row>
    <row r="2334" spans="3:3" x14ac:dyDescent="0.3">
      <c r="C2334"/>
    </row>
    <row r="2335" spans="3:3" x14ac:dyDescent="0.3">
      <c r="C2335"/>
    </row>
    <row r="2336" spans="3:3" x14ac:dyDescent="0.3">
      <c r="C2336"/>
    </row>
    <row r="2337" spans="3:3" x14ac:dyDescent="0.3">
      <c r="C2337"/>
    </row>
    <row r="2338" spans="3:3" x14ac:dyDescent="0.3">
      <c r="C2338"/>
    </row>
    <row r="2339" spans="3:3" x14ac:dyDescent="0.3">
      <c r="C2339"/>
    </row>
    <row r="2340" spans="3:3" x14ac:dyDescent="0.3">
      <c r="C2340"/>
    </row>
    <row r="2341" spans="3:3" x14ac:dyDescent="0.3">
      <c r="C2341"/>
    </row>
    <row r="2342" spans="3:3" x14ac:dyDescent="0.3">
      <c r="C2342"/>
    </row>
    <row r="2343" spans="3:3" x14ac:dyDescent="0.3">
      <c r="C2343"/>
    </row>
    <row r="2344" spans="3:3" x14ac:dyDescent="0.3">
      <c r="C2344"/>
    </row>
    <row r="2345" spans="3:3" x14ac:dyDescent="0.3">
      <c r="C2345"/>
    </row>
    <row r="2346" spans="3:3" x14ac:dyDescent="0.3">
      <c r="C2346"/>
    </row>
    <row r="2347" spans="3:3" x14ac:dyDescent="0.3">
      <c r="C2347"/>
    </row>
    <row r="2348" spans="3:3" x14ac:dyDescent="0.3">
      <c r="C2348"/>
    </row>
    <row r="2349" spans="3:3" x14ac:dyDescent="0.3">
      <c r="C2349"/>
    </row>
    <row r="2350" spans="3:3" x14ac:dyDescent="0.3">
      <c r="C2350"/>
    </row>
    <row r="2351" spans="3:3" x14ac:dyDescent="0.3">
      <c r="C2351"/>
    </row>
    <row r="2352" spans="3:3" x14ac:dyDescent="0.3">
      <c r="C2352"/>
    </row>
    <row r="2353" spans="3:3" x14ac:dyDescent="0.3">
      <c r="C2353"/>
    </row>
    <row r="2354" spans="3:3" x14ac:dyDescent="0.3">
      <c r="C2354"/>
    </row>
    <row r="2355" spans="3:3" x14ac:dyDescent="0.3">
      <c r="C2355"/>
    </row>
    <row r="2356" spans="3:3" x14ac:dyDescent="0.3">
      <c r="C2356"/>
    </row>
    <row r="2357" spans="3:3" x14ac:dyDescent="0.3">
      <c r="C2357"/>
    </row>
    <row r="2358" spans="3:3" x14ac:dyDescent="0.3">
      <c r="C2358"/>
    </row>
    <row r="2359" spans="3:3" x14ac:dyDescent="0.3">
      <c r="C2359"/>
    </row>
    <row r="2360" spans="3:3" x14ac:dyDescent="0.3">
      <c r="C2360"/>
    </row>
    <row r="2361" spans="3:3" x14ac:dyDescent="0.3">
      <c r="C2361"/>
    </row>
    <row r="2362" spans="3:3" x14ac:dyDescent="0.3">
      <c r="C2362"/>
    </row>
    <row r="2363" spans="3:3" x14ac:dyDescent="0.3">
      <c r="C2363"/>
    </row>
    <row r="2364" spans="3:3" x14ac:dyDescent="0.3">
      <c r="C2364"/>
    </row>
    <row r="2365" spans="3:3" x14ac:dyDescent="0.3">
      <c r="C2365"/>
    </row>
    <row r="2366" spans="3:3" x14ac:dyDescent="0.3">
      <c r="C2366"/>
    </row>
    <row r="2367" spans="3:3" x14ac:dyDescent="0.3">
      <c r="C2367"/>
    </row>
    <row r="2368" spans="3:3" x14ac:dyDescent="0.3">
      <c r="C2368"/>
    </row>
    <row r="2369" spans="3:3" x14ac:dyDescent="0.3">
      <c r="C2369"/>
    </row>
    <row r="2370" spans="3:3" x14ac:dyDescent="0.3">
      <c r="C2370"/>
    </row>
    <row r="2371" spans="3:3" x14ac:dyDescent="0.3">
      <c r="C2371"/>
    </row>
    <row r="2372" spans="3:3" x14ac:dyDescent="0.3">
      <c r="C2372"/>
    </row>
    <row r="2373" spans="3:3" x14ac:dyDescent="0.3">
      <c r="C2373"/>
    </row>
    <row r="2374" spans="3:3" x14ac:dyDescent="0.3">
      <c r="C2374"/>
    </row>
    <row r="2375" spans="3:3" x14ac:dyDescent="0.3">
      <c r="C2375"/>
    </row>
    <row r="2376" spans="3:3" x14ac:dyDescent="0.3">
      <c r="C2376"/>
    </row>
    <row r="2377" spans="3:3" x14ac:dyDescent="0.3">
      <c r="C2377"/>
    </row>
    <row r="2378" spans="3:3" x14ac:dyDescent="0.3">
      <c r="C2378"/>
    </row>
    <row r="2379" spans="3:3" x14ac:dyDescent="0.3">
      <c r="C2379"/>
    </row>
    <row r="2380" spans="3:3" x14ac:dyDescent="0.3">
      <c r="C2380"/>
    </row>
    <row r="2381" spans="3:3" x14ac:dyDescent="0.3">
      <c r="C2381"/>
    </row>
    <row r="2382" spans="3:3" x14ac:dyDescent="0.3">
      <c r="C2382"/>
    </row>
    <row r="2383" spans="3:3" x14ac:dyDescent="0.3">
      <c r="C2383"/>
    </row>
    <row r="2384" spans="3:3" x14ac:dyDescent="0.3">
      <c r="C2384"/>
    </row>
    <row r="2385" spans="3:3" x14ac:dyDescent="0.3">
      <c r="C2385"/>
    </row>
    <row r="2386" spans="3:3" x14ac:dyDescent="0.3">
      <c r="C2386"/>
    </row>
    <row r="2387" spans="3:3" x14ac:dyDescent="0.3">
      <c r="C2387"/>
    </row>
    <row r="2388" spans="3:3" x14ac:dyDescent="0.3">
      <c r="C2388"/>
    </row>
    <row r="2389" spans="3:3" x14ac:dyDescent="0.3">
      <c r="C2389"/>
    </row>
    <row r="2390" spans="3:3" x14ac:dyDescent="0.3">
      <c r="C2390"/>
    </row>
    <row r="2391" spans="3:3" x14ac:dyDescent="0.3">
      <c r="C2391"/>
    </row>
    <row r="2392" spans="3:3" x14ac:dyDescent="0.3">
      <c r="C2392"/>
    </row>
    <row r="2393" spans="3:3" x14ac:dyDescent="0.3">
      <c r="C2393"/>
    </row>
    <row r="2394" spans="3:3" x14ac:dyDescent="0.3">
      <c r="C2394"/>
    </row>
    <row r="2395" spans="3:3" x14ac:dyDescent="0.3">
      <c r="C2395"/>
    </row>
    <row r="2396" spans="3:3" x14ac:dyDescent="0.3">
      <c r="C2396"/>
    </row>
    <row r="2397" spans="3:3" x14ac:dyDescent="0.3">
      <c r="C2397"/>
    </row>
    <row r="2398" spans="3:3" x14ac:dyDescent="0.3">
      <c r="C2398"/>
    </row>
    <row r="2399" spans="3:3" x14ac:dyDescent="0.3">
      <c r="C2399"/>
    </row>
    <row r="2400" spans="3:3" x14ac:dyDescent="0.3">
      <c r="C2400"/>
    </row>
    <row r="2401" spans="3:3" x14ac:dyDescent="0.3">
      <c r="C2401"/>
    </row>
    <row r="2402" spans="3:3" x14ac:dyDescent="0.3">
      <c r="C2402"/>
    </row>
    <row r="2403" spans="3:3" x14ac:dyDescent="0.3">
      <c r="C2403"/>
    </row>
    <row r="2404" spans="3:3" x14ac:dyDescent="0.3">
      <c r="C2404"/>
    </row>
    <row r="2405" spans="3:3" x14ac:dyDescent="0.3">
      <c r="C2405"/>
    </row>
    <row r="2406" spans="3:3" x14ac:dyDescent="0.3">
      <c r="C2406"/>
    </row>
    <row r="2407" spans="3:3" x14ac:dyDescent="0.3">
      <c r="C2407"/>
    </row>
    <row r="2408" spans="3:3" x14ac:dyDescent="0.3">
      <c r="C2408"/>
    </row>
    <row r="2409" spans="3:3" x14ac:dyDescent="0.3">
      <c r="C2409"/>
    </row>
    <row r="2410" spans="3:3" x14ac:dyDescent="0.3">
      <c r="C2410"/>
    </row>
    <row r="2411" spans="3:3" x14ac:dyDescent="0.3">
      <c r="C2411"/>
    </row>
    <row r="2412" spans="3:3" x14ac:dyDescent="0.3">
      <c r="C2412"/>
    </row>
    <row r="2413" spans="3:3" x14ac:dyDescent="0.3">
      <c r="C2413"/>
    </row>
    <row r="2414" spans="3:3" x14ac:dyDescent="0.3">
      <c r="C2414"/>
    </row>
    <row r="2415" spans="3:3" x14ac:dyDescent="0.3">
      <c r="C2415"/>
    </row>
    <row r="2416" spans="3:3" x14ac:dyDescent="0.3">
      <c r="C2416"/>
    </row>
    <row r="2417" spans="3:3" x14ac:dyDescent="0.3">
      <c r="C2417"/>
    </row>
    <row r="2418" spans="3:3" x14ac:dyDescent="0.3">
      <c r="C2418"/>
    </row>
    <row r="2419" spans="3:3" x14ac:dyDescent="0.3">
      <c r="C2419"/>
    </row>
    <row r="2420" spans="3:3" x14ac:dyDescent="0.3">
      <c r="C2420"/>
    </row>
    <row r="2421" spans="3:3" x14ac:dyDescent="0.3">
      <c r="C2421"/>
    </row>
    <row r="2422" spans="3:3" x14ac:dyDescent="0.3">
      <c r="C2422"/>
    </row>
    <row r="2423" spans="3:3" x14ac:dyDescent="0.3">
      <c r="C2423"/>
    </row>
    <row r="2424" spans="3:3" x14ac:dyDescent="0.3">
      <c r="C2424"/>
    </row>
    <row r="2425" spans="3:3" x14ac:dyDescent="0.3">
      <c r="C2425"/>
    </row>
    <row r="2426" spans="3:3" x14ac:dyDescent="0.3">
      <c r="C2426"/>
    </row>
    <row r="2427" spans="3:3" x14ac:dyDescent="0.3">
      <c r="C2427"/>
    </row>
    <row r="2428" spans="3:3" x14ac:dyDescent="0.3">
      <c r="C2428"/>
    </row>
    <row r="2429" spans="3:3" x14ac:dyDescent="0.3">
      <c r="C2429"/>
    </row>
    <row r="2430" spans="3:3" x14ac:dyDescent="0.3">
      <c r="C2430"/>
    </row>
    <row r="2431" spans="3:3" x14ac:dyDescent="0.3">
      <c r="C2431"/>
    </row>
    <row r="2432" spans="3:3" x14ac:dyDescent="0.3">
      <c r="C2432"/>
    </row>
    <row r="2433" spans="3:3" x14ac:dyDescent="0.3">
      <c r="C2433"/>
    </row>
    <row r="2434" spans="3:3" x14ac:dyDescent="0.3">
      <c r="C2434"/>
    </row>
    <row r="2435" spans="3:3" x14ac:dyDescent="0.3">
      <c r="C2435"/>
    </row>
    <row r="2436" spans="3:3" x14ac:dyDescent="0.3">
      <c r="C2436"/>
    </row>
    <row r="2437" spans="3:3" x14ac:dyDescent="0.3">
      <c r="C2437"/>
    </row>
    <row r="2438" spans="3:3" x14ac:dyDescent="0.3">
      <c r="C2438"/>
    </row>
    <row r="2439" spans="3:3" x14ac:dyDescent="0.3">
      <c r="C2439"/>
    </row>
    <row r="2440" spans="3:3" x14ac:dyDescent="0.3">
      <c r="C2440"/>
    </row>
    <row r="2441" spans="3:3" x14ac:dyDescent="0.3">
      <c r="C2441"/>
    </row>
    <row r="2442" spans="3:3" x14ac:dyDescent="0.3">
      <c r="C2442"/>
    </row>
    <row r="2443" spans="3:3" x14ac:dyDescent="0.3">
      <c r="C2443"/>
    </row>
    <row r="2444" spans="3:3" x14ac:dyDescent="0.3">
      <c r="C2444"/>
    </row>
    <row r="2445" spans="3:3" x14ac:dyDescent="0.3">
      <c r="C2445"/>
    </row>
    <row r="2446" spans="3:3" x14ac:dyDescent="0.3">
      <c r="C2446"/>
    </row>
    <row r="2447" spans="3:3" x14ac:dyDescent="0.3">
      <c r="C2447"/>
    </row>
    <row r="2448" spans="3:3" x14ac:dyDescent="0.3">
      <c r="C2448"/>
    </row>
    <row r="2449" spans="3:3" x14ac:dyDescent="0.3">
      <c r="C2449"/>
    </row>
    <row r="2450" spans="3:3" x14ac:dyDescent="0.3">
      <c r="C2450"/>
    </row>
    <row r="2451" spans="3:3" x14ac:dyDescent="0.3">
      <c r="C2451"/>
    </row>
    <row r="2452" spans="3:3" x14ac:dyDescent="0.3">
      <c r="C2452"/>
    </row>
    <row r="2453" spans="3:3" x14ac:dyDescent="0.3">
      <c r="C2453"/>
    </row>
    <row r="2454" spans="3:3" x14ac:dyDescent="0.3">
      <c r="C2454"/>
    </row>
    <row r="2455" spans="3:3" x14ac:dyDescent="0.3">
      <c r="C2455"/>
    </row>
    <row r="2456" spans="3:3" x14ac:dyDescent="0.3">
      <c r="C2456"/>
    </row>
    <row r="2457" spans="3:3" x14ac:dyDescent="0.3">
      <c r="C2457"/>
    </row>
    <row r="2458" spans="3:3" x14ac:dyDescent="0.3">
      <c r="C2458"/>
    </row>
    <row r="2459" spans="3:3" x14ac:dyDescent="0.3">
      <c r="C2459"/>
    </row>
    <row r="2460" spans="3:3" x14ac:dyDescent="0.3">
      <c r="C2460"/>
    </row>
    <row r="2461" spans="3:3" x14ac:dyDescent="0.3">
      <c r="C2461"/>
    </row>
    <row r="2462" spans="3:3" x14ac:dyDescent="0.3">
      <c r="C2462"/>
    </row>
    <row r="2463" spans="3:3" x14ac:dyDescent="0.3">
      <c r="C2463"/>
    </row>
    <row r="2464" spans="3:3" x14ac:dyDescent="0.3">
      <c r="C2464"/>
    </row>
    <row r="2465" spans="3:3" x14ac:dyDescent="0.3">
      <c r="C2465"/>
    </row>
    <row r="2466" spans="3:3" x14ac:dyDescent="0.3">
      <c r="C2466"/>
    </row>
    <row r="2467" spans="3:3" x14ac:dyDescent="0.3">
      <c r="C2467"/>
    </row>
    <row r="2468" spans="3:3" x14ac:dyDescent="0.3">
      <c r="C2468"/>
    </row>
    <row r="2469" spans="3:3" x14ac:dyDescent="0.3">
      <c r="C2469"/>
    </row>
    <row r="2470" spans="3:3" x14ac:dyDescent="0.3">
      <c r="C2470"/>
    </row>
    <row r="2471" spans="3:3" x14ac:dyDescent="0.3">
      <c r="C2471"/>
    </row>
    <row r="2472" spans="3:3" x14ac:dyDescent="0.3">
      <c r="C2472"/>
    </row>
    <row r="2473" spans="3:3" x14ac:dyDescent="0.3">
      <c r="C2473"/>
    </row>
    <row r="2474" spans="3:3" x14ac:dyDescent="0.3">
      <c r="C2474"/>
    </row>
    <row r="2475" spans="3:3" x14ac:dyDescent="0.3">
      <c r="C2475"/>
    </row>
    <row r="2476" spans="3:3" x14ac:dyDescent="0.3">
      <c r="C2476"/>
    </row>
    <row r="2477" spans="3:3" x14ac:dyDescent="0.3">
      <c r="C2477"/>
    </row>
    <row r="2478" spans="3:3" x14ac:dyDescent="0.3">
      <c r="C2478"/>
    </row>
    <row r="2479" spans="3:3" x14ac:dyDescent="0.3">
      <c r="C2479"/>
    </row>
    <row r="2480" spans="3:3" x14ac:dyDescent="0.3">
      <c r="C2480"/>
    </row>
    <row r="2481" spans="3:3" x14ac:dyDescent="0.3">
      <c r="C2481"/>
    </row>
    <row r="2482" spans="3:3" x14ac:dyDescent="0.3">
      <c r="C2482"/>
    </row>
    <row r="2483" spans="3:3" x14ac:dyDescent="0.3">
      <c r="C2483"/>
    </row>
    <row r="2484" spans="3:3" x14ac:dyDescent="0.3">
      <c r="C2484"/>
    </row>
    <row r="2485" spans="3:3" x14ac:dyDescent="0.3">
      <c r="C2485"/>
    </row>
    <row r="2486" spans="3:3" x14ac:dyDescent="0.3">
      <c r="C2486"/>
    </row>
    <row r="2487" spans="3:3" x14ac:dyDescent="0.3">
      <c r="C2487"/>
    </row>
    <row r="2488" spans="3:3" x14ac:dyDescent="0.3">
      <c r="C2488"/>
    </row>
    <row r="2489" spans="3:3" x14ac:dyDescent="0.3">
      <c r="C2489"/>
    </row>
    <row r="2490" spans="3:3" x14ac:dyDescent="0.3">
      <c r="C2490"/>
    </row>
    <row r="2491" spans="3:3" x14ac:dyDescent="0.3">
      <c r="C2491"/>
    </row>
    <row r="2492" spans="3:3" x14ac:dyDescent="0.3">
      <c r="C2492"/>
    </row>
    <row r="2493" spans="3:3" x14ac:dyDescent="0.3">
      <c r="C2493"/>
    </row>
    <row r="2494" spans="3:3" x14ac:dyDescent="0.3">
      <c r="C2494"/>
    </row>
    <row r="2495" spans="3:3" x14ac:dyDescent="0.3">
      <c r="C2495"/>
    </row>
    <row r="2496" spans="3:3" x14ac:dyDescent="0.3">
      <c r="C2496"/>
    </row>
    <row r="2497" spans="3:3" x14ac:dyDescent="0.3">
      <c r="C2497"/>
    </row>
    <row r="2498" spans="3:3" x14ac:dyDescent="0.3">
      <c r="C2498"/>
    </row>
    <row r="2499" spans="3:3" x14ac:dyDescent="0.3">
      <c r="C2499"/>
    </row>
    <row r="2500" spans="3:3" x14ac:dyDescent="0.3">
      <c r="C2500"/>
    </row>
    <row r="2501" spans="3:3" x14ac:dyDescent="0.3">
      <c r="C2501"/>
    </row>
    <row r="2502" spans="3:3" x14ac:dyDescent="0.3">
      <c r="C2502"/>
    </row>
    <row r="2503" spans="3:3" x14ac:dyDescent="0.3">
      <c r="C2503"/>
    </row>
    <row r="2504" spans="3:3" x14ac:dyDescent="0.3">
      <c r="C2504"/>
    </row>
    <row r="2505" spans="3:3" x14ac:dyDescent="0.3">
      <c r="C2505"/>
    </row>
    <row r="2506" spans="3:3" x14ac:dyDescent="0.3">
      <c r="C2506"/>
    </row>
    <row r="2507" spans="3:3" x14ac:dyDescent="0.3">
      <c r="C2507"/>
    </row>
    <row r="2508" spans="3:3" x14ac:dyDescent="0.3">
      <c r="C2508"/>
    </row>
    <row r="2509" spans="3:3" x14ac:dyDescent="0.3">
      <c r="C2509"/>
    </row>
    <row r="2510" spans="3:3" x14ac:dyDescent="0.3">
      <c r="C2510"/>
    </row>
    <row r="2511" spans="3:3" x14ac:dyDescent="0.3">
      <c r="C2511"/>
    </row>
    <row r="2512" spans="3:3" x14ac:dyDescent="0.3">
      <c r="C2512"/>
    </row>
    <row r="2513" spans="3:3" x14ac:dyDescent="0.3">
      <c r="C2513"/>
    </row>
    <row r="2514" spans="3:3" x14ac:dyDescent="0.3">
      <c r="C2514"/>
    </row>
    <row r="2515" spans="3:3" x14ac:dyDescent="0.3">
      <c r="C2515"/>
    </row>
    <row r="2516" spans="3:3" x14ac:dyDescent="0.3">
      <c r="C2516"/>
    </row>
    <row r="2517" spans="3:3" x14ac:dyDescent="0.3">
      <c r="C2517"/>
    </row>
    <row r="2518" spans="3:3" x14ac:dyDescent="0.3">
      <c r="C2518"/>
    </row>
    <row r="2519" spans="3:3" x14ac:dyDescent="0.3">
      <c r="C2519"/>
    </row>
    <row r="2520" spans="3:3" x14ac:dyDescent="0.3">
      <c r="C2520"/>
    </row>
    <row r="2521" spans="3:3" x14ac:dyDescent="0.3">
      <c r="C2521"/>
    </row>
    <row r="2522" spans="3:3" x14ac:dyDescent="0.3">
      <c r="C2522"/>
    </row>
    <row r="2523" spans="3:3" x14ac:dyDescent="0.3">
      <c r="C2523"/>
    </row>
    <row r="2524" spans="3:3" x14ac:dyDescent="0.3">
      <c r="C2524"/>
    </row>
    <row r="2525" spans="3:3" x14ac:dyDescent="0.3">
      <c r="C2525"/>
    </row>
    <row r="2526" spans="3:3" x14ac:dyDescent="0.3">
      <c r="C2526"/>
    </row>
    <row r="2527" spans="3:3" x14ac:dyDescent="0.3">
      <c r="C2527"/>
    </row>
    <row r="2528" spans="3:3" x14ac:dyDescent="0.3">
      <c r="C2528"/>
    </row>
    <row r="2529" spans="3:3" x14ac:dyDescent="0.3">
      <c r="C2529"/>
    </row>
    <row r="2530" spans="3:3" x14ac:dyDescent="0.3">
      <c r="C2530"/>
    </row>
    <row r="2531" spans="3:3" x14ac:dyDescent="0.3">
      <c r="C2531"/>
    </row>
    <row r="2532" spans="3:3" x14ac:dyDescent="0.3">
      <c r="C2532"/>
    </row>
    <row r="2533" spans="3:3" x14ac:dyDescent="0.3">
      <c r="C2533"/>
    </row>
    <row r="2534" spans="3:3" x14ac:dyDescent="0.3">
      <c r="C2534"/>
    </row>
    <row r="2535" spans="3:3" x14ac:dyDescent="0.3">
      <c r="C2535"/>
    </row>
    <row r="2536" spans="3:3" x14ac:dyDescent="0.3">
      <c r="C2536"/>
    </row>
    <row r="2537" spans="3:3" x14ac:dyDescent="0.3">
      <c r="C2537"/>
    </row>
    <row r="2538" spans="3:3" x14ac:dyDescent="0.3">
      <c r="C2538"/>
    </row>
    <row r="2539" spans="3:3" x14ac:dyDescent="0.3">
      <c r="C2539"/>
    </row>
    <row r="2540" spans="3:3" x14ac:dyDescent="0.3">
      <c r="C2540"/>
    </row>
    <row r="2541" spans="3:3" x14ac:dyDescent="0.3">
      <c r="C2541"/>
    </row>
    <row r="2542" spans="3:3" x14ac:dyDescent="0.3">
      <c r="C2542"/>
    </row>
    <row r="2543" spans="3:3" x14ac:dyDescent="0.3">
      <c r="C2543"/>
    </row>
    <row r="2544" spans="3:3" x14ac:dyDescent="0.3">
      <c r="C2544"/>
    </row>
    <row r="2545" spans="3:3" x14ac:dyDescent="0.3">
      <c r="C2545"/>
    </row>
    <row r="2546" spans="3:3" x14ac:dyDescent="0.3">
      <c r="C2546"/>
    </row>
    <row r="2547" spans="3:3" x14ac:dyDescent="0.3">
      <c r="C2547"/>
    </row>
    <row r="2548" spans="3:3" x14ac:dyDescent="0.3">
      <c r="C2548"/>
    </row>
    <row r="2549" spans="3:3" x14ac:dyDescent="0.3">
      <c r="C2549"/>
    </row>
    <row r="2550" spans="3:3" x14ac:dyDescent="0.3">
      <c r="C2550"/>
    </row>
    <row r="2551" spans="3:3" x14ac:dyDescent="0.3">
      <c r="C2551"/>
    </row>
    <row r="2552" spans="3:3" x14ac:dyDescent="0.3">
      <c r="C2552"/>
    </row>
    <row r="2553" spans="3:3" x14ac:dyDescent="0.3">
      <c r="C2553"/>
    </row>
    <row r="2554" spans="3:3" x14ac:dyDescent="0.3">
      <c r="C2554"/>
    </row>
    <row r="2555" spans="3:3" x14ac:dyDescent="0.3">
      <c r="C2555"/>
    </row>
    <row r="2556" spans="3:3" x14ac:dyDescent="0.3">
      <c r="C2556"/>
    </row>
    <row r="2557" spans="3:3" x14ac:dyDescent="0.3">
      <c r="C2557"/>
    </row>
    <row r="2558" spans="3:3" x14ac:dyDescent="0.3">
      <c r="C2558"/>
    </row>
    <row r="2559" spans="3:3" x14ac:dyDescent="0.3">
      <c r="C2559"/>
    </row>
    <row r="2560" spans="3:3" x14ac:dyDescent="0.3">
      <c r="C2560"/>
    </row>
    <row r="2561" spans="3:3" x14ac:dyDescent="0.3">
      <c r="C2561"/>
    </row>
    <row r="2562" spans="3:3" x14ac:dyDescent="0.3">
      <c r="C2562"/>
    </row>
    <row r="2563" spans="3:3" x14ac:dyDescent="0.3">
      <c r="C2563"/>
    </row>
    <row r="2564" spans="3:3" x14ac:dyDescent="0.3">
      <c r="C2564"/>
    </row>
    <row r="2565" spans="3:3" x14ac:dyDescent="0.3">
      <c r="C2565"/>
    </row>
    <row r="2566" spans="3:3" x14ac:dyDescent="0.3">
      <c r="C2566"/>
    </row>
    <row r="2567" spans="3:3" x14ac:dyDescent="0.3">
      <c r="C2567"/>
    </row>
    <row r="2568" spans="3:3" x14ac:dyDescent="0.3">
      <c r="C2568"/>
    </row>
    <row r="2569" spans="3:3" x14ac:dyDescent="0.3">
      <c r="C2569"/>
    </row>
    <row r="2570" spans="3:3" x14ac:dyDescent="0.3">
      <c r="C2570"/>
    </row>
    <row r="2571" spans="3:3" x14ac:dyDescent="0.3">
      <c r="C2571"/>
    </row>
    <row r="2572" spans="3:3" x14ac:dyDescent="0.3">
      <c r="C2572"/>
    </row>
    <row r="2573" spans="3:3" x14ac:dyDescent="0.3">
      <c r="C2573"/>
    </row>
    <row r="2574" spans="3:3" x14ac:dyDescent="0.3">
      <c r="C2574"/>
    </row>
    <row r="2575" spans="3:3" x14ac:dyDescent="0.3">
      <c r="C2575"/>
    </row>
    <row r="2576" spans="3:3" x14ac:dyDescent="0.3">
      <c r="C2576"/>
    </row>
    <row r="2577" spans="3:3" x14ac:dyDescent="0.3">
      <c r="C2577"/>
    </row>
    <row r="2578" spans="3:3" x14ac:dyDescent="0.3">
      <c r="C2578"/>
    </row>
    <row r="2579" spans="3:3" x14ac:dyDescent="0.3">
      <c r="C2579"/>
    </row>
    <row r="2580" spans="3:3" x14ac:dyDescent="0.3">
      <c r="C2580"/>
    </row>
    <row r="2581" spans="3:3" x14ac:dyDescent="0.3">
      <c r="C2581"/>
    </row>
    <row r="2582" spans="3:3" x14ac:dyDescent="0.3">
      <c r="C2582"/>
    </row>
    <row r="2583" spans="3:3" x14ac:dyDescent="0.3">
      <c r="C2583"/>
    </row>
    <row r="2584" spans="3:3" x14ac:dyDescent="0.3">
      <c r="C2584"/>
    </row>
    <row r="2585" spans="3:3" x14ac:dyDescent="0.3">
      <c r="C2585"/>
    </row>
    <row r="2586" spans="3:3" x14ac:dyDescent="0.3">
      <c r="C2586"/>
    </row>
    <row r="2587" spans="3:3" x14ac:dyDescent="0.3">
      <c r="C2587"/>
    </row>
    <row r="2588" spans="3:3" x14ac:dyDescent="0.3">
      <c r="C2588"/>
    </row>
    <row r="2589" spans="3:3" x14ac:dyDescent="0.3">
      <c r="C2589"/>
    </row>
    <row r="2590" spans="3:3" x14ac:dyDescent="0.3">
      <c r="C2590"/>
    </row>
    <row r="2591" spans="3:3" x14ac:dyDescent="0.3">
      <c r="C2591"/>
    </row>
    <row r="2592" spans="3:3" x14ac:dyDescent="0.3">
      <c r="C2592"/>
    </row>
    <row r="2593" spans="3:3" x14ac:dyDescent="0.3">
      <c r="C2593"/>
    </row>
    <row r="2594" spans="3:3" x14ac:dyDescent="0.3">
      <c r="C2594"/>
    </row>
    <row r="2595" spans="3:3" x14ac:dyDescent="0.3">
      <c r="C2595"/>
    </row>
    <row r="2596" spans="3:3" x14ac:dyDescent="0.3">
      <c r="C2596"/>
    </row>
    <row r="2597" spans="3:3" x14ac:dyDescent="0.3">
      <c r="C2597"/>
    </row>
    <row r="2598" spans="3:3" x14ac:dyDescent="0.3">
      <c r="C2598"/>
    </row>
    <row r="2599" spans="3:3" x14ac:dyDescent="0.3">
      <c r="C2599"/>
    </row>
    <row r="2600" spans="3:3" x14ac:dyDescent="0.3">
      <c r="C2600"/>
    </row>
    <row r="2601" spans="3:3" x14ac:dyDescent="0.3">
      <c r="C2601"/>
    </row>
    <row r="2602" spans="3:3" x14ac:dyDescent="0.3">
      <c r="C2602"/>
    </row>
    <row r="2603" spans="3:3" x14ac:dyDescent="0.3">
      <c r="C2603"/>
    </row>
    <row r="2604" spans="3:3" x14ac:dyDescent="0.3">
      <c r="C2604"/>
    </row>
    <row r="2605" spans="3:3" x14ac:dyDescent="0.3">
      <c r="C2605"/>
    </row>
    <row r="2606" spans="3:3" x14ac:dyDescent="0.3">
      <c r="C2606"/>
    </row>
    <row r="2607" spans="3:3" x14ac:dyDescent="0.3">
      <c r="C2607"/>
    </row>
    <row r="2608" spans="3:3" x14ac:dyDescent="0.3">
      <c r="C2608"/>
    </row>
    <row r="2609" spans="3:3" x14ac:dyDescent="0.3">
      <c r="C2609"/>
    </row>
    <row r="2610" spans="3:3" x14ac:dyDescent="0.3">
      <c r="C2610"/>
    </row>
    <row r="2611" spans="3:3" x14ac:dyDescent="0.3">
      <c r="C2611"/>
    </row>
    <row r="2612" spans="3:3" x14ac:dyDescent="0.3">
      <c r="C2612"/>
    </row>
    <row r="2613" spans="3:3" x14ac:dyDescent="0.3">
      <c r="C2613"/>
    </row>
    <row r="2614" spans="3:3" x14ac:dyDescent="0.3">
      <c r="C2614"/>
    </row>
    <row r="2615" spans="3:3" x14ac:dyDescent="0.3">
      <c r="C2615"/>
    </row>
    <row r="2616" spans="3:3" x14ac:dyDescent="0.3">
      <c r="C2616"/>
    </row>
    <row r="2617" spans="3:3" x14ac:dyDescent="0.3">
      <c r="C2617"/>
    </row>
    <row r="2618" spans="3:3" x14ac:dyDescent="0.3">
      <c r="C2618"/>
    </row>
    <row r="2619" spans="3:3" x14ac:dyDescent="0.3">
      <c r="C2619"/>
    </row>
    <row r="2620" spans="3:3" x14ac:dyDescent="0.3">
      <c r="C2620"/>
    </row>
    <row r="2621" spans="3:3" x14ac:dyDescent="0.3">
      <c r="C2621"/>
    </row>
    <row r="2622" spans="3:3" x14ac:dyDescent="0.3">
      <c r="C2622"/>
    </row>
    <row r="2623" spans="3:3" x14ac:dyDescent="0.3">
      <c r="C2623"/>
    </row>
    <row r="2624" spans="3:3" x14ac:dyDescent="0.3">
      <c r="C2624"/>
    </row>
    <row r="2625" spans="3:3" x14ac:dyDescent="0.3">
      <c r="C2625"/>
    </row>
    <row r="2626" spans="3:3" x14ac:dyDescent="0.3">
      <c r="C2626"/>
    </row>
    <row r="2627" spans="3:3" x14ac:dyDescent="0.3">
      <c r="C2627"/>
    </row>
    <row r="2628" spans="3:3" x14ac:dyDescent="0.3">
      <c r="C2628"/>
    </row>
    <row r="2629" spans="3:3" x14ac:dyDescent="0.3">
      <c r="C2629"/>
    </row>
    <row r="2630" spans="3:3" x14ac:dyDescent="0.3">
      <c r="C2630"/>
    </row>
    <row r="2631" spans="3:3" x14ac:dyDescent="0.3">
      <c r="C2631"/>
    </row>
    <row r="2632" spans="3:3" x14ac:dyDescent="0.3">
      <c r="C2632"/>
    </row>
    <row r="2633" spans="3:3" x14ac:dyDescent="0.3">
      <c r="C2633"/>
    </row>
    <row r="2634" spans="3:3" x14ac:dyDescent="0.3">
      <c r="C2634"/>
    </row>
    <row r="2635" spans="3:3" x14ac:dyDescent="0.3">
      <c r="C2635"/>
    </row>
    <row r="2636" spans="3:3" x14ac:dyDescent="0.3">
      <c r="C2636"/>
    </row>
    <row r="2637" spans="3:3" x14ac:dyDescent="0.3">
      <c r="C2637"/>
    </row>
    <row r="2638" spans="3:3" x14ac:dyDescent="0.3">
      <c r="C2638"/>
    </row>
    <row r="2639" spans="3:3" x14ac:dyDescent="0.3">
      <c r="C2639"/>
    </row>
    <row r="2640" spans="3:3" x14ac:dyDescent="0.3">
      <c r="C2640"/>
    </row>
    <row r="2641" spans="3:3" x14ac:dyDescent="0.3">
      <c r="C2641"/>
    </row>
    <row r="2642" spans="3:3" x14ac:dyDescent="0.3">
      <c r="C2642"/>
    </row>
    <row r="2643" spans="3:3" x14ac:dyDescent="0.3">
      <c r="C2643"/>
    </row>
    <row r="2644" spans="3:3" x14ac:dyDescent="0.3">
      <c r="C2644"/>
    </row>
    <row r="2645" spans="3:3" x14ac:dyDescent="0.3">
      <c r="C2645"/>
    </row>
    <row r="2646" spans="3:3" x14ac:dyDescent="0.3">
      <c r="C2646"/>
    </row>
    <row r="2647" spans="3:3" x14ac:dyDescent="0.3">
      <c r="C2647"/>
    </row>
    <row r="2648" spans="3:3" x14ac:dyDescent="0.3">
      <c r="C2648"/>
    </row>
    <row r="2649" spans="3:3" x14ac:dyDescent="0.3">
      <c r="C2649"/>
    </row>
    <row r="2650" spans="3:3" x14ac:dyDescent="0.3">
      <c r="C2650"/>
    </row>
    <row r="2651" spans="3:3" x14ac:dyDescent="0.3">
      <c r="C2651"/>
    </row>
    <row r="2652" spans="3:3" x14ac:dyDescent="0.3">
      <c r="C2652"/>
    </row>
    <row r="2653" spans="3:3" x14ac:dyDescent="0.3">
      <c r="C2653"/>
    </row>
    <row r="2654" spans="3:3" x14ac:dyDescent="0.3">
      <c r="C2654"/>
    </row>
    <row r="2655" spans="3:3" x14ac:dyDescent="0.3">
      <c r="C2655"/>
    </row>
    <row r="2656" spans="3:3" x14ac:dyDescent="0.3">
      <c r="C2656"/>
    </row>
    <row r="2657" spans="3:3" x14ac:dyDescent="0.3">
      <c r="C2657"/>
    </row>
    <row r="2658" spans="3:3" x14ac:dyDescent="0.3">
      <c r="C2658"/>
    </row>
    <row r="2659" spans="3:3" x14ac:dyDescent="0.3">
      <c r="C2659"/>
    </row>
    <row r="2660" spans="3:3" x14ac:dyDescent="0.3">
      <c r="C2660"/>
    </row>
    <row r="2661" spans="3:3" x14ac:dyDescent="0.3">
      <c r="C2661"/>
    </row>
    <row r="2662" spans="3:3" x14ac:dyDescent="0.3">
      <c r="C2662"/>
    </row>
    <row r="2663" spans="3:3" x14ac:dyDescent="0.3">
      <c r="C2663"/>
    </row>
    <row r="2664" spans="3:3" x14ac:dyDescent="0.3">
      <c r="C2664"/>
    </row>
    <row r="2665" spans="3:3" x14ac:dyDescent="0.3">
      <c r="C2665"/>
    </row>
    <row r="2666" spans="3:3" x14ac:dyDescent="0.3">
      <c r="C2666"/>
    </row>
    <row r="2667" spans="3:3" x14ac:dyDescent="0.3">
      <c r="C2667"/>
    </row>
    <row r="2668" spans="3:3" x14ac:dyDescent="0.3">
      <c r="C2668"/>
    </row>
    <row r="2669" spans="3:3" x14ac:dyDescent="0.3">
      <c r="C2669"/>
    </row>
    <row r="2670" spans="3:3" x14ac:dyDescent="0.3">
      <c r="C2670"/>
    </row>
    <row r="2671" spans="3:3" x14ac:dyDescent="0.3">
      <c r="C2671"/>
    </row>
    <row r="2672" spans="3:3" x14ac:dyDescent="0.3">
      <c r="C2672"/>
    </row>
    <row r="2673" spans="3:3" x14ac:dyDescent="0.3">
      <c r="C2673"/>
    </row>
    <row r="2674" spans="3:3" x14ac:dyDescent="0.3">
      <c r="C2674"/>
    </row>
    <row r="2675" spans="3:3" x14ac:dyDescent="0.3">
      <c r="C2675"/>
    </row>
    <row r="2676" spans="3:3" x14ac:dyDescent="0.3">
      <c r="C2676"/>
    </row>
    <row r="2677" spans="3:3" x14ac:dyDescent="0.3">
      <c r="C2677"/>
    </row>
    <row r="2678" spans="3:3" x14ac:dyDescent="0.3">
      <c r="C2678"/>
    </row>
    <row r="2679" spans="3:3" x14ac:dyDescent="0.3">
      <c r="C2679"/>
    </row>
    <row r="2680" spans="3:3" x14ac:dyDescent="0.3">
      <c r="C2680"/>
    </row>
    <row r="2681" spans="3:3" x14ac:dyDescent="0.3">
      <c r="C2681"/>
    </row>
    <row r="2682" spans="3:3" x14ac:dyDescent="0.3">
      <c r="C2682"/>
    </row>
    <row r="2683" spans="3:3" x14ac:dyDescent="0.3">
      <c r="C2683"/>
    </row>
    <row r="2684" spans="3:3" x14ac:dyDescent="0.3">
      <c r="C2684"/>
    </row>
    <row r="2685" spans="3:3" x14ac:dyDescent="0.3">
      <c r="C2685"/>
    </row>
    <row r="2686" spans="3:3" x14ac:dyDescent="0.3">
      <c r="C2686"/>
    </row>
    <row r="2687" spans="3:3" x14ac:dyDescent="0.3">
      <c r="C2687"/>
    </row>
    <row r="2688" spans="3:3" x14ac:dyDescent="0.3">
      <c r="C2688"/>
    </row>
    <row r="2689" spans="3:3" x14ac:dyDescent="0.3">
      <c r="C2689"/>
    </row>
    <row r="2690" spans="3:3" x14ac:dyDescent="0.3">
      <c r="C2690"/>
    </row>
    <row r="2691" spans="3:3" x14ac:dyDescent="0.3">
      <c r="C2691"/>
    </row>
    <row r="2692" spans="3:3" x14ac:dyDescent="0.3">
      <c r="C2692"/>
    </row>
    <row r="2693" spans="3:3" x14ac:dyDescent="0.3">
      <c r="C2693"/>
    </row>
    <row r="2694" spans="3:3" x14ac:dyDescent="0.3">
      <c r="C2694"/>
    </row>
    <row r="2695" spans="3:3" x14ac:dyDescent="0.3">
      <c r="C2695"/>
    </row>
    <row r="2696" spans="3:3" x14ac:dyDescent="0.3">
      <c r="C2696"/>
    </row>
    <row r="2697" spans="3:3" x14ac:dyDescent="0.3">
      <c r="C2697"/>
    </row>
    <row r="2698" spans="3:3" x14ac:dyDescent="0.3">
      <c r="C2698"/>
    </row>
    <row r="2699" spans="3:3" x14ac:dyDescent="0.3">
      <c r="C2699"/>
    </row>
    <row r="2700" spans="3:3" x14ac:dyDescent="0.3">
      <c r="C2700"/>
    </row>
    <row r="2701" spans="3:3" x14ac:dyDescent="0.3">
      <c r="C2701"/>
    </row>
    <row r="2702" spans="3:3" x14ac:dyDescent="0.3">
      <c r="C2702"/>
    </row>
    <row r="2703" spans="3:3" x14ac:dyDescent="0.3">
      <c r="C2703"/>
    </row>
    <row r="2704" spans="3:3" x14ac:dyDescent="0.3">
      <c r="C2704"/>
    </row>
    <row r="2705" spans="3:3" x14ac:dyDescent="0.3">
      <c r="C2705"/>
    </row>
    <row r="2706" spans="3:3" x14ac:dyDescent="0.3">
      <c r="C2706"/>
    </row>
    <row r="2707" spans="3:3" x14ac:dyDescent="0.3">
      <c r="C2707"/>
    </row>
    <row r="2708" spans="3:3" x14ac:dyDescent="0.3">
      <c r="C2708"/>
    </row>
    <row r="2709" spans="3:3" x14ac:dyDescent="0.3">
      <c r="C2709"/>
    </row>
    <row r="2710" spans="3:3" x14ac:dyDescent="0.3">
      <c r="C2710"/>
    </row>
    <row r="2711" spans="3:3" x14ac:dyDescent="0.3">
      <c r="C2711"/>
    </row>
    <row r="2712" spans="3:3" x14ac:dyDescent="0.3">
      <c r="C2712"/>
    </row>
    <row r="2713" spans="3:3" x14ac:dyDescent="0.3">
      <c r="C2713"/>
    </row>
    <row r="2714" spans="3:3" x14ac:dyDescent="0.3">
      <c r="C2714"/>
    </row>
    <row r="2715" spans="3:3" x14ac:dyDescent="0.3">
      <c r="C2715"/>
    </row>
    <row r="2716" spans="3:3" x14ac:dyDescent="0.3">
      <c r="C2716"/>
    </row>
    <row r="2717" spans="3:3" x14ac:dyDescent="0.3">
      <c r="C2717"/>
    </row>
    <row r="2718" spans="3:3" x14ac:dyDescent="0.3">
      <c r="C2718"/>
    </row>
    <row r="2719" spans="3:3" x14ac:dyDescent="0.3">
      <c r="C2719"/>
    </row>
    <row r="2720" spans="3:3" x14ac:dyDescent="0.3">
      <c r="C2720"/>
    </row>
    <row r="2721" spans="3:3" x14ac:dyDescent="0.3">
      <c r="C2721"/>
    </row>
    <row r="2722" spans="3:3" x14ac:dyDescent="0.3">
      <c r="C2722"/>
    </row>
    <row r="2723" spans="3:3" x14ac:dyDescent="0.3">
      <c r="C2723"/>
    </row>
    <row r="2724" spans="3:3" x14ac:dyDescent="0.3">
      <c r="C2724"/>
    </row>
    <row r="2725" spans="3:3" x14ac:dyDescent="0.3">
      <c r="C2725"/>
    </row>
    <row r="2726" spans="3:3" x14ac:dyDescent="0.3">
      <c r="C2726"/>
    </row>
    <row r="2727" spans="3:3" x14ac:dyDescent="0.3">
      <c r="C2727"/>
    </row>
    <row r="2728" spans="3:3" x14ac:dyDescent="0.3">
      <c r="C2728"/>
    </row>
    <row r="2729" spans="3:3" x14ac:dyDescent="0.3">
      <c r="C2729"/>
    </row>
    <row r="2730" spans="3:3" x14ac:dyDescent="0.3">
      <c r="C2730"/>
    </row>
    <row r="2731" spans="3:3" x14ac:dyDescent="0.3">
      <c r="C2731"/>
    </row>
    <row r="2732" spans="3:3" x14ac:dyDescent="0.3">
      <c r="C2732"/>
    </row>
    <row r="2733" spans="3:3" x14ac:dyDescent="0.3">
      <c r="C2733"/>
    </row>
    <row r="2734" spans="3:3" x14ac:dyDescent="0.3">
      <c r="C2734"/>
    </row>
    <row r="2735" spans="3:3" x14ac:dyDescent="0.3">
      <c r="C2735"/>
    </row>
    <row r="2736" spans="3:3" x14ac:dyDescent="0.3">
      <c r="C2736"/>
    </row>
    <row r="2737" spans="3:3" x14ac:dyDescent="0.3">
      <c r="C2737"/>
    </row>
    <row r="2738" spans="3:3" x14ac:dyDescent="0.3">
      <c r="C2738"/>
    </row>
    <row r="2739" spans="3:3" x14ac:dyDescent="0.3">
      <c r="C2739"/>
    </row>
    <row r="2740" spans="3:3" x14ac:dyDescent="0.3">
      <c r="C2740"/>
    </row>
    <row r="2741" spans="3:3" x14ac:dyDescent="0.3">
      <c r="C2741"/>
    </row>
    <row r="2742" spans="3:3" x14ac:dyDescent="0.3">
      <c r="C2742"/>
    </row>
    <row r="2743" spans="3:3" x14ac:dyDescent="0.3">
      <c r="C2743"/>
    </row>
    <row r="2744" spans="3:3" x14ac:dyDescent="0.3">
      <c r="C2744"/>
    </row>
    <row r="2745" spans="3:3" x14ac:dyDescent="0.3">
      <c r="C2745"/>
    </row>
    <row r="2746" spans="3:3" x14ac:dyDescent="0.3">
      <c r="C2746"/>
    </row>
    <row r="2747" spans="3:3" x14ac:dyDescent="0.3">
      <c r="C2747"/>
    </row>
    <row r="2748" spans="3:3" x14ac:dyDescent="0.3">
      <c r="C2748"/>
    </row>
    <row r="2749" spans="3:3" x14ac:dyDescent="0.3">
      <c r="C2749"/>
    </row>
    <row r="2750" spans="3:3" x14ac:dyDescent="0.3">
      <c r="C2750"/>
    </row>
    <row r="2751" spans="3:3" x14ac:dyDescent="0.3">
      <c r="C2751"/>
    </row>
    <row r="2752" spans="3:3" x14ac:dyDescent="0.3">
      <c r="C2752"/>
    </row>
    <row r="2753" spans="3:3" x14ac:dyDescent="0.3">
      <c r="C2753"/>
    </row>
    <row r="2754" spans="3:3" x14ac:dyDescent="0.3">
      <c r="C2754"/>
    </row>
    <row r="2755" spans="3:3" x14ac:dyDescent="0.3">
      <c r="C2755"/>
    </row>
    <row r="2756" spans="3:3" x14ac:dyDescent="0.3">
      <c r="C2756"/>
    </row>
    <row r="2757" spans="3:3" x14ac:dyDescent="0.3">
      <c r="C2757"/>
    </row>
    <row r="2758" spans="3:3" x14ac:dyDescent="0.3">
      <c r="C2758"/>
    </row>
    <row r="2759" spans="3:3" x14ac:dyDescent="0.3">
      <c r="C2759"/>
    </row>
    <row r="2760" spans="3:3" x14ac:dyDescent="0.3">
      <c r="C2760"/>
    </row>
    <row r="2761" spans="3:3" x14ac:dyDescent="0.3">
      <c r="C2761"/>
    </row>
    <row r="2762" spans="3:3" x14ac:dyDescent="0.3">
      <c r="C2762"/>
    </row>
    <row r="2763" spans="3:3" x14ac:dyDescent="0.3">
      <c r="C2763"/>
    </row>
    <row r="2764" spans="3:3" x14ac:dyDescent="0.3">
      <c r="C2764"/>
    </row>
    <row r="2765" spans="3:3" x14ac:dyDescent="0.3">
      <c r="C2765"/>
    </row>
    <row r="2766" spans="3:3" x14ac:dyDescent="0.3">
      <c r="C2766"/>
    </row>
    <row r="2767" spans="3:3" x14ac:dyDescent="0.3">
      <c r="C2767"/>
    </row>
    <row r="2768" spans="3:3" x14ac:dyDescent="0.3">
      <c r="C2768"/>
    </row>
    <row r="2769" spans="3:3" x14ac:dyDescent="0.3">
      <c r="C2769"/>
    </row>
    <row r="2770" spans="3:3" x14ac:dyDescent="0.3">
      <c r="C2770"/>
    </row>
    <row r="2771" spans="3:3" x14ac:dyDescent="0.3">
      <c r="C2771"/>
    </row>
    <row r="2772" spans="3:3" x14ac:dyDescent="0.3">
      <c r="C2772"/>
    </row>
    <row r="2773" spans="3:3" x14ac:dyDescent="0.3">
      <c r="C2773"/>
    </row>
    <row r="2774" spans="3:3" x14ac:dyDescent="0.3">
      <c r="C2774"/>
    </row>
    <row r="2775" spans="3:3" x14ac:dyDescent="0.3">
      <c r="C2775"/>
    </row>
    <row r="2776" spans="3:3" x14ac:dyDescent="0.3">
      <c r="C2776"/>
    </row>
    <row r="2777" spans="3:3" x14ac:dyDescent="0.3">
      <c r="C2777"/>
    </row>
    <row r="2778" spans="3:3" x14ac:dyDescent="0.3">
      <c r="C2778"/>
    </row>
    <row r="2779" spans="3:3" x14ac:dyDescent="0.3">
      <c r="C2779"/>
    </row>
    <row r="2780" spans="3:3" x14ac:dyDescent="0.3">
      <c r="C2780"/>
    </row>
    <row r="2781" spans="3:3" x14ac:dyDescent="0.3">
      <c r="C2781"/>
    </row>
    <row r="2782" spans="3:3" x14ac:dyDescent="0.3">
      <c r="C2782"/>
    </row>
    <row r="2783" spans="3:3" x14ac:dyDescent="0.3">
      <c r="C2783"/>
    </row>
    <row r="2784" spans="3:3" x14ac:dyDescent="0.3">
      <c r="C2784"/>
    </row>
    <row r="2785" spans="3:3" x14ac:dyDescent="0.3">
      <c r="C2785"/>
    </row>
    <row r="2786" spans="3:3" x14ac:dyDescent="0.3">
      <c r="C2786"/>
    </row>
    <row r="2787" spans="3:3" x14ac:dyDescent="0.3">
      <c r="C2787"/>
    </row>
    <row r="2788" spans="3:3" x14ac:dyDescent="0.3">
      <c r="C2788"/>
    </row>
    <row r="2789" spans="3:3" x14ac:dyDescent="0.3">
      <c r="C2789"/>
    </row>
    <row r="2790" spans="3:3" x14ac:dyDescent="0.3">
      <c r="C2790"/>
    </row>
    <row r="2791" spans="3:3" x14ac:dyDescent="0.3">
      <c r="C2791"/>
    </row>
    <row r="2792" spans="3:3" x14ac:dyDescent="0.3">
      <c r="C2792"/>
    </row>
    <row r="2793" spans="3:3" x14ac:dyDescent="0.3">
      <c r="C2793"/>
    </row>
    <row r="2794" spans="3:3" x14ac:dyDescent="0.3">
      <c r="C2794"/>
    </row>
    <row r="2795" spans="3:3" x14ac:dyDescent="0.3">
      <c r="C2795"/>
    </row>
    <row r="2796" spans="3:3" x14ac:dyDescent="0.3">
      <c r="C2796"/>
    </row>
    <row r="2797" spans="3:3" x14ac:dyDescent="0.3">
      <c r="C2797"/>
    </row>
    <row r="2798" spans="3:3" x14ac:dyDescent="0.3">
      <c r="C2798"/>
    </row>
    <row r="2799" spans="3:3" x14ac:dyDescent="0.3">
      <c r="C2799"/>
    </row>
    <row r="2800" spans="3:3" x14ac:dyDescent="0.3">
      <c r="C2800"/>
    </row>
    <row r="2801" spans="3:3" x14ac:dyDescent="0.3">
      <c r="C2801"/>
    </row>
    <row r="2802" spans="3:3" x14ac:dyDescent="0.3">
      <c r="C2802"/>
    </row>
    <row r="2803" spans="3:3" x14ac:dyDescent="0.3">
      <c r="C2803"/>
    </row>
    <row r="2804" spans="3:3" x14ac:dyDescent="0.3">
      <c r="C2804"/>
    </row>
    <row r="2805" spans="3:3" x14ac:dyDescent="0.3">
      <c r="C2805"/>
    </row>
    <row r="2806" spans="3:3" x14ac:dyDescent="0.3">
      <c r="C2806"/>
    </row>
    <row r="2807" spans="3:3" x14ac:dyDescent="0.3">
      <c r="C2807"/>
    </row>
    <row r="2808" spans="3:3" x14ac:dyDescent="0.3">
      <c r="C2808"/>
    </row>
    <row r="2809" spans="3:3" x14ac:dyDescent="0.3">
      <c r="C2809"/>
    </row>
    <row r="2810" spans="3:3" x14ac:dyDescent="0.3">
      <c r="C2810"/>
    </row>
    <row r="2811" spans="3:3" x14ac:dyDescent="0.3">
      <c r="C2811"/>
    </row>
    <row r="2812" spans="3:3" x14ac:dyDescent="0.3">
      <c r="C2812"/>
    </row>
    <row r="2813" spans="3:3" x14ac:dyDescent="0.3">
      <c r="C2813"/>
    </row>
    <row r="2814" spans="3:3" x14ac:dyDescent="0.3">
      <c r="C2814"/>
    </row>
    <row r="2815" spans="3:3" x14ac:dyDescent="0.3">
      <c r="C2815"/>
    </row>
    <row r="2816" spans="3:3" x14ac:dyDescent="0.3">
      <c r="C2816"/>
    </row>
    <row r="2817" spans="3:3" x14ac:dyDescent="0.3">
      <c r="C2817"/>
    </row>
    <row r="2818" spans="3:3" x14ac:dyDescent="0.3">
      <c r="C2818"/>
    </row>
    <row r="2819" spans="3:3" x14ac:dyDescent="0.3">
      <c r="C2819"/>
    </row>
    <row r="2820" spans="3:3" x14ac:dyDescent="0.3">
      <c r="C2820"/>
    </row>
    <row r="2821" spans="3:3" x14ac:dyDescent="0.3">
      <c r="C2821"/>
    </row>
    <row r="2822" spans="3:3" x14ac:dyDescent="0.3">
      <c r="C2822"/>
    </row>
    <row r="2823" spans="3:3" x14ac:dyDescent="0.3">
      <c r="C2823"/>
    </row>
    <row r="2824" spans="3:3" x14ac:dyDescent="0.3">
      <c r="C2824"/>
    </row>
    <row r="2825" spans="3:3" x14ac:dyDescent="0.3">
      <c r="C2825"/>
    </row>
    <row r="2826" spans="3:3" x14ac:dyDescent="0.3">
      <c r="C2826"/>
    </row>
    <row r="2827" spans="3:3" x14ac:dyDescent="0.3">
      <c r="C2827"/>
    </row>
    <row r="2828" spans="3:3" x14ac:dyDescent="0.3">
      <c r="C2828"/>
    </row>
    <row r="2829" spans="3:3" x14ac:dyDescent="0.3">
      <c r="C2829"/>
    </row>
    <row r="2830" spans="3:3" x14ac:dyDescent="0.3">
      <c r="C2830"/>
    </row>
    <row r="2831" spans="3:3" x14ac:dyDescent="0.3">
      <c r="C2831"/>
    </row>
    <row r="2832" spans="3:3" x14ac:dyDescent="0.3">
      <c r="C2832"/>
    </row>
    <row r="2833" spans="3:3" x14ac:dyDescent="0.3">
      <c r="C2833"/>
    </row>
    <row r="2834" spans="3:3" x14ac:dyDescent="0.3">
      <c r="C2834"/>
    </row>
    <row r="2835" spans="3:3" x14ac:dyDescent="0.3">
      <c r="C2835"/>
    </row>
    <row r="2836" spans="3:3" x14ac:dyDescent="0.3">
      <c r="C2836"/>
    </row>
    <row r="2837" spans="3:3" x14ac:dyDescent="0.3">
      <c r="C2837"/>
    </row>
    <row r="2838" spans="3:3" x14ac:dyDescent="0.3">
      <c r="C2838"/>
    </row>
    <row r="2839" spans="3:3" x14ac:dyDescent="0.3">
      <c r="C2839"/>
    </row>
    <row r="2840" spans="3:3" x14ac:dyDescent="0.3">
      <c r="C2840"/>
    </row>
    <row r="2841" spans="3:3" x14ac:dyDescent="0.3">
      <c r="C2841"/>
    </row>
    <row r="2842" spans="3:3" x14ac:dyDescent="0.3">
      <c r="C2842"/>
    </row>
    <row r="2843" spans="3:3" x14ac:dyDescent="0.3">
      <c r="C2843"/>
    </row>
    <row r="2844" spans="3:3" x14ac:dyDescent="0.3">
      <c r="C2844"/>
    </row>
    <row r="2845" spans="3:3" x14ac:dyDescent="0.3">
      <c r="C2845"/>
    </row>
    <row r="2846" spans="3:3" x14ac:dyDescent="0.3">
      <c r="C2846"/>
    </row>
    <row r="2847" spans="3:3" x14ac:dyDescent="0.3">
      <c r="C2847"/>
    </row>
    <row r="2848" spans="3:3" x14ac:dyDescent="0.3">
      <c r="C2848"/>
    </row>
    <row r="2849" spans="3:3" x14ac:dyDescent="0.3">
      <c r="C2849"/>
    </row>
    <row r="2850" spans="3:3" x14ac:dyDescent="0.3">
      <c r="C2850"/>
    </row>
    <row r="2851" spans="3:3" x14ac:dyDescent="0.3">
      <c r="C2851"/>
    </row>
    <row r="2852" spans="3:3" x14ac:dyDescent="0.3">
      <c r="C2852"/>
    </row>
    <row r="2853" spans="3:3" x14ac:dyDescent="0.3">
      <c r="C2853"/>
    </row>
    <row r="2854" spans="3:3" x14ac:dyDescent="0.3">
      <c r="C2854"/>
    </row>
    <row r="2855" spans="3:3" x14ac:dyDescent="0.3">
      <c r="C2855"/>
    </row>
    <row r="2856" spans="3:3" x14ac:dyDescent="0.3">
      <c r="C2856"/>
    </row>
    <row r="2857" spans="3:3" x14ac:dyDescent="0.3">
      <c r="C2857"/>
    </row>
    <row r="2858" spans="3:3" x14ac:dyDescent="0.3">
      <c r="C2858"/>
    </row>
    <row r="2859" spans="3:3" x14ac:dyDescent="0.3">
      <c r="C2859"/>
    </row>
    <row r="2860" spans="3:3" x14ac:dyDescent="0.3">
      <c r="C2860"/>
    </row>
    <row r="2861" spans="3:3" x14ac:dyDescent="0.3">
      <c r="C2861"/>
    </row>
    <row r="2862" spans="3:3" x14ac:dyDescent="0.3">
      <c r="C2862"/>
    </row>
    <row r="2863" spans="3:3" x14ac:dyDescent="0.3">
      <c r="C2863"/>
    </row>
    <row r="2864" spans="3:3" x14ac:dyDescent="0.3">
      <c r="C2864"/>
    </row>
    <row r="2865" spans="3:3" x14ac:dyDescent="0.3">
      <c r="C2865"/>
    </row>
    <row r="2866" spans="3:3" x14ac:dyDescent="0.3">
      <c r="C2866"/>
    </row>
    <row r="2867" spans="3:3" x14ac:dyDescent="0.3">
      <c r="C2867"/>
    </row>
    <row r="2868" spans="3:3" x14ac:dyDescent="0.3">
      <c r="C2868"/>
    </row>
    <row r="2869" spans="3:3" x14ac:dyDescent="0.3">
      <c r="C2869"/>
    </row>
    <row r="2870" spans="3:3" x14ac:dyDescent="0.3">
      <c r="C2870"/>
    </row>
    <row r="2871" spans="3:3" x14ac:dyDescent="0.3">
      <c r="C2871"/>
    </row>
    <row r="2872" spans="3:3" x14ac:dyDescent="0.3">
      <c r="C2872"/>
    </row>
    <row r="2873" spans="3:3" x14ac:dyDescent="0.3">
      <c r="C2873"/>
    </row>
    <row r="2874" spans="3:3" x14ac:dyDescent="0.3">
      <c r="C2874"/>
    </row>
    <row r="2875" spans="3:3" x14ac:dyDescent="0.3">
      <c r="C2875"/>
    </row>
    <row r="2876" spans="3:3" x14ac:dyDescent="0.3">
      <c r="C2876"/>
    </row>
    <row r="2877" spans="3:3" x14ac:dyDescent="0.3">
      <c r="C2877"/>
    </row>
    <row r="2878" spans="3:3" x14ac:dyDescent="0.3">
      <c r="C2878"/>
    </row>
    <row r="2879" spans="3:3" x14ac:dyDescent="0.3">
      <c r="C2879"/>
    </row>
    <row r="2880" spans="3:3" x14ac:dyDescent="0.3">
      <c r="C2880"/>
    </row>
    <row r="2881" spans="3:3" x14ac:dyDescent="0.3">
      <c r="C2881"/>
    </row>
    <row r="2882" spans="3:3" x14ac:dyDescent="0.3">
      <c r="C2882"/>
    </row>
    <row r="2883" spans="3:3" x14ac:dyDescent="0.3">
      <c r="C2883"/>
    </row>
    <row r="2884" spans="3:3" x14ac:dyDescent="0.3">
      <c r="C2884"/>
    </row>
    <row r="2885" spans="3:3" x14ac:dyDescent="0.3">
      <c r="C2885"/>
    </row>
    <row r="2886" spans="3:3" x14ac:dyDescent="0.3">
      <c r="C2886"/>
    </row>
    <row r="2887" spans="3:3" x14ac:dyDescent="0.3">
      <c r="C2887"/>
    </row>
    <row r="2888" spans="3:3" x14ac:dyDescent="0.3">
      <c r="C2888"/>
    </row>
    <row r="2889" spans="3:3" x14ac:dyDescent="0.3">
      <c r="C2889"/>
    </row>
    <row r="2890" spans="3:3" x14ac:dyDescent="0.3">
      <c r="C2890"/>
    </row>
    <row r="2891" spans="3:3" x14ac:dyDescent="0.3">
      <c r="C2891"/>
    </row>
    <row r="2892" spans="3:3" x14ac:dyDescent="0.3">
      <c r="C2892"/>
    </row>
    <row r="2893" spans="3:3" x14ac:dyDescent="0.3">
      <c r="C2893"/>
    </row>
    <row r="2894" spans="3:3" x14ac:dyDescent="0.3">
      <c r="C2894"/>
    </row>
    <row r="2895" spans="3:3" x14ac:dyDescent="0.3">
      <c r="C2895"/>
    </row>
    <row r="2896" spans="3:3" x14ac:dyDescent="0.3">
      <c r="C2896"/>
    </row>
    <row r="2897" spans="3:3" x14ac:dyDescent="0.3">
      <c r="C2897"/>
    </row>
    <row r="2898" spans="3:3" x14ac:dyDescent="0.3">
      <c r="C2898"/>
    </row>
    <row r="2899" spans="3:3" x14ac:dyDescent="0.3">
      <c r="C2899"/>
    </row>
    <row r="2900" spans="3:3" x14ac:dyDescent="0.3">
      <c r="C2900"/>
    </row>
    <row r="2901" spans="3:3" x14ac:dyDescent="0.3">
      <c r="C2901"/>
    </row>
    <row r="2902" spans="3:3" x14ac:dyDescent="0.3">
      <c r="C2902"/>
    </row>
    <row r="2903" spans="3:3" x14ac:dyDescent="0.3">
      <c r="C2903"/>
    </row>
    <row r="2904" spans="3:3" x14ac:dyDescent="0.3">
      <c r="C2904"/>
    </row>
    <row r="2905" spans="3:3" x14ac:dyDescent="0.3">
      <c r="C2905"/>
    </row>
    <row r="2906" spans="3:3" x14ac:dyDescent="0.3">
      <c r="C2906"/>
    </row>
    <row r="2907" spans="3:3" x14ac:dyDescent="0.3">
      <c r="C2907"/>
    </row>
    <row r="2908" spans="3:3" x14ac:dyDescent="0.3">
      <c r="C2908"/>
    </row>
    <row r="2909" spans="3:3" x14ac:dyDescent="0.3">
      <c r="C2909"/>
    </row>
    <row r="2910" spans="3:3" x14ac:dyDescent="0.3">
      <c r="C2910"/>
    </row>
    <row r="2911" spans="3:3" x14ac:dyDescent="0.3">
      <c r="C2911"/>
    </row>
    <row r="2912" spans="3:3" x14ac:dyDescent="0.3">
      <c r="C2912"/>
    </row>
    <row r="2913" spans="3:3" x14ac:dyDescent="0.3">
      <c r="C2913"/>
    </row>
    <row r="2914" spans="3:3" x14ac:dyDescent="0.3">
      <c r="C2914"/>
    </row>
    <row r="2915" spans="3:3" x14ac:dyDescent="0.3">
      <c r="C2915"/>
    </row>
    <row r="2916" spans="3:3" x14ac:dyDescent="0.3">
      <c r="C2916"/>
    </row>
    <row r="2917" spans="3:3" x14ac:dyDescent="0.3">
      <c r="C2917"/>
    </row>
    <row r="2918" spans="3:3" x14ac:dyDescent="0.3">
      <c r="C2918"/>
    </row>
    <row r="2919" spans="3:3" x14ac:dyDescent="0.3">
      <c r="C2919"/>
    </row>
    <row r="2920" spans="3:3" x14ac:dyDescent="0.3">
      <c r="C2920"/>
    </row>
    <row r="2921" spans="3:3" x14ac:dyDescent="0.3">
      <c r="C2921"/>
    </row>
    <row r="2922" spans="3:3" x14ac:dyDescent="0.3">
      <c r="C2922"/>
    </row>
    <row r="2923" spans="3:3" x14ac:dyDescent="0.3">
      <c r="C2923"/>
    </row>
    <row r="2924" spans="3:3" x14ac:dyDescent="0.3">
      <c r="C2924"/>
    </row>
    <row r="2925" spans="3:3" x14ac:dyDescent="0.3">
      <c r="C2925"/>
    </row>
    <row r="2926" spans="3:3" x14ac:dyDescent="0.3">
      <c r="C2926"/>
    </row>
    <row r="2927" spans="3:3" x14ac:dyDescent="0.3">
      <c r="C2927"/>
    </row>
    <row r="2928" spans="3:3" x14ac:dyDescent="0.3">
      <c r="C2928"/>
    </row>
    <row r="2929" spans="3:3" x14ac:dyDescent="0.3">
      <c r="C2929"/>
    </row>
    <row r="2930" spans="3:3" x14ac:dyDescent="0.3">
      <c r="C2930"/>
    </row>
    <row r="2931" spans="3:3" x14ac:dyDescent="0.3">
      <c r="C2931"/>
    </row>
    <row r="2932" spans="3:3" x14ac:dyDescent="0.3">
      <c r="C2932"/>
    </row>
    <row r="2933" spans="3:3" x14ac:dyDescent="0.3">
      <c r="C2933"/>
    </row>
    <row r="2934" spans="3:3" x14ac:dyDescent="0.3">
      <c r="C2934"/>
    </row>
    <row r="2935" spans="3:3" x14ac:dyDescent="0.3">
      <c r="C2935"/>
    </row>
    <row r="2936" spans="3:3" x14ac:dyDescent="0.3">
      <c r="C2936"/>
    </row>
    <row r="2937" spans="3:3" x14ac:dyDescent="0.3">
      <c r="C2937"/>
    </row>
    <row r="2938" spans="3:3" x14ac:dyDescent="0.3">
      <c r="C2938"/>
    </row>
    <row r="2939" spans="3:3" x14ac:dyDescent="0.3">
      <c r="C2939"/>
    </row>
    <row r="2940" spans="3:3" x14ac:dyDescent="0.3">
      <c r="C2940"/>
    </row>
    <row r="2941" spans="3:3" x14ac:dyDescent="0.3">
      <c r="C2941"/>
    </row>
    <row r="2942" spans="3:3" x14ac:dyDescent="0.3">
      <c r="C2942"/>
    </row>
    <row r="2943" spans="3:3" x14ac:dyDescent="0.3">
      <c r="C2943"/>
    </row>
    <row r="2944" spans="3:3" x14ac:dyDescent="0.3">
      <c r="C2944"/>
    </row>
    <row r="2945" spans="3:3" x14ac:dyDescent="0.3">
      <c r="C2945"/>
    </row>
    <row r="2946" spans="3:3" x14ac:dyDescent="0.3">
      <c r="C2946"/>
    </row>
    <row r="2947" spans="3:3" x14ac:dyDescent="0.3">
      <c r="C2947"/>
    </row>
    <row r="2948" spans="3:3" x14ac:dyDescent="0.3">
      <c r="C2948"/>
    </row>
    <row r="2949" spans="3:3" x14ac:dyDescent="0.3">
      <c r="C2949"/>
    </row>
    <row r="2950" spans="3:3" x14ac:dyDescent="0.3">
      <c r="C2950"/>
    </row>
    <row r="2951" spans="3:3" x14ac:dyDescent="0.3">
      <c r="C2951"/>
    </row>
    <row r="2952" spans="3:3" x14ac:dyDescent="0.3">
      <c r="C2952"/>
    </row>
    <row r="2953" spans="3:3" x14ac:dyDescent="0.3">
      <c r="C2953"/>
    </row>
    <row r="2954" spans="3:3" x14ac:dyDescent="0.3">
      <c r="C2954"/>
    </row>
    <row r="2955" spans="3:3" x14ac:dyDescent="0.3">
      <c r="C2955"/>
    </row>
    <row r="2956" spans="3:3" x14ac:dyDescent="0.3">
      <c r="C2956"/>
    </row>
    <row r="2957" spans="3:3" x14ac:dyDescent="0.3">
      <c r="C2957"/>
    </row>
    <row r="2958" spans="3:3" x14ac:dyDescent="0.3">
      <c r="C2958"/>
    </row>
    <row r="2959" spans="3:3" x14ac:dyDescent="0.3">
      <c r="C2959"/>
    </row>
    <row r="2960" spans="3:3" x14ac:dyDescent="0.3">
      <c r="C2960"/>
    </row>
    <row r="2961" spans="3:3" x14ac:dyDescent="0.3">
      <c r="C2961"/>
    </row>
    <row r="2962" spans="3:3" x14ac:dyDescent="0.3">
      <c r="C2962"/>
    </row>
    <row r="2963" spans="3:3" x14ac:dyDescent="0.3">
      <c r="C2963"/>
    </row>
    <row r="2964" spans="3:3" x14ac:dyDescent="0.3">
      <c r="C2964"/>
    </row>
    <row r="2965" spans="3:3" x14ac:dyDescent="0.3">
      <c r="C2965"/>
    </row>
    <row r="2966" spans="3:3" x14ac:dyDescent="0.3">
      <c r="C2966"/>
    </row>
    <row r="2967" spans="3:3" x14ac:dyDescent="0.3">
      <c r="C2967"/>
    </row>
    <row r="2968" spans="3:3" x14ac:dyDescent="0.3">
      <c r="C2968"/>
    </row>
    <row r="2969" spans="3:3" x14ac:dyDescent="0.3">
      <c r="C2969"/>
    </row>
    <row r="2970" spans="3:3" x14ac:dyDescent="0.3">
      <c r="C2970"/>
    </row>
    <row r="2971" spans="3:3" x14ac:dyDescent="0.3">
      <c r="C2971"/>
    </row>
    <row r="2972" spans="3:3" x14ac:dyDescent="0.3">
      <c r="C2972"/>
    </row>
    <row r="2973" spans="3:3" x14ac:dyDescent="0.3">
      <c r="C2973"/>
    </row>
    <row r="2974" spans="3:3" x14ac:dyDescent="0.3">
      <c r="C2974"/>
    </row>
    <row r="2975" spans="3:3" x14ac:dyDescent="0.3">
      <c r="C2975"/>
    </row>
    <row r="2976" spans="3:3" x14ac:dyDescent="0.3">
      <c r="C2976"/>
    </row>
    <row r="2977" spans="3:3" x14ac:dyDescent="0.3">
      <c r="C2977"/>
    </row>
    <row r="2978" spans="3:3" x14ac:dyDescent="0.3">
      <c r="C2978"/>
    </row>
    <row r="2979" spans="3:3" x14ac:dyDescent="0.3">
      <c r="C2979"/>
    </row>
    <row r="2980" spans="3:3" x14ac:dyDescent="0.3">
      <c r="C2980"/>
    </row>
    <row r="2981" spans="3:3" x14ac:dyDescent="0.3">
      <c r="C2981"/>
    </row>
    <row r="2982" spans="3:3" x14ac:dyDescent="0.3">
      <c r="C2982"/>
    </row>
    <row r="2983" spans="3:3" x14ac:dyDescent="0.3">
      <c r="C2983"/>
    </row>
    <row r="2984" spans="3:3" x14ac:dyDescent="0.3">
      <c r="C2984"/>
    </row>
    <row r="2985" spans="3:3" x14ac:dyDescent="0.3">
      <c r="C2985"/>
    </row>
    <row r="2986" spans="3:3" x14ac:dyDescent="0.3">
      <c r="C2986"/>
    </row>
    <row r="2987" spans="3:3" x14ac:dyDescent="0.3">
      <c r="C2987"/>
    </row>
    <row r="2988" spans="3:3" x14ac:dyDescent="0.3">
      <c r="C2988"/>
    </row>
    <row r="2989" spans="3:3" x14ac:dyDescent="0.3">
      <c r="C2989"/>
    </row>
    <row r="2990" spans="3:3" x14ac:dyDescent="0.3">
      <c r="C2990"/>
    </row>
    <row r="2991" spans="3:3" x14ac:dyDescent="0.3">
      <c r="C2991"/>
    </row>
    <row r="2992" spans="3:3" x14ac:dyDescent="0.3">
      <c r="C2992"/>
    </row>
    <row r="2993" spans="3:3" x14ac:dyDescent="0.3">
      <c r="C2993"/>
    </row>
    <row r="2994" spans="3:3" x14ac:dyDescent="0.3">
      <c r="C2994"/>
    </row>
    <row r="2995" spans="3:3" x14ac:dyDescent="0.3">
      <c r="C2995"/>
    </row>
    <row r="2996" spans="3:3" x14ac:dyDescent="0.3">
      <c r="C2996"/>
    </row>
    <row r="2997" spans="3:3" x14ac:dyDescent="0.3">
      <c r="C2997"/>
    </row>
    <row r="2998" spans="3:3" x14ac:dyDescent="0.3">
      <c r="C2998"/>
    </row>
    <row r="2999" spans="3:3" x14ac:dyDescent="0.3">
      <c r="C2999"/>
    </row>
    <row r="3000" spans="3:3" x14ac:dyDescent="0.3">
      <c r="C3000"/>
    </row>
    <row r="3001" spans="3:3" x14ac:dyDescent="0.3">
      <c r="C3001"/>
    </row>
    <row r="3002" spans="3:3" x14ac:dyDescent="0.3">
      <c r="C3002"/>
    </row>
    <row r="3003" spans="3:3" x14ac:dyDescent="0.3">
      <c r="C3003"/>
    </row>
    <row r="3004" spans="3:3" x14ac:dyDescent="0.3">
      <c r="C3004"/>
    </row>
    <row r="3005" spans="3:3" x14ac:dyDescent="0.3">
      <c r="C3005"/>
    </row>
    <row r="3006" spans="3:3" x14ac:dyDescent="0.3">
      <c r="C3006"/>
    </row>
    <row r="3007" spans="3:3" x14ac:dyDescent="0.3">
      <c r="C3007"/>
    </row>
    <row r="3008" spans="3:3" x14ac:dyDescent="0.3">
      <c r="C3008"/>
    </row>
    <row r="3009" spans="3:3" x14ac:dyDescent="0.3">
      <c r="C3009"/>
    </row>
    <row r="3010" spans="3:3" x14ac:dyDescent="0.3">
      <c r="C3010"/>
    </row>
    <row r="3011" spans="3:3" x14ac:dyDescent="0.3">
      <c r="C3011"/>
    </row>
    <row r="3012" spans="3:3" x14ac:dyDescent="0.3">
      <c r="C3012"/>
    </row>
    <row r="3013" spans="3:3" x14ac:dyDescent="0.3">
      <c r="C3013"/>
    </row>
    <row r="3014" spans="3:3" x14ac:dyDescent="0.3">
      <c r="C3014"/>
    </row>
    <row r="3015" spans="3:3" x14ac:dyDescent="0.3">
      <c r="C3015"/>
    </row>
    <row r="3016" spans="3:3" x14ac:dyDescent="0.3">
      <c r="C3016"/>
    </row>
    <row r="3017" spans="3:3" x14ac:dyDescent="0.3">
      <c r="C3017"/>
    </row>
    <row r="3018" spans="3:3" x14ac:dyDescent="0.3">
      <c r="C3018"/>
    </row>
    <row r="3019" spans="3:3" x14ac:dyDescent="0.3">
      <c r="C3019"/>
    </row>
    <row r="3020" spans="3:3" x14ac:dyDescent="0.3">
      <c r="C3020"/>
    </row>
    <row r="3021" spans="3:3" x14ac:dyDescent="0.3">
      <c r="C3021"/>
    </row>
    <row r="3022" spans="3:3" x14ac:dyDescent="0.3">
      <c r="C3022"/>
    </row>
    <row r="3023" spans="3:3" x14ac:dyDescent="0.3">
      <c r="C3023"/>
    </row>
    <row r="3024" spans="3:3" x14ac:dyDescent="0.3">
      <c r="C3024"/>
    </row>
    <row r="3025" spans="3:3" x14ac:dyDescent="0.3">
      <c r="C3025"/>
    </row>
    <row r="3026" spans="3:3" x14ac:dyDescent="0.3">
      <c r="C3026"/>
    </row>
    <row r="3027" spans="3:3" x14ac:dyDescent="0.3">
      <c r="C3027"/>
    </row>
    <row r="3028" spans="3:3" x14ac:dyDescent="0.3">
      <c r="C3028"/>
    </row>
    <row r="3029" spans="3:3" x14ac:dyDescent="0.3">
      <c r="C3029"/>
    </row>
    <row r="3030" spans="3:3" x14ac:dyDescent="0.3">
      <c r="C3030"/>
    </row>
    <row r="3031" spans="3:3" x14ac:dyDescent="0.3">
      <c r="C3031"/>
    </row>
    <row r="3032" spans="3:3" x14ac:dyDescent="0.3">
      <c r="C3032"/>
    </row>
    <row r="3033" spans="3:3" x14ac:dyDescent="0.3">
      <c r="C3033"/>
    </row>
    <row r="3034" spans="3:3" x14ac:dyDescent="0.3">
      <c r="C3034"/>
    </row>
    <row r="3035" spans="3:3" x14ac:dyDescent="0.3">
      <c r="C3035"/>
    </row>
    <row r="3036" spans="3:3" x14ac:dyDescent="0.3">
      <c r="C3036"/>
    </row>
    <row r="3037" spans="3:3" x14ac:dyDescent="0.3">
      <c r="C3037"/>
    </row>
    <row r="3038" spans="3:3" x14ac:dyDescent="0.3">
      <c r="C3038"/>
    </row>
    <row r="3039" spans="3:3" x14ac:dyDescent="0.3">
      <c r="C3039"/>
    </row>
    <row r="3040" spans="3:3" x14ac:dyDescent="0.3">
      <c r="C3040"/>
    </row>
    <row r="3041" spans="3:3" x14ac:dyDescent="0.3">
      <c r="C3041"/>
    </row>
    <row r="3042" spans="3:3" x14ac:dyDescent="0.3">
      <c r="C3042"/>
    </row>
    <row r="3043" spans="3:3" x14ac:dyDescent="0.3">
      <c r="C3043"/>
    </row>
    <row r="3044" spans="3:3" x14ac:dyDescent="0.3">
      <c r="C3044"/>
    </row>
    <row r="3045" spans="3:3" x14ac:dyDescent="0.3">
      <c r="C3045"/>
    </row>
    <row r="3046" spans="3:3" x14ac:dyDescent="0.3">
      <c r="C3046"/>
    </row>
    <row r="3047" spans="3:3" x14ac:dyDescent="0.3">
      <c r="C3047"/>
    </row>
    <row r="3048" spans="3:3" x14ac:dyDescent="0.3">
      <c r="C3048"/>
    </row>
    <row r="3049" spans="3:3" x14ac:dyDescent="0.3">
      <c r="C3049"/>
    </row>
    <row r="3050" spans="3:3" x14ac:dyDescent="0.3">
      <c r="C3050"/>
    </row>
    <row r="3051" spans="3:3" x14ac:dyDescent="0.3">
      <c r="C3051"/>
    </row>
    <row r="3052" spans="3:3" x14ac:dyDescent="0.3">
      <c r="C3052"/>
    </row>
    <row r="3053" spans="3:3" x14ac:dyDescent="0.3">
      <c r="C3053"/>
    </row>
    <row r="3054" spans="3:3" x14ac:dyDescent="0.3">
      <c r="C3054"/>
    </row>
    <row r="3055" spans="3:3" x14ac:dyDescent="0.3">
      <c r="C3055"/>
    </row>
    <row r="3056" spans="3:3" x14ac:dyDescent="0.3">
      <c r="C3056"/>
    </row>
    <row r="3057" spans="3:3" x14ac:dyDescent="0.3">
      <c r="C3057"/>
    </row>
    <row r="3058" spans="3:3" x14ac:dyDescent="0.3">
      <c r="C3058"/>
    </row>
    <row r="3059" spans="3:3" x14ac:dyDescent="0.3">
      <c r="C3059"/>
    </row>
    <row r="3060" spans="3:3" x14ac:dyDescent="0.3">
      <c r="C3060"/>
    </row>
    <row r="3061" spans="3:3" x14ac:dyDescent="0.3">
      <c r="C3061"/>
    </row>
    <row r="3062" spans="3:3" x14ac:dyDescent="0.3">
      <c r="C3062"/>
    </row>
    <row r="3063" spans="3:3" x14ac:dyDescent="0.3">
      <c r="C3063"/>
    </row>
    <row r="3064" spans="3:3" x14ac:dyDescent="0.3">
      <c r="C3064"/>
    </row>
    <row r="3065" spans="3:3" x14ac:dyDescent="0.3">
      <c r="C3065"/>
    </row>
    <row r="3066" spans="3:3" x14ac:dyDescent="0.3">
      <c r="C3066"/>
    </row>
    <row r="3067" spans="3:3" x14ac:dyDescent="0.3">
      <c r="C3067"/>
    </row>
    <row r="3068" spans="3:3" x14ac:dyDescent="0.3">
      <c r="C3068"/>
    </row>
    <row r="3069" spans="3:3" x14ac:dyDescent="0.3">
      <c r="C3069"/>
    </row>
    <row r="3070" spans="3:3" x14ac:dyDescent="0.3">
      <c r="C3070"/>
    </row>
    <row r="3071" spans="3:3" x14ac:dyDescent="0.3">
      <c r="C3071"/>
    </row>
    <row r="3072" spans="3:3" x14ac:dyDescent="0.3">
      <c r="C3072"/>
    </row>
    <row r="3073" spans="3:3" x14ac:dyDescent="0.3">
      <c r="C3073"/>
    </row>
    <row r="3074" spans="3:3" x14ac:dyDescent="0.3">
      <c r="C3074"/>
    </row>
    <row r="3075" spans="3:3" x14ac:dyDescent="0.3">
      <c r="C3075"/>
    </row>
    <row r="3076" spans="3:3" x14ac:dyDescent="0.3">
      <c r="C3076"/>
    </row>
    <row r="3077" spans="3:3" x14ac:dyDescent="0.3">
      <c r="C3077"/>
    </row>
    <row r="3078" spans="3:3" x14ac:dyDescent="0.3">
      <c r="C3078"/>
    </row>
    <row r="3079" spans="3:3" x14ac:dyDescent="0.3">
      <c r="C3079"/>
    </row>
    <row r="3080" spans="3:3" x14ac:dyDescent="0.3">
      <c r="C3080"/>
    </row>
    <row r="3081" spans="3:3" x14ac:dyDescent="0.3">
      <c r="C3081"/>
    </row>
    <row r="3082" spans="3:3" x14ac:dyDescent="0.3">
      <c r="C3082"/>
    </row>
    <row r="3083" spans="3:3" x14ac:dyDescent="0.3">
      <c r="C3083"/>
    </row>
    <row r="3084" spans="3:3" x14ac:dyDescent="0.3">
      <c r="C3084"/>
    </row>
    <row r="3085" spans="3:3" x14ac:dyDescent="0.3">
      <c r="C3085"/>
    </row>
    <row r="3086" spans="3:3" x14ac:dyDescent="0.3">
      <c r="C3086"/>
    </row>
    <row r="3087" spans="3:3" x14ac:dyDescent="0.3">
      <c r="C3087"/>
    </row>
    <row r="3088" spans="3:3" x14ac:dyDescent="0.3">
      <c r="C3088"/>
    </row>
    <row r="3089" spans="3:3" x14ac:dyDescent="0.3">
      <c r="C3089"/>
    </row>
    <row r="3090" spans="3:3" x14ac:dyDescent="0.3">
      <c r="C3090"/>
    </row>
    <row r="3091" spans="3:3" x14ac:dyDescent="0.3">
      <c r="C3091"/>
    </row>
    <row r="3092" spans="3:3" x14ac:dyDescent="0.3">
      <c r="C3092"/>
    </row>
    <row r="3093" spans="3:3" x14ac:dyDescent="0.3">
      <c r="C3093"/>
    </row>
    <row r="3094" spans="3:3" x14ac:dyDescent="0.3">
      <c r="C3094"/>
    </row>
    <row r="3095" spans="3:3" x14ac:dyDescent="0.3">
      <c r="C3095"/>
    </row>
    <row r="3096" spans="3:3" x14ac:dyDescent="0.3">
      <c r="C3096"/>
    </row>
    <row r="3097" spans="3:3" x14ac:dyDescent="0.3">
      <c r="C3097"/>
    </row>
    <row r="3098" spans="3:3" x14ac:dyDescent="0.3">
      <c r="C3098"/>
    </row>
    <row r="3099" spans="3:3" x14ac:dyDescent="0.3">
      <c r="C3099"/>
    </row>
    <row r="3100" spans="3:3" x14ac:dyDescent="0.3">
      <c r="C3100"/>
    </row>
    <row r="3101" spans="3:3" x14ac:dyDescent="0.3">
      <c r="C3101"/>
    </row>
    <row r="3102" spans="3:3" x14ac:dyDescent="0.3">
      <c r="C3102"/>
    </row>
    <row r="3103" spans="3:3" x14ac:dyDescent="0.3">
      <c r="C3103"/>
    </row>
    <row r="3104" spans="3:3" x14ac:dyDescent="0.3">
      <c r="C3104"/>
    </row>
    <row r="3105" spans="3:3" x14ac:dyDescent="0.3">
      <c r="C3105"/>
    </row>
    <row r="3106" spans="3:3" x14ac:dyDescent="0.3">
      <c r="C3106"/>
    </row>
    <row r="3107" spans="3:3" x14ac:dyDescent="0.3">
      <c r="C3107"/>
    </row>
    <row r="3108" spans="3:3" x14ac:dyDescent="0.3">
      <c r="C3108"/>
    </row>
    <row r="3109" spans="3:3" x14ac:dyDescent="0.3">
      <c r="C3109"/>
    </row>
    <row r="3110" spans="3:3" x14ac:dyDescent="0.3">
      <c r="C3110"/>
    </row>
    <row r="3111" spans="3:3" x14ac:dyDescent="0.3">
      <c r="C3111"/>
    </row>
    <row r="3112" spans="3:3" x14ac:dyDescent="0.3">
      <c r="C3112"/>
    </row>
    <row r="3113" spans="3:3" x14ac:dyDescent="0.3">
      <c r="C3113"/>
    </row>
    <row r="3114" spans="3:3" x14ac:dyDescent="0.3">
      <c r="C3114"/>
    </row>
    <row r="3115" spans="3:3" x14ac:dyDescent="0.3">
      <c r="C3115"/>
    </row>
    <row r="3116" spans="3:3" x14ac:dyDescent="0.3">
      <c r="C3116"/>
    </row>
    <row r="3117" spans="3:3" x14ac:dyDescent="0.3">
      <c r="C3117"/>
    </row>
    <row r="3118" spans="3:3" x14ac:dyDescent="0.3">
      <c r="C3118"/>
    </row>
    <row r="3119" spans="3:3" x14ac:dyDescent="0.3">
      <c r="C3119"/>
    </row>
    <row r="3120" spans="3:3" x14ac:dyDescent="0.3">
      <c r="C3120"/>
    </row>
    <row r="3121" spans="3:3" x14ac:dyDescent="0.3">
      <c r="C3121"/>
    </row>
    <row r="3122" spans="3:3" x14ac:dyDescent="0.3">
      <c r="C3122"/>
    </row>
    <row r="3123" spans="3:3" x14ac:dyDescent="0.3">
      <c r="C3123"/>
    </row>
    <row r="3124" spans="3:3" x14ac:dyDescent="0.3">
      <c r="C3124"/>
    </row>
    <row r="3125" spans="3:3" x14ac:dyDescent="0.3">
      <c r="C3125"/>
    </row>
    <row r="3126" spans="3:3" x14ac:dyDescent="0.3">
      <c r="C3126"/>
    </row>
    <row r="3127" spans="3:3" x14ac:dyDescent="0.3">
      <c r="C3127"/>
    </row>
    <row r="3128" spans="3:3" x14ac:dyDescent="0.3">
      <c r="C3128"/>
    </row>
    <row r="3129" spans="3:3" x14ac:dyDescent="0.3">
      <c r="C3129"/>
    </row>
    <row r="3130" spans="3:3" x14ac:dyDescent="0.3">
      <c r="C3130"/>
    </row>
    <row r="3131" spans="3:3" x14ac:dyDescent="0.3">
      <c r="C3131"/>
    </row>
    <row r="3132" spans="3:3" x14ac:dyDescent="0.3">
      <c r="C3132"/>
    </row>
    <row r="3133" spans="3:3" x14ac:dyDescent="0.3">
      <c r="C3133"/>
    </row>
    <row r="3134" spans="3:3" x14ac:dyDescent="0.3">
      <c r="C3134"/>
    </row>
    <row r="3135" spans="3:3" x14ac:dyDescent="0.3">
      <c r="C3135"/>
    </row>
    <row r="3136" spans="3:3" x14ac:dyDescent="0.3">
      <c r="C3136"/>
    </row>
    <row r="3137" spans="3:3" x14ac:dyDescent="0.3">
      <c r="C3137"/>
    </row>
    <row r="3138" spans="3:3" x14ac:dyDescent="0.3">
      <c r="C3138"/>
    </row>
    <row r="3139" spans="3:3" x14ac:dyDescent="0.3">
      <c r="C3139"/>
    </row>
    <row r="3140" spans="3:3" x14ac:dyDescent="0.3">
      <c r="C3140"/>
    </row>
    <row r="3141" spans="3:3" x14ac:dyDescent="0.3">
      <c r="C3141"/>
    </row>
    <row r="3142" spans="3:3" x14ac:dyDescent="0.3">
      <c r="C3142"/>
    </row>
    <row r="3143" spans="3:3" x14ac:dyDescent="0.3">
      <c r="C3143"/>
    </row>
    <row r="3144" spans="3:3" x14ac:dyDescent="0.3">
      <c r="C3144"/>
    </row>
    <row r="3145" spans="3:3" x14ac:dyDescent="0.3">
      <c r="C3145"/>
    </row>
    <row r="3146" spans="3:3" x14ac:dyDescent="0.3">
      <c r="C3146"/>
    </row>
    <row r="3147" spans="3:3" x14ac:dyDescent="0.3">
      <c r="C3147"/>
    </row>
    <row r="3148" spans="3:3" x14ac:dyDescent="0.3">
      <c r="C3148"/>
    </row>
    <row r="3149" spans="3:3" x14ac:dyDescent="0.3">
      <c r="C3149"/>
    </row>
    <row r="3150" spans="3:3" x14ac:dyDescent="0.3">
      <c r="C3150"/>
    </row>
    <row r="3151" spans="3:3" x14ac:dyDescent="0.3">
      <c r="C3151"/>
    </row>
    <row r="3152" spans="3:3" x14ac:dyDescent="0.3">
      <c r="C3152"/>
    </row>
    <row r="3153" spans="3:3" x14ac:dyDescent="0.3">
      <c r="C3153"/>
    </row>
    <row r="3154" spans="3:3" x14ac:dyDescent="0.3">
      <c r="C3154"/>
    </row>
    <row r="3155" spans="3:3" x14ac:dyDescent="0.3">
      <c r="C3155"/>
    </row>
    <row r="3156" spans="3:3" x14ac:dyDescent="0.3">
      <c r="C3156"/>
    </row>
    <row r="3157" spans="3:3" x14ac:dyDescent="0.3">
      <c r="C3157"/>
    </row>
    <row r="3158" spans="3:3" x14ac:dyDescent="0.3">
      <c r="C3158"/>
    </row>
    <row r="3159" spans="3:3" x14ac:dyDescent="0.3">
      <c r="C3159"/>
    </row>
    <row r="3160" spans="3:3" x14ac:dyDescent="0.3">
      <c r="C3160"/>
    </row>
    <row r="3161" spans="3:3" x14ac:dyDescent="0.3">
      <c r="C3161"/>
    </row>
    <row r="3162" spans="3:3" x14ac:dyDescent="0.3">
      <c r="C3162"/>
    </row>
    <row r="3163" spans="3:3" x14ac:dyDescent="0.3">
      <c r="C3163"/>
    </row>
    <row r="3164" spans="3:3" x14ac:dyDescent="0.3">
      <c r="C3164"/>
    </row>
    <row r="3165" spans="3:3" x14ac:dyDescent="0.3">
      <c r="C3165"/>
    </row>
    <row r="3166" spans="3:3" x14ac:dyDescent="0.3">
      <c r="C3166"/>
    </row>
    <row r="3167" spans="3:3" x14ac:dyDescent="0.3">
      <c r="C3167"/>
    </row>
    <row r="3168" spans="3:3" x14ac:dyDescent="0.3">
      <c r="C3168"/>
    </row>
    <row r="3169" spans="3:3" x14ac:dyDescent="0.3">
      <c r="C3169"/>
    </row>
    <row r="3170" spans="3:3" x14ac:dyDescent="0.3">
      <c r="C3170"/>
    </row>
    <row r="3171" spans="3:3" x14ac:dyDescent="0.3">
      <c r="C3171"/>
    </row>
    <row r="3172" spans="3:3" x14ac:dyDescent="0.3">
      <c r="C3172"/>
    </row>
    <row r="3173" spans="3:3" x14ac:dyDescent="0.3">
      <c r="C3173"/>
    </row>
    <row r="3174" spans="3:3" x14ac:dyDescent="0.3">
      <c r="C3174"/>
    </row>
    <row r="3175" spans="3:3" x14ac:dyDescent="0.3">
      <c r="C3175"/>
    </row>
    <row r="3176" spans="3:3" x14ac:dyDescent="0.3">
      <c r="C3176"/>
    </row>
    <row r="3177" spans="3:3" x14ac:dyDescent="0.3">
      <c r="C3177"/>
    </row>
    <row r="3178" spans="3:3" x14ac:dyDescent="0.3">
      <c r="C3178"/>
    </row>
    <row r="3179" spans="3:3" x14ac:dyDescent="0.3">
      <c r="C3179"/>
    </row>
    <row r="3180" spans="3:3" x14ac:dyDescent="0.3">
      <c r="C3180"/>
    </row>
    <row r="3181" spans="3:3" x14ac:dyDescent="0.3">
      <c r="C3181"/>
    </row>
    <row r="3182" spans="3:3" x14ac:dyDescent="0.3">
      <c r="C3182"/>
    </row>
    <row r="3183" spans="3:3" x14ac:dyDescent="0.3">
      <c r="C3183"/>
    </row>
    <row r="3184" spans="3:3" x14ac:dyDescent="0.3">
      <c r="C3184"/>
    </row>
    <row r="3185" spans="3:3" x14ac:dyDescent="0.3">
      <c r="C3185"/>
    </row>
    <row r="3186" spans="3:3" x14ac:dyDescent="0.3">
      <c r="C3186"/>
    </row>
    <row r="3187" spans="3:3" x14ac:dyDescent="0.3">
      <c r="C3187"/>
    </row>
    <row r="3188" spans="3:3" x14ac:dyDescent="0.3">
      <c r="C3188"/>
    </row>
    <row r="3189" spans="3:3" x14ac:dyDescent="0.3">
      <c r="C3189"/>
    </row>
    <row r="3190" spans="3:3" x14ac:dyDescent="0.3">
      <c r="C3190"/>
    </row>
    <row r="3191" spans="3:3" x14ac:dyDescent="0.3">
      <c r="C3191"/>
    </row>
    <row r="3192" spans="3:3" x14ac:dyDescent="0.3">
      <c r="C3192"/>
    </row>
    <row r="3193" spans="3:3" x14ac:dyDescent="0.3">
      <c r="C3193"/>
    </row>
    <row r="3194" spans="3:3" x14ac:dyDescent="0.3">
      <c r="C3194"/>
    </row>
    <row r="3195" spans="3:3" x14ac:dyDescent="0.3">
      <c r="C3195"/>
    </row>
    <row r="3196" spans="3:3" x14ac:dyDescent="0.3">
      <c r="C3196"/>
    </row>
    <row r="3197" spans="3:3" x14ac:dyDescent="0.3">
      <c r="C3197"/>
    </row>
    <row r="3198" spans="3:3" x14ac:dyDescent="0.3">
      <c r="C3198"/>
    </row>
    <row r="3199" spans="3:3" x14ac:dyDescent="0.3">
      <c r="C3199"/>
    </row>
    <row r="3200" spans="3:3" x14ac:dyDescent="0.3">
      <c r="C3200"/>
    </row>
    <row r="3201" spans="3:3" x14ac:dyDescent="0.3">
      <c r="C3201"/>
    </row>
    <row r="3202" spans="3:3" x14ac:dyDescent="0.3">
      <c r="C3202"/>
    </row>
    <row r="3203" spans="3:3" x14ac:dyDescent="0.3">
      <c r="C3203"/>
    </row>
    <row r="3204" spans="3:3" x14ac:dyDescent="0.3">
      <c r="C3204"/>
    </row>
    <row r="3205" spans="3:3" x14ac:dyDescent="0.3">
      <c r="C3205"/>
    </row>
    <row r="3206" spans="3:3" x14ac:dyDescent="0.3">
      <c r="C3206"/>
    </row>
    <row r="3207" spans="3:3" x14ac:dyDescent="0.3">
      <c r="C3207"/>
    </row>
    <row r="3208" spans="3:3" x14ac:dyDescent="0.3">
      <c r="C3208"/>
    </row>
    <row r="3209" spans="3:3" x14ac:dyDescent="0.3">
      <c r="C3209"/>
    </row>
    <row r="3210" spans="3:3" x14ac:dyDescent="0.3">
      <c r="C3210"/>
    </row>
    <row r="3211" spans="3:3" x14ac:dyDescent="0.3">
      <c r="C3211"/>
    </row>
    <row r="3212" spans="3:3" x14ac:dyDescent="0.3">
      <c r="C3212"/>
    </row>
    <row r="3213" spans="3:3" x14ac:dyDescent="0.3">
      <c r="C3213"/>
    </row>
    <row r="3214" spans="3:3" x14ac:dyDescent="0.3">
      <c r="C3214"/>
    </row>
    <row r="3215" spans="3:3" x14ac:dyDescent="0.3">
      <c r="C3215"/>
    </row>
    <row r="3216" spans="3:3" x14ac:dyDescent="0.3">
      <c r="C3216"/>
    </row>
    <row r="3217" spans="3:3" x14ac:dyDescent="0.3">
      <c r="C3217"/>
    </row>
    <row r="3218" spans="3:3" x14ac:dyDescent="0.3">
      <c r="C3218"/>
    </row>
    <row r="3219" spans="3:3" x14ac:dyDescent="0.3">
      <c r="C3219"/>
    </row>
    <row r="3220" spans="3:3" x14ac:dyDescent="0.3">
      <c r="C3220"/>
    </row>
    <row r="3221" spans="3:3" x14ac:dyDescent="0.3">
      <c r="C3221"/>
    </row>
    <row r="3222" spans="3:3" x14ac:dyDescent="0.3">
      <c r="C3222"/>
    </row>
    <row r="3223" spans="3:3" x14ac:dyDescent="0.3">
      <c r="C3223"/>
    </row>
    <row r="3224" spans="3:3" x14ac:dyDescent="0.3">
      <c r="C3224"/>
    </row>
    <row r="3225" spans="3:3" x14ac:dyDescent="0.3">
      <c r="C3225"/>
    </row>
    <row r="3226" spans="3:3" x14ac:dyDescent="0.3">
      <c r="C3226"/>
    </row>
    <row r="3227" spans="3:3" x14ac:dyDescent="0.3">
      <c r="C3227"/>
    </row>
    <row r="3228" spans="3:3" x14ac:dyDescent="0.3">
      <c r="C3228"/>
    </row>
    <row r="3229" spans="3:3" x14ac:dyDescent="0.3">
      <c r="C3229"/>
    </row>
    <row r="3230" spans="3:3" x14ac:dyDescent="0.3">
      <c r="C3230"/>
    </row>
    <row r="3231" spans="3:3" x14ac:dyDescent="0.3">
      <c r="C3231"/>
    </row>
    <row r="3232" spans="3:3" x14ac:dyDescent="0.3">
      <c r="C3232"/>
    </row>
    <row r="3233" spans="3:3" x14ac:dyDescent="0.3">
      <c r="C3233"/>
    </row>
    <row r="3234" spans="3:3" x14ac:dyDescent="0.3">
      <c r="C3234"/>
    </row>
    <row r="3235" spans="3:3" x14ac:dyDescent="0.3">
      <c r="C3235"/>
    </row>
    <row r="3236" spans="3:3" x14ac:dyDescent="0.3">
      <c r="C3236"/>
    </row>
    <row r="3237" spans="3:3" x14ac:dyDescent="0.3">
      <c r="C3237"/>
    </row>
    <row r="3238" spans="3:3" x14ac:dyDescent="0.3">
      <c r="C3238"/>
    </row>
    <row r="3239" spans="3:3" x14ac:dyDescent="0.3">
      <c r="C3239"/>
    </row>
    <row r="3240" spans="3:3" x14ac:dyDescent="0.3">
      <c r="C3240"/>
    </row>
    <row r="3241" spans="3:3" x14ac:dyDescent="0.3">
      <c r="C3241"/>
    </row>
    <row r="3242" spans="3:3" x14ac:dyDescent="0.3">
      <c r="C3242"/>
    </row>
    <row r="3243" spans="3:3" x14ac:dyDescent="0.3">
      <c r="C3243"/>
    </row>
    <row r="3244" spans="3:3" x14ac:dyDescent="0.3">
      <c r="C3244"/>
    </row>
    <row r="3245" spans="3:3" x14ac:dyDescent="0.3">
      <c r="C3245"/>
    </row>
    <row r="3246" spans="3:3" x14ac:dyDescent="0.3">
      <c r="C3246"/>
    </row>
    <row r="3247" spans="3:3" x14ac:dyDescent="0.3">
      <c r="C3247"/>
    </row>
    <row r="3248" spans="3:3" x14ac:dyDescent="0.3">
      <c r="C3248"/>
    </row>
    <row r="3249" spans="3:3" x14ac:dyDescent="0.3">
      <c r="C3249"/>
    </row>
    <row r="3250" spans="3:3" x14ac:dyDescent="0.3">
      <c r="C3250"/>
    </row>
    <row r="3251" spans="3:3" x14ac:dyDescent="0.3">
      <c r="C3251"/>
    </row>
    <row r="3252" spans="3:3" x14ac:dyDescent="0.3">
      <c r="C3252"/>
    </row>
    <row r="3253" spans="3:3" x14ac:dyDescent="0.3">
      <c r="C3253"/>
    </row>
    <row r="3254" spans="3:3" x14ac:dyDescent="0.3">
      <c r="C3254"/>
    </row>
    <row r="3255" spans="3:3" x14ac:dyDescent="0.3">
      <c r="C3255"/>
    </row>
    <row r="3256" spans="3:3" x14ac:dyDescent="0.3">
      <c r="C3256"/>
    </row>
    <row r="3257" spans="3:3" x14ac:dyDescent="0.3">
      <c r="C3257"/>
    </row>
    <row r="3258" spans="3:3" x14ac:dyDescent="0.3">
      <c r="C3258"/>
    </row>
    <row r="3259" spans="3:3" x14ac:dyDescent="0.3">
      <c r="C3259"/>
    </row>
    <row r="3260" spans="3:3" x14ac:dyDescent="0.3">
      <c r="C3260"/>
    </row>
    <row r="3261" spans="3:3" x14ac:dyDescent="0.3">
      <c r="C3261"/>
    </row>
    <row r="3262" spans="3:3" x14ac:dyDescent="0.3">
      <c r="C3262"/>
    </row>
    <row r="3263" spans="3:3" x14ac:dyDescent="0.3">
      <c r="C3263"/>
    </row>
    <row r="3264" spans="3:3" x14ac:dyDescent="0.3">
      <c r="C3264"/>
    </row>
    <row r="3265" spans="3:3" x14ac:dyDescent="0.3">
      <c r="C3265"/>
    </row>
    <row r="3266" spans="3:3" x14ac:dyDescent="0.3">
      <c r="C3266"/>
    </row>
    <row r="3267" spans="3:3" x14ac:dyDescent="0.3">
      <c r="C3267"/>
    </row>
    <row r="3268" spans="3:3" x14ac:dyDescent="0.3">
      <c r="C3268"/>
    </row>
    <row r="3269" spans="3:3" x14ac:dyDescent="0.3">
      <c r="C3269"/>
    </row>
    <row r="3270" spans="3:3" x14ac:dyDescent="0.3">
      <c r="C3270"/>
    </row>
    <row r="3271" spans="3:3" x14ac:dyDescent="0.3">
      <c r="C3271"/>
    </row>
    <row r="3272" spans="3:3" x14ac:dyDescent="0.3">
      <c r="C3272"/>
    </row>
    <row r="3273" spans="3:3" x14ac:dyDescent="0.3">
      <c r="C3273"/>
    </row>
    <row r="3274" spans="3:3" x14ac:dyDescent="0.3">
      <c r="C3274"/>
    </row>
    <row r="3275" spans="3:3" x14ac:dyDescent="0.3">
      <c r="C3275"/>
    </row>
    <row r="3276" spans="3:3" x14ac:dyDescent="0.3">
      <c r="C3276"/>
    </row>
    <row r="3277" spans="3:3" x14ac:dyDescent="0.3">
      <c r="C3277"/>
    </row>
    <row r="3278" spans="3:3" x14ac:dyDescent="0.3">
      <c r="C3278"/>
    </row>
    <row r="3279" spans="3:3" x14ac:dyDescent="0.3">
      <c r="C3279"/>
    </row>
    <row r="3280" spans="3:3" x14ac:dyDescent="0.3">
      <c r="C3280"/>
    </row>
    <row r="3281" spans="3:3" x14ac:dyDescent="0.3">
      <c r="C3281"/>
    </row>
    <row r="3282" spans="3:3" x14ac:dyDescent="0.3">
      <c r="C3282"/>
    </row>
    <row r="3283" spans="3:3" x14ac:dyDescent="0.3">
      <c r="C3283"/>
    </row>
    <row r="3284" spans="3:3" x14ac:dyDescent="0.3">
      <c r="C3284"/>
    </row>
    <row r="3285" spans="3:3" x14ac:dyDescent="0.3">
      <c r="C3285"/>
    </row>
    <row r="3286" spans="3:3" x14ac:dyDescent="0.3">
      <c r="C3286"/>
    </row>
    <row r="3287" spans="3:3" x14ac:dyDescent="0.3">
      <c r="C3287"/>
    </row>
    <row r="3288" spans="3:3" x14ac:dyDescent="0.3">
      <c r="C3288"/>
    </row>
    <row r="3289" spans="3:3" x14ac:dyDescent="0.3">
      <c r="C3289"/>
    </row>
    <row r="3290" spans="3:3" x14ac:dyDescent="0.3">
      <c r="C3290"/>
    </row>
    <row r="3291" spans="3:3" x14ac:dyDescent="0.3">
      <c r="C3291"/>
    </row>
    <row r="3292" spans="3:3" x14ac:dyDescent="0.3">
      <c r="C3292"/>
    </row>
    <row r="3293" spans="3:3" x14ac:dyDescent="0.3">
      <c r="C3293"/>
    </row>
    <row r="3294" spans="3:3" x14ac:dyDescent="0.3">
      <c r="C3294"/>
    </row>
    <row r="3295" spans="3:3" x14ac:dyDescent="0.3">
      <c r="C3295"/>
    </row>
    <row r="3296" spans="3:3" x14ac:dyDescent="0.3">
      <c r="C3296"/>
    </row>
    <row r="3297" spans="3:3" x14ac:dyDescent="0.3">
      <c r="C3297"/>
    </row>
    <row r="3298" spans="3:3" x14ac:dyDescent="0.3">
      <c r="C3298"/>
    </row>
    <row r="3299" spans="3:3" x14ac:dyDescent="0.3">
      <c r="C3299"/>
    </row>
    <row r="3300" spans="3:3" x14ac:dyDescent="0.3">
      <c r="C3300"/>
    </row>
    <row r="3301" spans="3:3" x14ac:dyDescent="0.3">
      <c r="C3301"/>
    </row>
    <row r="3302" spans="3:3" x14ac:dyDescent="0.3">
      <c r="C3302"/>
    </row>
    <row r="3303" spans="3:3" x14ac:dyDescent="0.3">
      <c r="C3303"/>
    </row>
    <row r="3304" spans="3:3" x14ac:dyDescent="0.3">
      <c r="C3304"/>
    </row>
    <row r="3305" spans="3:3" x14ac:dyDescent="0.3">
      <c r="C3305"/>
    </row>
    <row r="3306" spans="3:3" x14ac:dyDescent="0.3">
      <c r="C3306"/>
    </row>
    <row r="3307" spans="3:3" x14ac:dyDescent="0.3">
      <c r="C3307"/>
    </row>
    <row r="3308" spans="3:3" x14ac:dyDescent="0.3">
      <c r="C3308"/>
    </row>
    <row r="3309" spans="3:3" x14ac:dyDescent="0.3">
      <c r="C3309"/>
    </row>
    <row r="3310" spans="3:3" x14ac:dyDescent="0.3">
      <c r="C3310"/>
    </row>
    <row r="3311" spans="3:3" x14ac:dyDescent="0.3">
      <c r="C3311"/>
    </row>
    <row r="3312" spans="3:3" x14ac:dyDescent="0.3">
      <c r="C3312"/>
    </row>
    <row r="3313" spans="3:3" x14ac:dyDescent="0.3">
      <c r="C3313"/>
    </row>
    <row r="3314" spans="3:3" x14ac:dyDescent="0.3">
      <c r="C3314"/>
    </row>
    <row r="3315" spans="3:3" x14ac:dyDescent="0.3">
      <c r="C3315"/>
    </row>
    <row r="3316" spans="3:3" x14ac:dyDescent="0.3">
      <c r="C3316"/>
    </row>
    <row r="3317" spans="3:3" x14ac:dyDescent="0.3">
      <c r="C3317"/>
    </row>
    <row r="3318" spans="3:3" x14ac:dyDescent="0.3">
      <c r="C3318"/>
    </row>
    <row r="3319" spans="3:3" x14ac:dyDescent="0.3">
      <c r="C3319"/>
    </row>
    <row r="3320" spans="3:3" x14ac:dyDescent="0.3">
      <c r="C3320"/>
    </row>
    <row r="3321" spans="3:3" x14ac:dyDescent="0.3">
      <c r="C3321"/>
    </row>
    <row r="3322" spans="3:3" x14ac:dyDescent="0.3">
      <c r="C3322"/>
    </row>
    <row r="3323" spans="3:3" x14ac:dyDescent="0.3">
      <c r="C3323"/>
    </row>
    <row r="3324" spans="3:3" x14ac:dyDescent="0.3">
      <c r="C3324"/>
    </row>
    <row r="3325" spans="3:3" x14ac:dyDescent="0.3">
      <c r="C3325"/>
    </row>
    <row r="3326" spans="3:3" x14ac:dyDescent="0.3">
      <c r="C3326"/>
    </row>
    <row r="3327" spans="3:3" x14ac:dyDescent="0.3">
      <c r="C3327"/>
    </row>
    <row r="3328" spans="3:3" x14ac:dyDescent="0.3">
      <c r="C3328"/>
    </row>
    <row r="3329" spans="3:3" x14ac:dyDescent="0.3">
      <c r="C3329"/>
    </row>
    <row r="3330" spans="3:3" x14ac:dyDescent="0.3">
      <c r="C3330"/>
    </row>
    <row r="3331" spans="3:3" x14ac:dyDescent="0.3">
      <c r="C3331"/>
    </row>
    <row r="3332" spans="3:3" x14ac:dyDescent="0.3">
      <c r="C3332"/>
    </row>
    <row r="3333" spans="3:3" x14ac:dyDescent="0.3">
      <c r="C3333"/>
    </row>
    <row r="3334" spans="3:3" x14ac:dyDescent="0.3">
      <c r="C3334"/>
    </row>
    <row r="3335" spans="3:3" x14ac:dyDescent="0.3">
      <c r="C3335"/>
    </row>
    <row r="3336" spans="3:3" x14ac:dyDescent="0.3">
      <c r="C3336"/>
    </row>
    <row r="3337" spans="3:3" x14ac:dyDescent="0.3">
      <c r="C3337"/>
    </row>
    <row r="3338" spans="3:3" x14ac:dyDescent="0.3">
      <c r="C3338"/>
    </row>
    <row r="3339" spans="3:3" x14ac:dyDescent="0.3">
      <c r="C3339"/>
    </row>
    <row r="3340" spans="3:3" x14ac:dyDescent="0.3">
      <c r="C3340"/>
    </row>
    <row r="3341" spans="3:3" x14ac:dyDescent="0.3">
      <c r="C3341"/>
    </row>
    <row r="3342" spans="3:3" x14ac:dyDescent="0.3">
      <c r="C3342"/>
    </row>
    <row r="3343" spans="3:3" x14ac:dyDescent="0.3">
      <c r="C3343"/>
    </row>
    <row r="3344" spans="3:3" x14ac:dyDescent="0.3">
      <c r="C3344"/>
    </row>
    <row r="3345" spans="3:3" x14ac:dyDescent="0.3">
      <c r="C3345"/>
    </row>
    <row r="3346" spans="3:3" x14ac:dyDescent="0.3">
      <c r="C3346"/>
    </row>
    <row r="3347" spans="3:3" x14ac:dyDescent="0.3">
      <c r="C3347"/>
    </row>
    <row r="3348" spans="3:3" x14ac:dyDescent="0.3">
      <c r="C3348"/>
    </row>
    <row r="3349" spans="3:3" x14ac:dyDescent="0.3">
      <c r="C3349"/>
    </row>
    <row r="3350" spans="3:3" x14ac:dyDescent="0.3">
      <c r="C3350"/>
    </row>
    <row r="3351" spans="3:3" x14ac:dyDescent="0.3">
      <c r="C3351"/>
    </row>
    <row r="3352" spans="3:3" x14ac:dyDescent="0.3">
      <c r="C3352"/>
    </row>
    <row r="3353" spans="3:3" x14ac:dyDescent="0.3">
      <c r="C3353"/>
    </row>
    <row r="3354" spans="3:3" x14ac:dyDescent="0.3">
      <c r="C3354"/>
    </row>
    <row r="3355" spans="3:3" x14ac:dyDescent="0.3">
      <c r="C3355"/>
    </row>
    <row r="3356" spans="3:3" x14ac:dyDescent="0.3">
      <c r="C3356"/>
    </row>
    <row r="3357" spans="3:3" x14ac:dyDescent="0.3">
      <c r="C3357"/>
    </row>
    <row r="3358" spans="3:3" x14ac:dyDescent="0.3">
      <c r="C3358"/>
    </row>
    <row r="3359" spans="3:3" x14ac:dyDescent="0.3">
      <c r="C3359"/>
    </row>
    <row r="3360" spans="3:3" x14ac:dyDescent="0.3">
      <c r="C3360"/>
    </row>
    <row r="3361" spans="3:3" x14ac:dyDescent="0.3">
      <c r="C3361"/>
    </row>
    <row r="3362" spans="3:3" x14ac:dyDescent="0.3">
      <c r="C3362"/>
    </row>
    <row r="3363" spans="3:3" x14ac:dyDescent="0.3">
      <c r="C3363"/>
    </row>
    <row r="3364" spans="3:3" x14ac:dyDescent="0.3">
      <c r="C3364"/>
    </row>
    <row r="3365" spans="3:3" x14ac:dyDescent="0.3">
      <c r="C3365"/>
    </row>
    <row r="3366" spans="3:3" x14ac:dyDescent="0.3">
      <c r="C3366"/>
    </row>
    <row r="3367" spans="3:3" x14ac:dyDescent="0.3">
      <c r="C3367"/>
    </row>
    <row r="3368" spans="3:3" x14ac:dyDescent="0.3">
      <c r="C3368"/>
    </row>
    <row r="3369" spans="3:3" x14ac:dyDescent="0.3">
      <c r="C3369"/>
    </row>
    <row r="3370" spans="3:3" x14ac:dyDescent="0.3">
      <c r="C3370"/>
    </row>
    <row r="3371" spans="3:3" x14ac:dyDescent="0.3">
      <c r="C3371"/>
    </row>
    <row r="3372" spans="3:3" x14ac:dyDescent="0.3">
      <c r="C3372"/>
    </row>
    <row r="3373" spans="3:3" x14ac:dyDescent="0.3">
      <c r="C3373"/>
    </row>
    <row r="3374" spans="3:3" x14ac:dyDescent="0.3">
      <c r="C3374"/>
    </row>
    <row r="3375" spans="3:3" x14ac:dyDescent="0.3">
      <c r="C3375"/>
    </row>
    <row r="3376" spans="3:3" x14ac:dyDescent="0.3">
      <c r="C3376"/>
    </row>
    <row r="3377" spans="3:3" x14ac:dyDescent="0.3">
      <c r="C3377"/>
    </row>
    <row r="3378" spans="3:3" x14ac:dyDescent="0.3">
      <c r="C3378"/>
    </row>
    <row r="3379" spans="3:3" x14ac:dyDescent="0.3">
      <c r="C3379"/>
    </row>
    <row r="3380" spans="3:3" x14ac:dyDescent="0.3">
      <c r="C3380"/>
    </row>
    <row r="3381" spans="3:3" x14ac:dyDescent="0.3">
      <c r="C3381"/>
    </row>
    <row r="3382" spans="3:3" x14ac:dyDescent="0.3">
      <c r="C3382"/>
    </row>
    <row r="3383" spans="3:3" x14ac:dyDescent="0.3">
      <c r="C3383"/>
    </row>
    <row r="3384" spans="3:3" x14ac:dyDescent="0.3">
      <c r="C3384"/>
    </row>
    <row r="3385" spans="3:3" x14ac:dyDescent="0.3">
      <c r="C3385"/>
    </row>
    <row r="3386" spans="3:3" x14ac:dyDescent="0.3">
      <c r="C3386"/>
    </row>
    <row r="3387" spans="3:3" x14ac:dyDescent="0.3">
      <c r="C3387"/>
    </row>
    <row r="3388" spans="3:3" x14ac:dyDescent="0.3">
      <c r="C3388"/>
    </row>
    <row r="3389" spans="3:3" x14ac:dyDescent="0.3">
      <c r="C3389"/>
    </row>
    <row r="3390" spans="3:3" x14ac:dyDescent="0.3">
      <c r="C3390"/>
    </row>
    <row r="3391" spans="3:3" x14ac:dyDescent="0.3">
      <c r="C3391"/>
    </row>
    <row r="3392" spans="3:3" x14ac:dyDescent="0.3">
      <c r="C3392"/>
    </row>
    <row r="3393" spans="3:3" x14ac:dyDescent="0.3">
      <c r="C3393"/>
    </row>
    <row r="3394" spans="3:3" x14ac:dyDescent="0.3">
      <c r="C3394"/>
    </row>
    <row r="3395" spans="3:3" x14ac:dyDescent="0.3">
      <c r="C3395"/>
    </row>
    <row r="3396" spans="3:3" x14ac:dyDescent="0.3">
      <c r="C3396"/>
    </row>
    <row r="3397" spans="3:3" x14ac:dyDescent="0.3">
      <c r="C3397"/>
    </row>
    <row r="3398" spans="3:3" x14ac:dyDescent="0.3">
      <c r="C3398"/>
    </row>
    <row r="3399" spans="3:3" x14ac:dyDescent="0.3">
      <c r="C3399"/>
    </row>
    <row r="3400" spans="3:3" x14ac:dyDescent="0.3">
      <c r="C3400"/>
    </row>
    <row r="3401" spans="3:3" x14ac:dyDescent="0.3">
      <c r="C3401"/>
    </row>
    <row r="3402" spans="3:3" x14ac:dyDescent="0.3">
      <c r="C3402"/>
    </row>
    <row r="3403" spans="3:3" x14ac:dyDescent="0.3">
      <c r="C3403"/>
    </row>
    <row r="3404" spans="3:3" x14ac:dyDescent="0.3">
      <c r="C3404"/>
    </row>
    <row r="3405" spans="3:3" x14ac:dyDescent="0.3">
      <c r="C3405"/>
    </row>
    <row r="3406" spans="3:3" x14ac:dyDescent="0.3">
      <c r="C3406"/>
    </row>
    <row r="3407" spans="3:3" x14ac:dyDescent="0.3">
      <c r="C3407"/>
    </row>
    <row r="3408" spans="3:3" x14ac:dyDescent="0.3">
      <c r="C3408"/>
    </row>
    <row r="3409" spans="3:3" x14ac:dyDescent="0.3">
      <c r="C3409"/>
    </row>
    <row r="3410" spans="3:3" x14ac:dyDescent="0.3">
      <c r="C3410"/>
    </row>
    <row r="3411" spans="3:3" x14ac:dyDescent="0.3">
      <c r="C3411"/>
    </row>
    <row r="3412" spans="3:3" x14ac:dyDescent="0.3">
      <c r="C3412"/>
    </row>
    <row r="3413" spans="3:3" x14ac:dyDescent="0.3">
      <c r="C3413"/>
    </row>
    <row r="3414" spans="3:3" x14ac:dyDescent="0.3">
      <c r="C3414"/>
    </row>
    <row r="3415" spans="3:3" x14ac:dyDescent="0.3">
      <c r="C3415"/>
    </row>
    <row r="3416" spans="3:3" x14ac:dyDescent="0.3">
      <c r="C3416"/>
    </row>
    <row r="3417" spans="3:3" x14ac:dyDescent="0.3">
      <c r="C3417"/>
    </row>
    <row r="3418" spans="3:3" x14ac:dyDescent="0.3">
      <c r="C3418"/>
    </row>
    <row r="3419" spans="3:3" x14ac:dyDescent="0.3">
      <c r="C3419"/>
    </row>
    <row r="3420" spans="3:3" x14ac:dyDescent="0.3">
      <c r="C3420"/>
    </row>
    <row r="3421" spans="3:3" x14ac:dyDescent="0.3">
      <c r="C3421"/>
    </row>
    <row r="3422" spans="3:3" x14ac:dyDescent="0.3">
      <c r="C3422"/>
    </row>
    <row r="3423" spans="3:3" x14ac:dyDescent="0.3">
      <c r="C3423"/>
    </row>
    <row r="3424" spans="3:3" x14ac:dyDescent="0.3">
      <c r="C3424"/>
    </row>
    <row r="3425" spans="3:3" x14ac:dyDescent="0.3">
      <c r="C3425"/>
    </row>
    <row r="3426" spans="3:3" x14ac:dyDescent="0.3">
      <c r="C3426"/>
    </row>
    <row r="3427" spans="3:3" x14ac:dyDescent="0.3">
      <c r="C3427"/>
    </row>
    <row r="3428" spans="3:3" x14ac:dyDescent="0.3">
      <c r="C3428"/>
    </row>
    <row r="3429" spans="3:3" x14ac:dyDescent="0.3">
      <c r="C3429"/>
    </row>
    <row r="3430" spans="3:3" x14ac:dyDescent="0.3">
      <c r="C3430"/>
    </row>
    <row r="3431" spans="3:3" x14ac:dyDescent="0.3">
      <c r="C3431"/>
    </row>
    <row r="3432" spans="3:3" x14ac:dyDescent="0.3">
      <c r="C3432"/>
    </row>
    <row r="3433" spans="3:3" x14ac:dyDescent="0.3">
      <c r="C3433"/>
    </row>
    <row r="3434" spans="3:3" x14ac:dyDescent="0.3">
      <c r="C3434"/>
    </row>
    <row r="3435" spans="3:3" x14ac:dyDescent="0.3">
      <c r="C3435"/>
    </row>
    <row r="3436" spans="3:3" x14ac:dyDescent="0.3">
      <c r="C3436"/>
    </row>
    <row r="3437" spans="3:3" x14ac:dyDescent="0.3">
      <c r="C3437"/>
    </row>
    <row r="3438" spans="3:3" x14ac:dyDescent="0.3">
      <c r="C3438"/>
    </row>
    <row r="3439" spans="3:3" x14ac:dyDescent="0.3">
      <c r="C3439"/>
    </row>
    <row r="3440" spans="3:3" x14ac:dyDescent="0.3">
      <c r="C3440"/>
    </row>
    <row r="3441" spans="3:3" x14ac:dyDescent="0.3">
      <c r="C3441"/>
    </row>
    <row r="3442" spans="3:3" x14ac:dyDescent="0.3">
      <c r="C3442"/>
    </row>
    <row r="3443" spans="3:3" x14ac:dyDescent="0.3">
      <c r="C3443"/>
    </row>
    <row r="3444" spans="3:3" x14ac:dyDescent="0.3">
      <c r="C3444"/>
    </row>
    <row r="3445" spans="3:3" x14ac:dyDescent="0.3">
      <c r="C3445"/>
    </row>
    <row r="3446" spans="3:3" x14ac:dyDescent="0.3">
      <c r="C3446"/>
    </row>
    <row r="3447" spans="3:3" x14ac:dyDescent="0.3">
      <c r="C3447"/>
    </row>
    <row r="3448" spans="3:3" x14ac:dyDescent="0.3">
      <c r="C3448"/>
    </row>
    <row r="3449" spans="3:3" x14ac:dyDescent="0.3">
      <c r="C3449"/>
    </row>
    <row r="3450" spans="3:3" x14ac:dyDescent="0.3">
      <c r="C3450"/>
    </row>
    <row r="3451" spans="3:3" x14ac:dyDescent="0.3">
      <c r="C3451"/>
    </row>
    <row r="3452" spans="3:3" x14ac:dyDescent="0.3">
      <c r="C3452"/>
    </row>
    <row r="3453" spans="3:3" x14ac:dyDescent="0.3">
      <c r="C3453"/>
    </row>
    <row r="3454" spans="3:3" x14ac:dyDescent="0.3">
      <c r="C3454"/>
    </row>
    <row r="3455" spans="3:3" x14ac:dyDescent="0.3">
      <c r="C3455"/>
    </row>
    <row r="3456" spans="3:3" x14ac:dyDescent="0.3">
      <c r="C3456"/>
    </row>
    <row r="3457" spans="3:3" x14ac:dyDescent="0.3">
      <c r="C3457"/>
    </row>
    <row r="3458" spans="3:3" x14ac:dyDescent="0.3">
      <c r="C3458"/>
    </row>
    <row r="3459" spans="3:3" x14ac:dyDescent="0.3">
      <c r="C3459"/>
    </row>
    <row r="3460" spans="3:3" x14ac:dyDescent="0.3">
      <c r="C3460"/>
    </row>
    <row r="3461" spans="3:3" x14ac:dyDescent="0.3">
      <c r="C3461"/>
    </row>
    <row r="3462" spans="3:3" x14ac:dyDescent="0.3">
      <c r="C3462"/>
    </row>
    <row r="3463" spans="3:3" x14ac:dyDescent="0.3">
      <c r="C3463"/>
    </row>
    <row r="3464" spans="3:3" x14ac:dyDescent="0.3">
      <c r="C3464"/>
    </row>
    <row r="3465" spans="3:3" x14ac:dyDescent="0.3">
      <c r="C3465"/>
    </row>
    <row r="3466" spans="3:3" x14ac:dyDescent="0.3">
      <c r="C3466"/>
    </row>
    <row r="3467" spans="3:3" x14ac:dyDescent="0.3">
      <c r="C3467"/>
    </row>
    <row r="3468" spans="3:3" x14ac:dyDescent="0.3">
      <c r="C3468"/>
    </row>
    <row r="3469" spans="3:3" x14ac:dyDescent="0.3">
      <c r="C3469"/>
    </row>
    <row r="3470" spans="3:3" x14ac:dyDescent="0.3">
      <c r="C3470"/>
    </row>
    <row r="3471" spans="3:3" x14ac:dyDescent="0.3">
      <c r="C3471"/>
    </row>
    <row r="3472" spans="3:3" x14ac:dyDescent="0.3">
      <c r="C3472"/>
    </row>
    <row r="3473" spans="3:3" x14ac:dyDescent="0.3">
      <c r="C3473"/>
    </row>
    <row r="3474" spans="3:3" x14ac:dyDescent="0.3">
      <c r="C3474"/>
    </row>
    <row r="3475" spans="3:3" x14ac:dyDescent="0.3">
      <c r="C3475"/>
    </row>
    <row r="3476" spans="3:3" x14ac:dyDescent="0.3">
      <c r="C3476"/>
    </row>
    <row r="3477" spans="3:3" x14ac:dyDescent="0.3">
      <c r="C3477"/>
    </row>
    <row r="3478" spans="3:3" x14ac:dyDescent="0.3">
      <c r="C3478"/>
    </row>
    <row r="3479" spans="3:3" x14ac:dyDescent="0.3">
      <c r="C3479"/>
    </row>
    <row r="3480" spans="3:3" x14ac:dyDescent="0.3">
      <c r="C3480"/>
    </row>
    <row r="3481" spans="3:3" x14ac:dyDescent="0.3">
      <c r="C3481"/>
    </row>
    <row r="3482" spans="3:3" x14ac:dyDescent="0.3">
      <c r="C3482"/>
    </row>
    <row r="3483" spans="3:3" x14ac:dyDescent="0.3">
      <c r="C3483"/>
    </row>
    <row r="3484" spans="3:3" x14ac:dyDescent="0.3">
      <c r="C3484"/>
    </row>
    <row r="3485" spans="3:3" x14ac:dyDescent="0.3">
      <c r="C3485"/>
    </row>
    <row r="3486" spans="3:3" x14ac:dyDescent="0.3">
      <c r="C3486"/>
    </row>
    <row r="3487" spans="3:3" x14ac:dyDescent="0.3">
      <c r="C3487"/>
    </row>
    <row r="3488" spans="3:3" x14ac:dyDescent="0.3">
      <c r="C3488"/>
    </row>
    <row r="3489" spans="3:3" x14ac:dyDescent="0.3">
      <c r="C3489"/>
    </row>
    <row r="3490" spans="3:3" x14ac:dyDescent="0.3">
      <c r="C3490"/>
    </row>
    <row r="3491" spans="3:3" x14ac:dyDescent="0.3">
      <c r="C3491"/>
    </row>
    <row r="3492" spans="3:3" x14ac:dyDescent="0.3">
      <c r="C3492"/>
    </row>
    <row r="3493" spans="3:3" x14ac:dyDescent="0.3">
      <c r="C3493"/>
    </row>
    <row r="3494" spans="3:3" x14ac:dyDescent="0.3">
      <c r="C3494"/>
    </row>
    <row r="3495" spans="3:3" x14ac:dyDescent="0.3">
      <c r="C3495"/>
    </row>
    <row r="3496" spans="3:3" x14ac:dyDescent="0.3">
      <c r="C3496"/>
    </row>
    <row r="3497" spans="3:3" x14ac:dyDescent="0.3">
      <c r="C3497"/>
    </row>
    <row r="3498" spans="3:3" x14ac:dyDescent="0.3">
      <c r="C3498"/>
    </row>
    <row r="3499" spans="3:3" x14ac:dyDescent="0.3">
      <c r="C3499"/>
    </row>
    <row r="3500" spans="3:3" x14ac:dyDescent="0.3">
      <c r="C3500"/>
    </row>
    <row r="3501" spans="3:3" x14ac:dyDescent="0.3">
      <c r="C3501"/>
    </row>
    <row r="3502" spans="3:3" x14ac:dyDescent="0.3">
      <c r="C3502"/>
    </row>
    <row r="3503" spans="3:3" x14ac:dyDescent="0.3">
      <c r="C3503"/>
    </row>
    <row r="3504" spans="3:3" x14ac:dyDescent="0.3">
      <c r="C3504"/>
    </row>
    <row r="3505" spans="3:3" x14ac:dyDescent="0.3">
      <c r="C3505"/>
    </row>
    <row r="3506" spans="3:3" x14ac:dyDescent="0.3">
      <c r="C3506"/>
    </row>
    <row r="3507" spans="3:3" x14ac:dyDescent="0.3">
      <c r="C3507"/>
    </row>
    <row r="3508" spans="3:3" x14ac:dyDescent="0.3">
      <c r="C3508"/>
    </row>
    <row r="3509" spans="3:3" x14ac:dyDescent="0.3">
      <c r="C3509"/>
    </row>
    <row r="3510" spans="3:3" x14ac:dyDescent="0.3">
      <c r="C3510"/>
    </row>
    <row r="3511" spans="3:3" x14ac:dyDescent="0.3">
      <c r="C3511"/>
    </row>
    <row r="3512" spans="3:3" x14ac:dyDescent="0.3">
      <c r="C3512"/>
    </row>
    <row r="3513" spans="3:3" x14ac:dyDescent="0.3">
      <c r="C3513"/>
    </row>
    <row r="3514" spans="3:3" x14ac:dyDescent="0.3">
      <c r="C3514"/>
    </row>
    <row r="3515" spans="3:3" x14ac:dyDescent="0.3">
      <c r="C3515"/>
    </row>
    <row r="3516" spans="3:3" x14ac:dyDescent="0.3">
      <c r="C3516"/>
    </row>
    <row r="3517" spans="3:3" x14ac:dyDescent="0.3">
      <c r="C3517"/>
    </row>
    <row r="3518" spans="3:3" x14ac:dyDescent="0.3">
      <c r="C3518"/>
    </row>
    <row r="3519" spans="3:3" x14ac:dyDescent="0.3">
      <c r="C3519"/>
    </row>
    <row r="3520" spans="3:3" x14ac:dyDescent="0.3">
      <c r="C3520"/>
    </row>
    <row r="3521" spans="3:3" x14ac:dyDescent="0.3">
      <c r="C3521"/>
    </row>
    <row r="3522" spans="3:3" x14ac:dyDescent="0.3">
      <c r="C3522"/>
    </row>
    <row r="3523" spans="3:3" x14ac:dyDescent="0.3">
      <c r="C3523"/>
    </row>
    <row r="3524" spans="3:3" x14ac:dyDescent="0.3">
      <c r="C3524"/>
    </row>
    <row r="3525" spans="3:3" x14ac:dyDescent="0.3">
      <c r="C3525"/>
    </row>
    <row r="3526" spans="3:3" x14ac:dyDescent="0.3">
      <c r="C3526"/>
    </row>
    <row r="3527" spans="3:3" x14ac:dyDescent="0.3">
      <c r="C3527"/>
    </row>
    <row r="3528" spans="3:3" x14ac:dyDescent="0.3">
      <c r="C3528"/>
    </row>
    <row r="3529" spans="3:3" x14ac:dyDescent="0.3">
      <c r="C3529"/>
    </row>
    <row r="3530" spans="3:3" x14ac:dyDescent="0.3">
      <c r="C3530"/>
    </row>
    <row r="3531" spans="3:3" x14ac:dyDescent="0.3">
      <c r="C3531"/>
    </row>
    <row r="3532" spans="3:3" x14ac:dyDescent="0.3">
      <c r="C3532"/>
    </row>
    <row r="3533" spans="3:3" x14ac:dyDescent="0.3">
      <c r="C3533"/>
    </row>
    <row r="3534" spans="3:3" x14ac:dyDescent="0.3">
      <c r="C3534"/>
    </row>
    <row r="3535" spans="3:3" x14ac:dyDescent="0.3">
      <c r="C3535"/>
    </row>
    <row r="3536" spans="3:3" x14ac:dyDescent="0.3">
      <c r="C3536"/>
    </row>
    <row r="3537" spans="3:3" x14ac:dyDescent="0.3">
      <c r="C3537"/>
    </row>
    <row r="3538" spans="3:3" x14ac:dyDescent="0.3">
      <c r="C3538"/>
    </row>
    <row r="3539" spans="3:3" x14ac:dyDescent="0.3">
      <c r="C3539"/>
    </row>
    <row r="3540" spans="3:3" x14ac:dyDescent="0.3">
      <c r="C3540"/>
    </row>
    <row r="3541" spans="3:3" x14ac:dyDescent="0.3">
      <c r="C3541"/>
    </row>
    <row r="3542" spans="3:3" x14ac:dyDescent="0.3">
      <c r="C3542"/>
    </row>
    <row r="3543" spans="3:3" x14ac:dyDescent="0.3">
      <c r="C3543"/>
    </row>
    <row r="3544" spans="3:3" x14ac:dyDescent="0.3">
      <c r="C3544"/>
    </row>
    <row r="3545" spans="3:3" x14ac:dyDescent="0.3">
      <c r="C3545"/>
    </row>
    <row r="3546" spans="3:3" x14ac:dyDescent="0.3">
      <c r="C3546"/>
    </row>
    <row r="3547" spans="3:3" x14ac:dyDescent="0.3">
      <c r="C3547"/>
    </row>
    <row r="3548" spans="3:3" x14ac:dyDescent="0.3">
      <c r="C3548"/>
    </row>
    <row r="3549" spans="3:3" x14ac:dyDescent="0.3">
      <c r="C3549"/>
    </row>
    <row r="3550" spans="3:3" x14ac:dyDescent="0.3">
      <c r="C3550"/>
    </row>
    <row r="3551" spans="3:3" x14ac:dyDescent="0.3">
      <c r="C3551"/>
    </row>
    <row r="3552" spans="3:3" x14ac:dyDescent="0.3">
      <c r="C3552"/>
    </row>
    <row r="3553" spans="3:3" x14ac:dyDescent="0.3">
      <c r="C3553"/>
    </row>
    <row r="3554" spans="3:3" x14ac:dyDescent="0.3">
      <c r="C3554"/>
    </row>
    <row r="3555" spans="3:3" x14ac:dyDescent="0.3">
      <c r="C3555"/>
    </row>
    <row r="3556" spans="3:3" x14ac:dyDescent="0.3">
      <c r="C3556"/>
    </row>
    <row r="3557" spans="3:3" x14ac:dyDescent="0.3">
      <c r="C3557"/>
    </row>
    <row r="3558" spans="3:3" x14ac:dyDescent="0.3">
      <c r="C3558"/>
    </row>
    <row r="3559" spans="3:3" x14ac:dyDescent="0.3">
      <c r="C3559"/>
    </row>
    <row r="3560" spans="3:3" x14ac:dyDescent="0.3">
      <c r="C3560"/>
    </row>
    <row r="3561" spans="3:3" x14ac:dyDescent="0.3">
      <c r="C3561"/>
    </row>
    <row r="3562" spans="3:3" x14ac:dyDescent="0.3">
      <c r="C3562"/>
    </row>
    <row r="3563" spans="3:3" x14ac:dyDescent="0.3">
      <c r="C3563"/>
    </row>
    <row r="3564" spans="3:3" x14ac:dyDescent="0.3">
      <c r="C3564"/>
    </row>
    <row r="3565" spans="3:3" x14ac:dyDescent="0.3">
      <c r="C3565"/>
    </row>
    <row r="3566" spans="3:3" x14ac:dyDescent="0.3">
      <c r="C3566"/>
    </row>
    <row r="3567" spans="3:3" x14ac:dyDescent="0.3">
      <c r="C3567"/>
    </row>
    <row r="3568" spans="3:3" x14ac:dyDescent="0.3">
      <c r="C3568"/>
    </row>
    <row r="3569" spans="3:3" x14ac:dyDescent="0.3">
      <c r="C3569"/>
    </row>
    <row r="3570" spans="3:3" x14ac:dyDescent="0.3">
      <c r="C3570"/>
    </row>
    <row r="3571" spans="3:3" x14ac:dyDescent="0.3">
      <c r="C3571"/>
    </row>
    <row r="3572" spans="3:3" x14ac:dyDescent="0.3">
      <c r="C3572"/>
    </row>
    <row r="3573" spans="3:3" x14ac:dyDescent="0.3">
      <c r="C3573"/>
    </row>
    <row r="3574" spans="3:3" x14ac:dyDescent="0.3">
      <c r="C3574"/>
    </row>
    <row r="3575" spans="3:3" x14ac:dyDescent="0.3">
      <c r="C3575"/>
    </row>
    <row r="3576" spans="3:3" x14ac:dyDescent="0.3">
      <c r="C3576"/>
    </row>
    <row r="3577" spans="3:3" x14ac:dyDescent="0.3">
      <c r="C3577"/>
    </row>
    <row r="3578" spans="3:3" x14ac:dyDescent="0.3">
      <c r="C3578"/>
    </row>
    <row r="3579" spans="3:3" x14ac:dyDescent="0.3">
      <c r="C3579"/>
    </row>
    <row r="3580" spans="3:3" x14ac:dyDescent="0.3">
      <c r="C3580"/>
    </row>
    <row r="3581" spans="3:3" x14ac:dyDescent="0.3">
      <c r="C3581"/>
    </row>
    <row r="3582" spans="3:3" x14ac:dyDescent="0.3">
      <c r="C3582"/>
    </row>
    <row r="3583" spans="3:3" x14ac:dyDescent="0.3">
      <c r="C3583"/>
    </row>
    <row r="3584" spans="3:3" x14ac:dyDescent="0.3">
      <c r="C3584"/>
    </row>
    <row r="3585" spans="3:3" x14ac:dyDescent="0.3">
      <c r="C3585"/>
    </row>
    <row r="3586" spans="3:3" x14ac:dyDescent="0.3">
      <c r="C3586"/>
    </row>
    <row r="3587" spans="3:3" x14ac:dyDescent="0.3">
      <c r="C3587"/>
    </row>
    <row r="3588" spans="3:3" x14ac:dyDescent="0.3">
      <c r="C3588"/>
    </row>
    <row r="3589" spans="3:3" x14ac:dyDescent="0.3">
      <c r="C3589"/>
    </row>
    <row r="3590" spans="3:3" x14ac:dyDescent="0.3">
      <c r="C3590"/>
    </row>
    <row r="3591" spans="3:3" x14ac:dyDescent="0.3">
      <c r="C3591"/>
    </row>
    <row r="3592" spans="3:3" x14ac:dyDescent="0.3">
      <c r="C3592"/>
    </row>
    <row r="3593" spans="3:3" x14ac:dyDescent="0.3">
      <c r="C3593"/>
    </row>
    <row r="3594" spans="3:3" x14ac:dyDescent="0.3">
      <c r="C3594"/>
    </row>
    <row r="3595" spans="3:3" x14ac:dyDescent="0.3">
      <c r="C3595"/>
    </row>
    <row r="3596" spans="3:3" x14ac:dyDescent="0.3">
      <c r="C3596"/>
    </row>
    <row r="3597" spans="3:3" x14ac:dyDescent="0.3">
      <c r="C3597"/>
    </row>
    <row r="3598" spans="3:3" x14ac:dyDescent="0.3">
      <c r="C3598"/>
    </row>
    <row r="3599" spans="3:3" x14ac:dyDescent="0.3">
      <c r="C3599"/>
    </row>
    <row r="3600" spans="3:3" x14ac:dyDescent="0.3">
      <c r="C3600"/>
    </row>
    <row r="3601" spans="3:3" x14ac:dyDescent="0.3">
      <c r="C3601"/>
    </row>
    <row r="3602" spans="3:3" x14ac:dyDescent="0.3">
      <c r="C3602"/>
    </row>
    <row r="3603" spans="3:3" x14ac:dyDescent="0.3">
      <c r="C3603"/>
    </row>
    <row r="3604" spans="3:3" x14ac:dyDescent="0.3">
      <c r="C3604"/>
    </row>
    <row r="3605" spans="3:3" x14ac:dyDescent="0.3">
      <c r="C3605"/>
    </row>
    <row r="3606" spans="3:3" x14ac:dyDescent="0.3">
      <c r="C3606"/>
    </row>
    <row r="3607" spans="3:3" x14ac:dyDescent="0.3">
      <c r="C3607"/>
    </row>
    <row r="3608" spans="3:3" x14ac:dyDescent="0.3">
      <c r="C3608"/>
    </row>
    <row r="3609" spans="3:3" x14ac:dyDescent="0.3">
      <c r="C3609"/>
    </row>
    <row r="3610" spans="3:3" x14ac:dyDescent="0.3">
      <c r="C3610"/>
    </row>
    <row r="3611" spans="3:3" x14ac:dyDescent="0.3">
      <c r="C3611"/>
    </row>
    <row r="3612" spans="3:3" x14ac:dyDescent="0.3">
      <c r="C3612"/>
    </row>
    <row r="3613" spans="3:3" x14ac:dyDescent="0.3">
      <c r="C3613"/>
    </row>
    <row r="3614" spans="3:3" x14ac:dyDescent="0.3">
      <c r="C3614"/>
    </row>
    <row r="3615" spans="3:3" x14ac:dyDescent="0.3">
      <c r="C3615"/>
    </row>
    <row r="3616" spans="3:3" x14ac:dyDescent="0.3">
      <c r="C3616"/>
    </row>
    <row r="3617" spans="3:3" x14ac:dyDescent="0.3">
      <c r="C3617"/>
    </row>
    <row r="3618" spans="3:3" x14ac:dyDescent="0.3">
      <c r="C3618"/>
    </row>
    <row r="3619" spans="3:3" x14ac:dyDescent="0.3">
      <c r="C3619"/>
    </row>
    <row r="3620" spans="3:3" x14ac:dyDescent="0.3">
      <c r="C3620"/>
    </row>
    <row r="3621" spans="3:3" x14ac:dyDescent="0.3">
      <c r="C3621"/>
    </row>
    <row r="3622" spans="3:3" x14ac:dyDescent="0.3">
      <c r="C3622"/>
    </row>
    <row r="3623" spans="3:3" x14ac:dyDescent="0.3">
      <c r="C3623"/>
    </row>
    <row r="3624" spans="3:3" x14ac:dyDescent="0.3">
      <c r="C3624"/>
    </row>
    <row r="3625" spans="3:3" x14ac:dyDescent="0.3">
      <c r="C3625"/>
    </row>
    <row r="3626" spans="3:3" x14ac:dyDescent="0.3">
      <c r="C3626"/>
    </row>
    <row r="3627" spans="3:3" x14ac:dyDescent="0.3">
      <c r="C3627"/>
    </row>
    <row r="3628" spans="3:3" x14ac:dyDescent="0.3">
      <c r="C3628"/>
    </row>
    <row r="3629" spans="3:3" x14ac:dyDescent="0.3">
      <c r="C3629"/>
    </row>
    <row r="3630" spans="3:3" x14ac:dyDescent="0.3">
      <c r="C3630"/>
    </row>
    <row r="3631" spans="3:3" x14ac:dyDescent="0.3">
      <c r="C3631"/>
    </row>
    <row r="3632" spans="3:3" x14ac:dyDescent="0.3">
      <c r="C3632"/>
    </row>
    <row r="3633" spans="3:3" x14ac:dyDescent="0.3">
      <c r="C3633"/>
    </row>
    <row r="3634" spans="3:3" x14ac:dyDescent="0.3">
      <c r="C3634"/>
    </row>
    <row r="3635" spans="3:3" x14ac:dyDescent="0.3">
      <c r="C3635"/>
    </row>
    <row r="3636" spans="3:3" x14ac:dyDescent="0.3">
      <c r="C3636"/>
    </row>
    <row r="3637" spans="3:3" x14ac:dyDescent="0.3">
      <c r="C3637"/>
    </row>
    <row r="3638" spans="3:3" x14ac:dyDescent="0.3">
      <c r="C3638"/>
    </row>
    <row r="3639" spans="3:3" x14ac:dyDescent="0.3">
      <c r="C3639"/>
    </row>
    <row r="3640" spans="3:3" x14ac:dyDescent="0.3">
      <c r="C3640"/>
    </row>
    <row r="3641" spans="3:3" x14ac:dyDescent="0.3">
      <c r="C3641"/>
    </row>
    <row r="3642" spans="3:3" x14ac:dyDescent="0.3">
      <c r="C3642"/>
    </row>
    <row r="3643" spans="3:3" x14ac:dyDescent="0.3">
      <c r="C3643"/>
    </row>
    <row r="3644" spans="3:3" x14ac:dyDescent="0.3">
      <c r="C3644"/>
    </row>
    <row r="3645" spans="3:3" x14ac:dyDescent="0.3">
      <c r="C3645"/>
    </row>
    <row r="3646" spans="3:3" x14ac:dyDescent="0.3">
      <c r="C3646"/>
    </row>
    <row r="3647" spans="3:3" x14ac:dyDescent="0.3">
      <c r="C3647"/>
    </row>
    <row r="3648" spans="3:3" x14ac:dyDescent="0.3">
      <c r="C3648"/>
    </row>
    <row r="3649" spans="3:3" x14ac:dyDescent="0.3">
      <c r="C3649"/>
    </row>
    <row r="3650" spans="3:3" x14ac:dyDescent="0.3">
      <c r="C3650"/>
    </row>
    <row r="3651" spans="3:3" x14ac:dyDescent="0.3">
      <c r="C3651"/>
    </row>
    <row r="3652" spans="3:3" x14ac:dyDescent="0.3">
      <c r="C3652"/>
    </row>
    <row r="3653" spans="3:3" x14ac:dyDescent="0.3">
      <c r="C3653"/>
    </row>
    <row r="3654" spans="3:3" x14ac:dyDescent="0.3">
      <c r="C3654"/>
    </row>
    <row r="3655" spans="3:3" x14ac:dyDescent="0.3">
      <c r="C3655"/>
    </row>
    <row r="3656" spans="3:3" x14ac:dyDescent="0.3">
      <c r="C3656"/>
    </row>
    <row r="3657" spans="3:3" x14ac:dyDescent="0.3">
      <c r="C3657"/>
    </row>
    <row r="3658" spans="3:3" x14ac:dyDescent="0.3">
      <c r="C3658"/>
    </row>
    <row r="3659" spans="3:3" x14ac:dyDescent="0.3">
      <c r="C3659"/>
    </row>
    <row r="3660" spans="3:3" x14ac:dyDescent="0.3">
      <c r="C3660"/>
    </row>
    <row r="3661" spans="3:3" x14ac:dyDescent="0.3">
      <c r="C3661"/>
    </row>
    <row r="3662" spans="3:3" x14ac:dyDescent="0.3">
      <c r="C3662"/>
    </row>
    <row r="3663" spans="3:3" x14ac:dyDescent="0.3">
      <c r="C3663"/>
    </row>
    <row r="3664" spans="3:3" x14ac:dyDescent="0.3">
      <c r="C3664"/>
    </row>
    <row r="3665" spans="3:3" x14ac:dyDescent="0.3">
      <c r="C3665"/>
    </row>
    <row r="3666" spans="3:3" x14ac:dyDescent="0.3">
      <c r="C3666"/>
    </row>
    <row r="3667" spans="3:3" x14ac:dyDescent="0.3">
      <c r="C3667"/>
    </row>
    <row r="3668" spans="3:3" x14ac:dyDescent="0.3">
      <c r="C3668"/>
    </row>
    <row r="3669" spans="3:3" x14ac:dyDescent="0.3">
      <c r="C3669"/>
    </row>
    <row r="3670" spans="3:3" x14ac:dyDescent="0.3">
      <c r="C3670"/>
    </row>
    <row r="3671" spans="3:3" x14ac:dyDescent="0.3">
      <c r="C3671"/>
    </row>
    <row r="3672" spans="3:3" x14ac:dyDescent="0.3">
      <c r="C3672"/>
    </row>
    <row r="3673" spans="3:3" x14ac:dyDescent="0.3">
      <c r="C3673"/>
    </row>
    <row r="3674" spans="3:3" x14ac:dyDescent="0.3">
      <c r="C3674"/>
    </row>
    <row r="3675" spans="3:3" x14ac:dyDescent="0.3">
      <c r="C3675"/>
    </row>
    <row r="3676" spans="3:3" x14ac:dyDescent="0.3">
      <c r="C3676"/>
    </row>
    <row r="3677" spans="3:3" x14ac:dyDescent="0.3">
      <c r="C3677"/>
    </row>
    <row r="3678" spans="3:3" x14ac:dyDescent="0.3">
      <c r="C3678"/>
    </row>
    <row r="3679" spans="3:3" x14ac:dyDescent="0.3">
      <c r="C3679"/>
    </row>
    <row r="3680" spans="3:3" x14ac:dyDescent="0.3">
      <c r="C3680"/>
    </row>
    <row r="3681" spans="3:3" x14ac:dyDescent="0.3">
      <c r="C3681"/>
    </row>
    <row r="3682" spans="3:3" x14ac:dyDescent="0.3">
      <c r="C3682"/>
    </row>
    <row r="3683" spans="3:3" x14ac:dyDescent="0.3">
      <c r="C3683"/>
    </row>
    <row r="3684" spans="3:3" x14ac:dyDescent="0.3">
      <c r="C3684"/>
    </row>
    <row r="3685" spans="3:3" x14ac:dyDescent="0.3">
      <c r="C3685"/>
    </row>
    <row r="3686" spans="3:3" x14ac:dyDescent="0.3">
      <c r="C3686"/>
    </row>
    <row r="3687" spans="3:3" x14ac:dyDescent="0.3">
      <c r="C3687"/>
    </row>
    <row r="3688" spans="3:3" x14ac:dyDescent="0.3">
      <c r="C3688"/>
    </row>
    <row r="3689" spans="3:3" x14ac:dyDescent="0.3">
      <c r="C3689"/>
    </row>
    <row r="3690" spans="3:3" x14ac:dyDescent="0.3">
      <c r="C3690"/>
    </row>
    <row r="3691" spans="3:3" x14ac:dyDescent="0.3">
      <c r="C3691"/>
    </row>
    <row r="3692" spans="3:3" x14ac:dyDescent="0.3">
      <c r="C3692"/>
    </row>
    <row r="3693" spans="3:3" x14ac:dyDescent="0.3">
      <c r="C3693"/>
    </row>
    <row r="3694" spans="3:3" x14ac:dyDescent="0.3">
      <c r="C3694"/>
    </row>
    <row r="3695" spans="3:3" x14ac:dyDescent="0.3">
      <c r="C3695"/>
    </row>
    <row r="3696" spans="3:3" x14ac:dyDescent="0.3">
      <c r="C3696"/>
    </row>
    <row r="3697" spans="3:3" x14ac:dyDescent="0.3">
      <c r="C3697"/>
    </row>
    <row r="3698" spans="3:3" x14ac:dyDescent="0.3">
      <c r="C3698"/>
    </row>
    <row r="3699" spans="3:3" x14ac:dyDescent="0.3">
      <c r="C3699"/>
    </row>
    <row r="3700" spans="3:3" x14ac:dyDescent="0.3">
      <c r="C3700"/>
    </row>
    <row r="3701" spans="3:3" x14ac:dyDescent="0.3">
      <c r="C3701"/>
    </row>
    <row r="3702" spans="3:3" x14ac:dyDescent="0.3">
      <c r="C3702"/>
    </row>
    <row r="3703" spans="3:3" x14ac:dyDescent="0.3">
      <c r="C3703"/>
    </row>
    <row r="3704" spans="3:3" x14ac:dyDescent="0.3">
      <c r="C3704"/>
    </row>
    <row r="3705" spans="3:3" x14ac:dyDescent="0.3">
      <c r="C3705"/>
    </row>
    <row r="3706" spans="3:3" x14ac:dyDescent="0.3">
      <c r="C3706"/>
    </row>
    <row r="3707" spans="3:3" x14ac:dyDescent="0.3">
      <c r="C3707"/>
    </row>
    <row r="3708" spans="3:3" x14ac:dyDescent="0.3">
      <c r="C3708"/>
    </row>
    <row r="3709" spans="3:3" x14ac:dyDescent="0.3">
      <c r="C3709"/>
    </row>
    <row r="3710" spans="3:3" x14ac:dyDescent="0.3">
      <c r="C3710"/>
    </row>
    <row r="3711" spans="3:3" x14ac:dyDescent="0.3">
      <c r="C3711"/>
    </row>
    <row r="3712" spans="3:3" x14ac:dyDescent="0.3">
      <c r="C3712"/>
    </row>
    <row r="3713" spans="3:3" x14ac:dyDescent="0.3">
      <c r="C3713"/>
    </row>
    <row r="3714" spans="3:3" x14ac:dyDescent="0.3">
      <c r="C3714"/>
    </row>
    <row r="3715" spans="3:3" x14ac:dyDescent="0.3">
      <c r="C3715"/>
    </row>
    <row r="3716" spans="3:3" x14ac:dyDescent="0.3">
      <c r="C3716"/>
    </row>
    <row r="3717" spans="3:3" x14ac:dyDescent="0.3">
      <c r="C3717"/>
    </row>
    <row r="3718" spans="3:3" x14ac:dyDescent="0.3">
      <c r="C3718"/>
    </row>
    <row r="3719" spans="3:3" x14ac:dyDescent="0.3">
      <c r="C3719"/>
    </row>
    <row r="3720" spans="3:3" x14ac:dyDescent="0.3">
      <c r="C3720"/>
    </row>
    <row r="3721" spans="3:3" x14ac:dyDescent="0.3">
      <c r="C3721"/>
    </row>
    <row r="3722" spans="3:3" x14ac:dyDescent="0.3">
      <c r="C3722"/>
    </row>
    <row r="3723" spans="3:3" x14ac:dyDescent="0.3">
      <c r="C3723"/>
    </row>
    <row r="3724" spans="3:3" x14ac:dyDescent="0.3">
      <c r="C3724"/>
    </row>
    <row r="3725" spans="3:3" x14ac:dyDescent="0.3">
      <c r="C3725"/>
    </row>
    <row r="3726" spans="3:3" x14ac:dyDescent="0.3">
      <c r="C3726"/>
    </row>
    <row r="3727" spans="3:3" x14ac:dyDescent="0.3">
      <c r="C3727"/>
    </row>
    <row r="3728" spans="3:3" x14ac:dyDescent="0.3">
      <c r="C3728"/>
    </row>
    <row r="3729" spans="3:3" x14ac:dyDescent="0.3">
      <c r="C3729"/>
    </row>
    <row r="3730" spans="3:3" x14ac:dyDescent="0.3">
      <c r="C3730"/>
    </row>
    <row r="3731" spans="3:3" x14ac:dyDescent="0.3">
      <c r="C3731"/>
    </row>
    <row r="3732" spans="3:3" x14ac:dyDescent="0.3">
      <c r="C3732"/>
    </row>
    <row r="3733" spans="3:3" x14ac:dyDescent="0.3">
      <c r="C3733"/>
    </row>
    <row r="3734" spans="3:3" x14ac:dyDescent="0.3">
      <c r="C3734"/>
    </row>
    <row r="3735" spans="3:3" x14ac:dyDescent="0.3">
      <c r="C3735"/>
    </row>
    <row r="3736" spans="3:3" x14ac:dyDescent="0.3">
      <c r="C3736"/>
    </row>
    <row r="3737" spans="3:3" x14ac:dyDescent="0.3">
      <c r="C3737"/>
    </row>
    <row r="3738" spans="3:3" x14ac:dyDescent="0.3">
      <c r="C3738"/>
    </row>
    <row r="3739" spans="3:3" x14ac:dyDescent="0.3">
      <c r="C3739"/>
    </row>
    <row r="3740" spans="3:3" x14ac:dyDescent="0.3">
      <c r="C3740"/>
    </row>
    <row r="3741" spans="3:3" x14ac:dyDescent="0.3">
      <c r="C3741"/>
    </row>
    <row r="3742" spans="3:3" x14ac:dyDescent="0.3">
      <c r="C3742"/>
    </row>
    <row r="3743" spans="3:3" x14ac:dyDescent="0.3">
      <c r="C3743"/>
    </row>
    <row r="3744" spans="3:3" x14ac:dyDescent="0.3">
      <c r="C3744"/>
    </row>
    <row r="3745" spans="3:3" x14ac:dyDescent="0.3">
      <c r="C3745"/>
    </row>
    <row r="3746" spans="3:3" x14ac:dyDescent="0.3">
      <c r="C3746"/>
    </row>
    <row r="3747" spans="3:3" x14ac:dyDescent="0.3">
      <c r="C3747"/>
    </row>
    <row r="3748" spans="3:3" x14ac:dyDescent="0.3">
      <c r="C3748"/>
    </row>
    <row r="3749" spans="3:3" x14ac:dyDescent="0.3">
      <c r="C3749"/>
    </row>
    <row r="3750" spans="3:3" x14ac:dyDescent="0.3">
      <c r="C3750"/>
    </row>
    <row r="3751" spans="3:3" x14ac:dyDescent="0.3">
      <c r="C3751"/>
    </row>
    <row r="3752" spans="3:3" x14ac:dyDescent="0.3">
      <c r="C3752"/>
    </row>
    <row r="3753" spans="3:3" x14ac:dyDescent="0.3">
      <c r="C3753"/>
    </row>
    <row r="3754" spans="3:3" x14ac:dyDescent="0.3">
      <c r="C3754"/>
    </row>
    <row r="3755" spans="3:3" x14ac:dyDescent="0.3">
      <c r="C3755"/>
    </row>
    <row r="3756" spans="3:3" x14ac:dyDescent="0.3">
      <c r="C3756"/>
    </row>
    <row r="3757" spans="3:3" x14ac:dyDescent="0.3">
      <c r="C3757"/>
    </row>
    <row r="3758" spans="3:3" x14ac:dyDescent="0.3">
      <c r="C3758"/>
    </row>
    <row r="3759" spans="3:3" x14ac:dyDescent="0.3">
      <c r="C3759"/>
    </row>
    <row r="3760" spans="3:3" x14ac:dyDescent="0.3">
      <c r="C3760"/>
    </row>
    <row r="3761" spans="3:3" x14ac:dyDescent="0.3">
      <c r="C3761"/>
    </row>
    <row r="3762" spans="3:3" x14ac:dyDescent="0.3">
      <c r="C3762"/>
    </row>
    <row r="3763" spans="3:3" x14ac:dyDescent="0.3">
      <c r="C3763"/>
    </row>
    <row r="3764" spans="3:3" x14ac:dyDescent="0.3">
      <c r="C3764"/>
    </row>
    <row r="3765" spans="3:3" x14ac:dyDescent="0.3">
      <c r="C3765"/>
    </row>
    <row r="3766" spans="3:3" x14ac:dyDescent="0.3">
      <c r="C3766"/>
    </row>
    <row r="3767" spans="3:3" x14ac:dyDescent="0.3">
      <c r="C3767"/>
    </row>
    <row r="3768" spans="3:3" x14ac:dyDescent="0.3">
      <c r="C3768"/>
    </row>
    <row r="3769" spans="3:3" x14ac:dyDescent="0.3">
      <c r="C3769"/>
    </row>
    <row r="3770" spans="3:3" x14ac:dyDescent="0.3">
      <c r="C3770"/>
    </row>
    <row r="3771" spans="3:3" x14ac:dyDescent="0.3">
      <c r="C3771"/>
    </row>
    <row r="3772" spans="3:3" x14ac:dyDescent="0.3">
      <c r="C3772"/>
    </row>
    <row r="3773" spans="3:3" x14ac:dyDescent="0.3">
      <c r="C3773"/>
    </row>
    <row r="3774" spans="3:3" x14ac:dyDescent="0.3">
      <c r="C3774"/>
    </row>
    <row r="3775" spans="3:3" x14ac:dyDescent="0.3">
      <c r="C3775"/>
    </row>
    <row r="3776" spans="3:3" x14ac:dyDescent="0.3">
      <c r="C3776"/>
    </row>
    <row r="3777" spans="3:3" x14ac:dyDescent="0.3">
      <c r="C3777"/>
    </row>
    <row r="3778" spans="3:3" x14ac:dyDescent="0.3">
      <c r="C3778"/>
    </row>
    <row r="3779" spans="3:3" x14ac:dyDescent="0.3">
      <c r="C3779"/>
    </row>
    <row r="3780" spans="3:3" x14ac:dyDescent="0.3">
      <c r="C3780"/>
    </row>
    <row r="3781" spans="3:3" x14ac:dyDescent="0.3">
      <c r="C3781"/>
    </row>
    <row r="3782" spans="3:3" x14ac:dyDescent="0.3">
      <c r="C3782"/>
    </row>
    <row r="3783" spans="3:3" x14ac:dyDescent="0.3">
      <c r="C3783"/>
    </row>
    <row r="3784" spans="3:3" x14ac:dyDescent="0.3">
      <c r="C3784"/>
    </row>
    <row r="3785" spans="3:3" x14ac:dyDescent="0.3">
      <c r="C3785"/>
    </row>
    <row r="3786" spans="3:3" x14ac:dyDescent="0.3">
      <c r="C3786"/>
    </row>
    <row r="3787" spans="3:3" x14ac:dyDescent="0.3">
      <c r="C3787"/>
    </row>
    <row r="3788" spans="3:3" x14ac:dyDescent="0.3">
      <c r="C3788"/>
    </row>
    <row r="3789" spans="3:3" x14ac:dyDescent="0.3">
      <c r="C3789"/>
    </row>
    <row r="3790" spans="3:3" x14ac:dyDescent="0.3">
      <c r="C3790"/>
    </row>
    <row r="3791" spans="3:3" x14ac:dyDescent="0.3">
      <c r="C3791"/>
    </row>
    <row r="3792" spans="3:3" x14ac:dyDescent="0.3">
      <c r="C3792"/>
    </row>
    <row r="3793" spans="3:3" x14ac:dyDescent="0.3">
      <c r="C3793"/>
    </row>
    <row r="3794" spans="3:3" x14ac:dyDescent="0.3">
      <c r="C3794"/>
    </row>
    <row r="3795" spans="3:3" x14ac:dyDescent="0.3">
      <c r="C3795"/>
    </row>
    <row r="3796" spans="3:3" x14ac:dyDescent="0.3">
      <c r="C3796"/>
    </row>
    <row r="3797" spans="3:3" x14ac:dyDescent="0.3">
      <c r="C3797"/>
    </row>
    <row r="3798" spans="3:3" x14ac:dyDescent="0.3">
      <c r="C3798"/>
    </row>
    <row r="3799" spans="3:3" x14ac:dyDescent="0.3">
      <c r="C3799"/>
    </row>
    <row r="3800" spans="3:3" x14ac:dyDescent="0.3">
      <c r="C3800"/>
    </row>
    <row r="3801" spans="3:3" x14ac:dyDescent="0.3">
      <c r="C3801"/>
    </row>
    <row r="3802" spans="3:3" x14ac:dyDescent="0.3">
      <c r="C3802"/>
    </row>
    <row r="3803" spans="3:3" x14ac:dyDescent="0.3">
      <c r="C3803"/>
    </row>
    <row r="3804" spans="3:3" x14ac:dyDescent="0.3">
      <c r="C3804"/>
    </row>
    <row r="3805" spans="3:3" x14ac:dyDescent="0.3">
      <c r="C3805"/>
    </row>
    <row r="3806" spans="3:3" x14ac:dyDescent="0.3">
      <c r="C3806"/>
    </row>
    <row r="3807" spans="3:3" x14ac:dyDescent="0.3">
      <c r="C3807"/>
    </row>
    <row r="3808" spans="3:3" x14ac:dyDescent="0.3">
      <c r="C3808"/>
    </row>
    <row r="3809" spans="3:3" x14ac:dyDescent="0.3">
      <c r="C3809"/>
    </row>
    <row r="3810" spans="3:3" x14ac:dyDescent="0.3">
      <c r="C3810"/>
    </row>
    <row r="3811" spans="3:3" x14ac:dyDescent="0.3">
      <c r="C3811"/>
    </row>
    <row r="3812" spans="3:3" x14ac:dyDescent="0.3">
      <c r="C3812"/>
    </row>
    <row r="3813" spans="3:3" x14ac:dyDescent="0.3">
      <c r="C3813"/>
    </row>
    <row r="3814" spans="3:3" x14ac:dyDescent="0.3">
      <c r="C3814"/>
    </row>
    <row r="3815" spans="3:3" x14ac:dyDescent="0.3">
      <c r="C3815"/>
    </row>
    <row r="3816" spans="3:3" x14ac:dyDescent="0.3">
      <c r="C3816"/>
    </row>
    <row r="3817" spans="3:3" x14ac:dyDescent="0.3">
      <c r="C3817"/>
    </row>
    <row r="3818" spans="3:3" x14ac:dyDescent="0.3">
      <c r="C3818"/>
    </row>
    <row r="3819" spans="3:3" x14ac:dyDescent="0.3">
      <c r="C3819"/>
    </row>
    <row r="3820" spans="3:3" x14ac:dyDescent="0.3">
      <c r="C3820"/>
    </row>
    <row r="3821" spans="3:3" x14ac:dyDescent="0.3">
      <c r="C3821"/>
    </row>
    <row r="3822" spans="3:3" x14ac:dyDescent="0.3">
      <c r="C3822"/>
    </row>
    <row r="3823" spans="3:3" x14ac:dyDescent="0.3">
      <c r="C3823"/>
    </row>
    <row r="3824" spans="3:3" x14ac:dyDescent="0.3">
      <c r="C3824"/>
    </row>
    <row r="3825" spans="3:3" x14ac:dyDescent="0.3">
      <c r="C3825"/>
    </row>
    <row r="3826" spans="3:3" x14ac:dyDescent="0.3">
      <c r="C3826"/>
    </row>
    <row r="3827" spans="3:3" x14ac:dyDescent="0.3">
      <c r="C3827"/>
    </row>
    <row r="3828" spans="3:3" x14ac:dyDescent="0.3">
      <c r="C3828"/>
    </row>
    <row r="3829" spans="3:3" x14ac:dyDescent="0.3">
      <c r="C3829"/>
    </row>
    <row r="3830" spans="3:3" x14ac:dyDescent="0.3">
      <c r="C3830"/>
    </row>
    <row r="3831" spans="3:3" x14ac:dyDescent="0.3">
      <c r="C3831"/>
    </row>
    <row r="3832" spans="3:3" x14ac:dyDescent="0.3">
      <c r="C3832"/>
    </row>
    <row r="3833" spans="3:3" x14ac:dyDescent="0.3">
      <c r="C3833"/>
    </row>
    <row r="3834" spans="3:3" x14ac:dyDescent="0.3">
      <c r="C3834"/>
    </row>
    <row r="3835" spans="3:3" x14ac:dyDescent="0.3">
      <c r="C3835"/>
    </row>
    <row r="3836" spans="3:3" x14ac:dyDescent="0.3">
      <c r="C3836"/>
    </row>
    <row r="3837" spans="3:3" x14ac:dyDescent="0.3">
      <c r="C3837"/>
    </row>
    <row r="3838" spans="3:3" x14ac:dyDescent="0.3">
      <c r="C3838"/>
    </row>
    <row r="3839" spans="3:3" x14ac:dyDescent="0.3">
      <c r="C3839"/>
    </row>
    <row r="3840" spans="3:3" x14ac:dyDescent="0.3">
      <c r="C3840"/>
    </row>
    <row r="3841" spans="3:3" x14ac:dyDescent="0.3">
      <c r="C3841"/>
    </row>
    <row r="3842" spans="3:3" x14ac:dyDescent="0.3">
      <c r="C3842"/>
    </row>
    <row r="3843" spans="3:3" x14ac:dyDescent="0.3">
      <c r="C3843"/>
    </row>
    <row r="3844" spans="3:3" x14ac:dyDescent="0.3">
      <c r="C3844"/>
    </row>
    <row r="3845" spans="3:3" x14ac:dyDescent="0.3">
      <c r="C3845"/>
    </row>
    <row r="3846" spans="3:3" x14ac:dyDescent="0.3">
      <c r="C3846"/>
    </row>
    <row r="3847" spans="3:3" x14ac:dyDescent="0.3">
      <c r="C3847"/>
    </row>
    <row r="3848" spans="3:3" x14ac:dyDescent="0.3">
      <c r="C3848"/>
    </row>
    <row r="3849" spans="3:3" x14ac:dyDescent="0.3">
      <c r="C3849"/>
    </row>
    <row r="3850" spans="3:3" x14ac:dyDescent="0.3">
      <c r="C3850"/>
    </row>
    <row r="3851" spans="3:3" x14ac:dyDescent="0.3">
      <c r="C3851"/>
    </row>
    <row r="3852" spans="3:3" x14ac:dyDescent="0.3">
      <c r="C3852"/>
    </row>
    <row r="3853" spans="3:3" x14ac:dyDescent="0.3">
      <c r="C3853"/>
    </row>
    <row r="3854" spans="3:3" x14ac:dyDescent="0.3">
      <c r="C3854"/>
    </row>
    <row r="3855" spans="3:3" x14ac:dyDescent="0.3">
      <c r="C3855"/>
    </row>
    <row r="3856" spans="3:3" x14ac:dyDescent="0.3">
      <c r="C3856"/>
    </row>
    <row r="3857" spans="3:3" x14ac:dyDescent="0.3">
      <c r="C3857"/>
    </row>
    <row r="3858" spans="3:3" x14ac:dyDescent="0.3">
      <c r="C3858"/>
    </row>
    <row r="3859" spans="3:3" x14ac:dyDescent="0.3">
      <c r="C3859"/>
    </row>
    <row r="3860" spans="3:3" x14ac:dyDescent="0.3">
      <c r="C3860"/>
    </row>
    <row r="3861" spans="3:3" x14ac:dyDescent="0.3">
      <c r="C3861"/>
    </row>
    <row r="3862" spans="3:3" x14ac:dyDescent="0.3">
      <c r="C3862"/>
    </row>
    <row r="3863" spans="3:3" x14ac:dyDescent="0.3">
      <c r="C3863"/>
    </row>
    <row r="3864" spans="3:3" x14ac:dyDescent="0.3">
      <c r="C3864"/>
    </row>
    <row r="3865" spans="3:3" x14ac:dyDescent="0.3">
      <c r="C3865"/>
    </row>
    <row r="3866" spans="3:3" x14ac:dyDescent="0.3">
      <c r="C3866"/>
    </row>
    <row r="3867" spans="3:3" x14ac:dyDescent="0.3">
      <c r="C3867"/>
    </row>
    <row r="3868" spans="3:3" x14ac:dyDescent="0.3">
      <c r="C3868"/>
    </row>
    <row r="3869" spans="3:3" x14ac:dyDescent="0.3">
      <c r="C3869"/>
    </row>
    <row r="3870" spans="3:3" x14ac:dyDescent="0.3">
      <c r="C3870"/>
    </row>
    <row r="3871" spans="3:3" x14ac:dyDescent="0.3">
      <c r="C3871"/>
    </row>
    <row r="3872" spans="3:3" x14ac:dyDescent="0.3">
      <c r="C3872"/>
    </row>
    <row r="3873" spans="3:3" x14ac:dyDescent="0.3">
      <c r="C3873"/>
    </row>
    <row r="3874" spans="3:3" x14ac:dyDescent="0.3">
      <c r="C3874"/>
    </row>
    <row r="3875" spans="3:3" x14ac:dyDescent="0.3">
      <c r="C3875"/>
    </row>
    <row r="3876" spans="3:3" x14ac:dyDescent="0.3">
      <c r="C3876"/>
    </row>
    <row r="3877" spans="3:3" x14ac:dyDescent="0.3">
      <c r="C3877"/>
    </row>
    <row r="3878" spans="3:3" x14ac:dyDescent="0.3">
      <c r="C3878"/>
    </row>
    <row r="3879" spans="3:3" x14ac:dyDescent="0.3">
      <c r="C3879"/>
    </row>
    <row r="3880" spans="3:3" x14ac:dyDescent="0.3">
      <c r="C3880"/>
    </row>
    <row r="3881" spans="3:3" x14ac:dyDescent="0.3">
      <c r="C3881"/>
    </row>
    <row r="3882" spans="3:3" x14ac:dyDescent="0.3">
      <c r="C3882"/>
    </row>
    <row r="3883" spans="3:3" x14ac:dyDescent="0.3">
      <c r="C3883"/>
    </row>
    <row r="3884" spans="3:3" x14ac:dyDescent="0.3">
      <c r="C3884"/>
    </row>
    <row r="3885" spans="3:3" x14ac:dyDescent="0.3">
      <c r="C3885"/>
    </row>
    <row r="3886" spans="3:3" x14ac:dyDescent="0.3">
      <c r="C3886"/>
    </row>
    <row r="3887" spans="3:3" x14ac:dyDescent="0.3">
      <c r="C3887"/>
    </row>
    <row r="3888" spans="3:3" x14ac:dyDescent="0.3">
      <c r="C3888"/>
    </row>
    <row r="3889" spans="3:3" x14ac:dyDescent="0.3">
      <c r="C3889"/>
    </row>
    <row r="3890" spans="3:3" x14ac:dyDescent="0.3">
      <c r="C3890"/>
    </row>
    <row r="3891" spans="3:3" x14ac:dyDescent="0.3">
      <c r="C3891"/>
    </row>
    <row r="3892" spans="3:3" x14ac:dyDescent="0.3">
      <c r="C3892"/>
    </row>
    <row r="3893" spans="3:3" x14ac:dyDescent="0.3">
      <c r="C3893"/>
    </row>
    <row r="3894" spans="3:3" x14ac:dyDescent="0.3">
      <c r="C3894"/>
    </row>
    <row r="3895" spans="3:3" x14ac:dyDescent="0.3">
      <c r="C3895"/>
    </row>
    <row r="3896" spans="3:3" x14ac:dyDescent="0.3">
      <c r="C3896"/>
    </row>
    <row r="3897" spans="3:3" x14ac:dyDescent="0.3">
      <c r="C3897"/>
    </row>
    <row r="3898" spans="3:3" x14ac:dyDescent="0.3">
      <c r="C3898"/>
    </row>
    <row r="3899" spans="3:3" x14ac:dyDescent="0.3">
      <c r="C3899"/>
    </row>
    <row r="3900" spans="3:3" x14ac:dyDescent="0.3">
      <c r="C3900"/>
    </row>
    <row r="3901" spans="3:3" x14ac:dyDescent="0.3">
      <c r="C3901"/>
    </row>
    <row r="3902" spans="3:3" x14ac:dyDescent="0.3">
      <c r="C3902"/>
    </row>
    <row r="3903" spans="3:3" x14ac:dyDescent="0.3">
      <c r="C3903"/>
    </row>
    <row r="3904" spans="3:3" x14ac:dyDescent="0.3">
      <c r="C3904"/>
    </row>
    <row r="3905" spans="3:3" x14ac:dyDescent="0.3">
      <c r="C3905"/>
    </row>
    <row r="3906" spans="3:3" x14ac:dyDescent="0.3">
      <c r="C3906"/>
    </row>
    <row r="3907" spans="3:3" x14ac:dyDescent="0.3">
      <c r="C3907"/>
    </row>
    <row r="3908" spans="3:3" x14ac:dyDescent="0.3">
      <c r="C3908"/>
    </row>
    <row r="3909" spans="3:3" x14ac:dyDescent="0.3">
      <c r="C3909"/>
    </row>
    <row r="3910" spans="3:3" x14ac:dyDescent="0.3">
      <c r="C3910"/>
    </row>
    <row r="3911" spans="3:3" x14ac:dyDescent="0.3">
      <c r="C3911"/>
    </row>
    <row r="3912" spans="3:3" x14ac:dyDescent="0.3">
      <c r="C3912"/>
    </row>
    <row r="3913" spans="3:3" x14ac:dyDescent="0.3">
      <c r="C3913"/>
    </row>
    <row r="3914" spans="3:3" x14ac:dyDescent="0.3">
      <c r="C3914"/>
    </row>
    <row r="3915" spans="3:3" x14ac:dyDescent="0.3">
      <c r="C3915"/>
    </row>
    <row r="3916" spans="3:3" x14ac:dyDescent="0.3">
      <c r="C3916"/>
    </row>
    <row r="3917" spans="3:3" x14ac:dyDescent="0.3">
      <c r="C3917"/>
    </row>
    <row r="3918" spans="3:3" x14ac:dyDescent="0.3">
      <c r="C3918"/>
    </row>
    <row r="3919" spans="3:3" x14ac:dyDescent="0.3">
      <c r="C3919"/>
    </row>
    <row r="3920" spans="3:3" x14ac:dyDescent="0.3">
      <c r="C3920"/>
    </row>
    <row r="3921" spans="3:3" x14ac:dyDescent="0.3">
      <c r="C3921"/>
    </row>
    <row r="3922" spans="3:3" x14ac:dyDescent="0.3">
      <c r="C3922"/>
    </row>
    <row r="3923" spans="3:3" x14ac:dyDescent="0.3">
      <c r="C3923"/>
    </row>
    <row r="3924" spans="3:3" x14ac:dyDescent="0.3">
      <c r="C3924"/>
    </row>
    <row r="3925" spans="3:3" x14ac:dyDescent="0.3">
      <c r="C3925"/>
    </row>
    <row r="3926" spans="3:3" x14ac:dyDescent="0.3">
      <c r="C3926"/>
    </row>
    <row r="3927" spans="3:3" x14ac:dyDescent="0.3">
      <c r="C3927"/>
    </row>
    <row r="3928" spans="3:3" x14ac:dyDescent="0.3">
      <c r="C3928"/>
    </row>
    <row r="3929" spans="3:3" x14ac:dyDescent="0.3">
      <c r="C3929"/>
    </row>
    <row r="3930" spans="3:3" x14ac:dyDescent="0.3">
      <c r="C3930"/>
    </row>
    <row r="3931" spans="3:3" x14ac:dyDescent="0.3">
      <c r="C3931"/>
    </row>
    <row r="3932" spans="3:3" x14ac:dyDescent="0.3">
      <c r="C3932"/>
    </row>
    <row r="3933" spans="3:3" x14ac:dyDescent="0.3">
      <c r="C3933"/>
    </row>
    <row r="3934" spans="3:3" x14ac:dyDescent="0.3">
      <c r="C3934"/>
    </row>
    <row r="3935" spans="3:3" x14ac:dyDescent="0.3">
      <c r="C3935"/>
    </row>
    <row r="3936" spans="3:3" x14ac:dyDescent="0.3">
      <c r="C3936"/>
    </row>
    <row r="3937" spans="3:3" x14ac:dyDescent="0.3">
      <c r="C3937"/>
    </row>
    <row r="3938" spans="3:3" x14ac:dyDescent="0.3">
      <c r="C3938"/>
    </row>
    <row r="3939" spans="3:3" x14ac:dyDescent="0.3">
      <c r="C3939"/>
    </row>
    <row r="3940" spans="3:3" x14ac:dyDescent="0.3">
      <c r="C3940"/>
    </row>
    <row r="3941" spans="3:3" x14ac:dyDescent="0.3">
      <c r="C3941"/>
    </row>
    <row r="3942" spans="3:3" x14ac:dyDescent="0.3">
      <c r="C3942"/>
    </row>
    <row r="3943" spans="3:3" x14ac:dyDescent="0.3">
      <c r="C3943"/>
    </row>
    <row r="3944" spans="3:3" x14ac:dyDescent="0.3">
      <c r="C3944"/>
    </row>
    <row r="3945" spans="3:3" x14ac:dyDescent="0.3">
      <c r="C3945"/>
    </row>
    <row r="3946" spans="3:3" x14ac:dyDescent="0.3">
      <c r="C3946"/>
    </row>
    <row r="3947" spans="3:3" x14ac:dyDescent="0.3">
      <c r="C3947"/>
    </row>
    <row r="3948" spans="3:3" x14ac:dyDescent="0.3">
      <c r="C3948"/>
    </row>
    <row r="3949" spans="3:3" x14ac:dyDescent="0.3">
      <c r="C3949"/>
    </row>
    <row r="3950" spans="3:3" x14ac:dyDescent="0.3">
      <c r="C3950"/>
    </row>
    <row r="3951" spans="3:3" x14ac:dyDescent="0.3">
      <c r="C3951"/>
    </row>
    <row r="3952" spans="3:3" x14ac:dyDescent="0.3">
      <c r="C3952"/>
    </row>
    <row r="3953" spans="3:3" x14ac:dyDescent="0.3">
      <c r="C3953"/>
    </row>
    <row r="3954" spans="3:3" x14ac:dyDescent="0.3">
      <c r="C3954"/>
    </row>
    <row r="3955" spans="3:3" x14ac:dyDescent="0.3">
      <c r="C3955"/>
    </row>
    <row r="3956" spans="3:3" x14ac:dyDescent="0.3">
      <c r="C3956"/>
    </row>
    <row r="3957" spans="3:3" x14ac:dyDescent="0.3">
      <c r="C3957"/>
    </row>
    <row r="3958" spans="3:3" x14ac:dyDescent="0.3">
      <c r="C3958"/>
    </row>
    <row r="3959" spans="3:3" x14ac:dyDescent="0.3">
      <c r="C3959"/>
    </row>
    <row r="3960" spans="3:3" x14ac:dyDescent="0.3">
      <c r="C3960"/>
    </row>
    <row r="3961" spans="3:3" x14ac:dyDescent="0.3">
      <c r="C3961"/>
    </row>
    <row r="3962" spans="3:3" x14ac:dyDescent="0.3">
      <c r="C3962"/>
    </row>
    <row r="3963" spans="3:3" x14ac:dyDescent="0.3">
      <c r="C3963"/>
    </row>
    <row r="3964" spans="3:3" x14ac:dyDescent="0.3">
      <c r="C3964"/>
    </row>
    <row r="3965" spans="3:3" x14ac:dyDescent="0.3">
      <c r="C3965"/>
    </row>
    <row r="3966" spans="3:3" x14ac:dyDescent="0.3">
      <c r="C3966"/>
    </row>
    <row r="3967" spans="3:3" x14ac:dyDescent="0.3">
      <c r="C3967"/>
    </row>
    <row r="3968" spans="3:3" x14ac:dyDescent="0.3">
      <c r="C3968"/>
    </row>
    <row r="3969" spans="3:3" x14ac:dyDescent="0.3">
      <c r="C3969"/>
    </row>
    <row r="3970" spans="3:3" x14ac:dyDescent="0.3">
      <c r="C3970"/>
    </row>
    <row r="3971" spans="3:3" x14ac:dyDescent="0.3">
      <c r="C3971"/>
    </row>
    <row r="3972" spans="3:3" x14ac:dyDescent="0.3">
      <c r="C3972"/>
    </row>
    <row r="3973" spans="3:3" x14ac:dyDescent="0.3">
      <c r="C3973"/>
    </row>
    <row r="3974" spans="3:3" x14ac:dyDescent="0.3">
      <c r="C3974"/>
    </row>
    <row r="3975" spans="3:3" x14ac:dyDescent="0.3">
      <c r="C3975"/>
    </row>
    <row r="3976" spans="3:3" x14ac:dyDescent="0.3">
      <c r="C3976"/>
    </row>
    <row r="3977" spans="3:3" x14ac:dyDescent="0.3">
      <c r="C3977"/>
    </row>
    <row r="3978" spans="3:3" x14ac:dyDescent="0.3">
      <c r="C3978"/>
    </row>
    <row r="3979" spans="3:3" x14ac:dyDescent="0.3">
      <c r="C3979"/>
    </row>
    <row r="3980" spans="3:3" x14ac:dyDescent="0.3">
      <c r="C3980"/>
    </row>
    <row r="3981" spans="3:3" x14ac:dyDescent="0.3">
      <c r="C3981"/>
    </row>
    <row r="3982" spans="3:3" x14ac:dyDescent="0.3">
      <c r="C3982"/>
    </row>
    <row r="3983" spans="3:3" x14ac:dyDescent="0.3">
      <c r="C3983"/>
    </row>
    <row r="3984" spans="3:3" x14ac:dyDescent="0.3">
      <c r="C3984"/>
    </row>
    <row r="3985" spans="3:3" x14ac:dyDescent="0.3">
      <c r="C3985"/>
    </row>
    <row r="3986" spans="3:3" x14ac:dyDescent="0.3">
      <c r="C3986"/>
    </row>
    <row r="3987" spans="3:3" x14ac:dyDescent="0.3">
      <c r="C3987"/>
    </row>
    <row r="3988" spans="3:3" x14ac:dyDescent="0.3">
      <c r="C3988"/>
    </row>
    <row r="3989" spans="3:3" x14ac:dyDescent="0.3">
      <c r="C3989"/>
    </row>
    <row r="3990" spans="3:3" x14ac:dyDescent="0.3">
      <c r="C3990"/>
    </row>
    <row r="3991" spans="3:3" x14ac:dyDescent="0.3">
      <c r="C3991"/>
    </row>
    <row r="3992" spans="3:3" x14ac:dyDescent="0.3">
      <c r="C3992"/>
    </row>
    <row r="3993" spans="3:3" x14ac:dyDescent="0.3">
      <c r="C3993"/>
    </row>
    <row r="3994" spans="3:3" x14ac:dyDescent="0.3">
      <c r="C3994"/>
    </row>
    <row r="3995" spans="3:3" x14ac:dyDescent="0.3">
      <c r="C3995"/>
    </row>
    <row r="3996" spans="3:3" x14ac:dyDescent="0.3">
      <c r="C3996"/>
    </row>
    <row r="3997" spans="3:3" x14ac:dyDescent="0.3">
      <c r="C3997"/>
    </row>
    <row r="3998" spans="3:3" x14ac:dyDescent="0.3">
      <c r="C3998"/>
    </row>
    <row r="3999" spans="3:3" x14ac:dyDescent="0.3">
      <c r="C3999"/>
    </row>
    <row r="4000" spans="3:3" x14ac:dyDescent="0.3">
      <c r="C4000"/>
    </row>
    <row r="4001" spans="3:3" x14ac:dyDescent="0.3">
      <c r="C4001"/>
    </row>
    <row r="4002" spans="3:3" x14ac:dyDescent="0.3">
      <c r="C4002"/>
    </row>
    <row r="4003" spans="3:3" x14ac:dyDescent="0.3">
      <c r="C4003"/>
    </row>
    <row r="4004" spans="3:3" x14ac:dyDescent="0.3">
      <c r="C4004"/>
    </row>
    <row r="4005" spans="3:3" x14ac:dyDescent="0.3">
      <c r="C4005"/>
    </row>
    <row r="4006" spans="3:3" x14ac:dyDescent="0.3">
      <c r="C4006"/>
    </row>
    <row r="4007" spans="3:3" x14ac:dyDescent="0.3">
      <c r="C4007"/>
    </row>
    <row r="4008" spans="3:3" x14ac:dyDescent="0.3">
      <c r="C4008"/>
    </row>
    <row r="4009" spans="3:3" x14ac:dyDescent="0.3">
      <c r="C4009"/>
    </row>
    <row r="4010" spans="3:3" x14ac:dyDescent="0.3">
      <c r="C4010"/>
    </row>
    <row r="4011" spans="3:3" x14ac:dyDescent="0.3">
      <c r="C4011"/>
    </row>
    <row r="4012" spans="3:3" x14ac:dyDescent="0.3">
      <c r="C4012"/>
    </row>
    <row r="4013" spans="3:3" x14ac:dyDescent="0.3">
      <c r="C4013"/>
    </row>
    <row r="4014" spans="3:3" x14ac:dyDescent="0.3">
      <c r="C4014"/>
    </row>
    <row r="4015" spans="3:3" x14ac:dyDescent="0.3">
      <c r="C4015"/>
    </row>
    <row r="4016" spans="3:3" x14ac:dyDescent="0.3">
      <c r="C4016"/>
    </row>
    <row r="4017" spans="3:3" x14ac:dyDescent="0.3">
      <c r="C4017"/>
    </row>
    <row r="4018" spans="3:3" x14ac:dyDescent="0.3">
      <c r="C4018"/>
    </row>
    <row r="4019" spans="3:3" x14ac:dyDescent="0.3">
      <c r="C4019"/>
    </row>
    <row r="4020" spans="3:3" x14ac:dyDescent="0.3">
      <c r="C4020"/>
    </row>
    <row r="4021" spans="3:3" x14ac:dyDescent="0.3">
      <c r="C4021"/>
    </row>
    <row r="4022" spans="3:3" x14ac:dyDescent="0.3">
      <c r="C4022"/>
    </row>
    <row r="4023" spans="3:3" x14ac:dyDescent="0.3">
      <c r="C4023"/>
    </row>
    <row r="4024" spans="3:3" x14ac:dyDescent="0.3">
      <c r="C4024"/>
    </row>
    <row r="4025" spans="3:3" x14ac:dyDescent="0.3">
      <c r="C4025"/>
    </row>
    <row r="4026" spans="3:3" x14ac:dyDescent="0.3">
      <c r="C4026"/>
    </row>
    <row r="4027" spans="3:3" x14ac:dyDescent="0.3">
      <c r="C4027"/>
    </row>
    <row r="4028" spans="3:3" x14ac:dyDescent="0.3">
      <c r="C4028"/>
    </row>
    <row r="4029" spans="3:3" x14ac:dyDescent="0.3">
      <c r="C4029"/>
    </row>
    <row r="4030" spans="3:3" x14ac:dyDescent="0.3">
      <c r="C4030"/>
    </row>
    <row r="4031" spans="3:3" x14ac:dyDescent="0.3">
      <c r="C4031"/>
    </row>
    <row r="4032" spans="3:3" x14ac:dyDescent="0.3">
      <c r="C4032"/>
    </row>
    <row r="4033" spans="3:3" x14ac:dyDescent="0.3">
      <c r="C4033"/>
    </row>
    <row r="4034" spans="3:3" x14ac:dyDescent="0.3">
      <c r="C4034"/>
    </row>
    <row r="4035" spans="3:3" x14ac:dyDescent="0.3">
      <c r="C4035"/>
    </row>
    <row r="4036" spans="3:3" x14ac:dyDescent="0.3">
      <c r="C4036"/>
    </row>
    <row r="4037" spans="3:3" x14ac:dyDescent="0.3">
      <c r="C4037"/>
    </row>
    <row r="4038" spans="3:3" x14ac:dyDescent="0.3">
      <c r="C4038"/>
    </row>
    <row r="4039" spans="3:3" x14ac:dyDescent="0.3">
      <c r="C4039"/>
    </row>
    <row r="4040" spans="3:3" x14ac:dyDescent="0.3">
      <c r="C4040"/>
    </row>
    <row r="4041" spans="3:3" x14ac:dyDescent="0.3">
      <c r="C4041"/>
    </row>
    <row r="4042" spans="3:3" x14ac:dyDescent="0.3">
      <c r="C4042"/>
    </row>
    <row r="4043" spans="3:3" x14ac:dyDescent="0.3">
      <c r="C4043"/>
    </row>
    <row r="4044" spans="3:3" x14ac:dyDescent="0.3">
      <c r="C4044"/>
    </row>
    <row r="4045" spans="3:3" x14ac:dyDescent="0.3">
      <c r="C4045"/>
    </row>
    <row r="4046" spans="3:3" x14ac:dyDescent="0.3">
      <c r="C4046"/>
    </row>
    <row r="4047" spans="3:3" x14ac:dyDescent="0.3">
      <c r="C4047"/>
    </row>
    <row r="4048" spans="3:3" x14ac:dyDescent="0.3">
      <c r="C4048"/>
    </row>
    <row r="4049" spans="3:3" x14ac:dyDescent="0.3">
      <c r="C4049"/>
    </row>
    <row r="4050" spans="3:3" x14ac:dyDescent="0.3">
      <c r="C4050"/>
    </row>
    <row r="4051" spans="3:3" x14ac:dyDescent="0.3">
      <c r="C4051"/>
    </row>
    <row r="4052" spans="3:3" x14ac:dyDescent="0.3">
      <c r="C4052"/>
    </row>
    <row r="4053" spans="3:3" x14ac:dyDescent="0.3">
      <c r="C4053"/>
    </row>
    <row r="4054" spans="3:3" x14ac:dyDescent="0.3">
      <c r="C4054"/>
    </row>
    <row r="4055" spans="3:3" x14ac:dyDescent="0.3">
      <c r="C4055"/>
    </row>
    <row r="4056" spans="3:3" x14ac:dyDescent="0.3">
      <c r="C4056"/>
    </row>
    <row r="4057" spans="3:3" x14ac:dyDescent="0.3">
      <c r="C4057"/>
    </row>
    <row r="4058" spans="3:3" x14ac:dyDescent="0.3">
      <c r="C4058"/>
    </row>
    <row r="4059" spans="3:3" x14ac:dyDescent="0.3">
      <c r="C4059"/>
    </row>
    <row r="4060" spans="3:3" x14ac:dyDescent="0.3">
      <c r="C4060"/>
    </row>
    <row r="4061" spans="3:3" x14ac:dyDescent="0.3">
      <c r="C4061"/>
    </row>
    <row r="4062" spans="3:3" x14ac:dyDescent="0.3">
      <c r="C4062"/>
    </row>
    <row r="4063" spans="3:3" x14ac:dyDescent="0.3">
      <c r="C4063"/>
    </row>
    <row r="4064" spans="3:3" x14ac:dyDescent="0.3">
      <c r="C4064"/>
    </row>
    <row r="4065" spans="3:3" x14ac:dyDescent="0.3">
      <c r="C4065"/>
    </row>
    <row r="4066" spans="3:3" x14ac:dyDescent="0.3">
      <c r="C4066"/>
    </row>
    <row r="4067" spans="3:3" x14ac:dyDescent="0.3">
      <c r="C4067"/>
    </row>
    <row r="4068" spans="3:3" x14ac:dyDescent="0.3">
      <c r="C4068"/>
    </row>
    <row r="4069" spans="3:3" x14ac:dyDescent="0.3">
      <c r="C4069"/>
    </row>
    <row r="4070" spans="3:3" x14ac:dyDescent="0.3">
      <c r="C4070"/>
    </row>
    <row r="4071" spans="3:3" x14ac:dyDescent="0.3">
      <c r="C4071"/>
    </row>
    <row r="4072" spans="3:3" x14ac:dyDescent="0.3">
      <c r="C4072"/>
    </row>
    <row r="4073" spans="3:3" x14ac:dyDescent="0.3">
      <c r="C4073"/>
    </row>
    <row r="4074" spans="3:3" x14ac:dyDescent="0.3">
      <c r="C4074"/>
    </row>
    <row r="4075" spans="3:3" x14ac:dyDescent="0.3">
      <c r="C4075"/>
    </row>
    <row r="4076" spans="3:3" x14ac:dyDescent="0.3">
      <c r="C4076"/>
    </row>
    <row r="4077" spans="3:3" x14ac:dyDescent="0.3">
      <c r="C4077"/>
    </row>
    <row r="4078" spans="3:3" x14ac:dyDescent="0.3">
      <c r="C4078"/>
    </row>
    <row r="4079" spans="3:3" x14ac:dyDescent="0.3">
      <c r="C4079"/>
    </row>
    <row r="4080" spans="3:3" x14ac:dyDescent="0.3">
      <c r="C4080"/>
    </row>
    <row r="4081" spans="3:3" x14ac:dyDescent="0.3">
      <c r="C4081"/>
    </row>
    <row r="4082" spans="3:3" x14ac:dyDescent="0.3">
      <c r="C4082"/>
    </row>
    <row r="4083" spans="3:3" x14ac:dyDescent="0.3">
      <c r="C4083"/>
    </row>
    <row r="4084" spans="3:3" x14ac:dyDescent="0.3">
      <c r="C4084"/>
    </row>
    <row r="4085" spans="3:3" x14ac:dyDescent="0.3">
      <c r="C4085"/>
    </row>
    <row r="4086" spans="3:3" x14ac:dyDescent="0.3">
      <c r="C4086"/>
    </row>
    <row r="4087" spans="3:3" x14ac:dyDescent="0.3">
      <c r="C4087"/>
    </row>
    <row r="4088" spans="3:3" x14ac:dyDescent="0.3">
      <c r="C4088"/>
    </row>
    <row r="4089" spans="3:3" x14ac:dyDescent="0.3">
      <c r="C4089"/>
    </row>
    <row r="4090" spans="3:3" x14ac:dyDescent="0.3">
      <c r="C4090"/>
    </row>
    <row r="4091" spans="3:3" x14ac:dyDescent="0.3">
      <c r="C4091"/>
    </row>
    <row r="4092" spans="3:3" x14ac:dyDescent="0.3">
      <c r="C4092"/>
    </row>
    <row r="4093" spans="3:3" x14ac:dyDescent="0.3">
      <c r="C4093"/>
    </row>
    <row r="4094" spans="3:3" x14ac:dyDescent="0.3">
      <c r="C4094"/>
    </row>
    <row r="4095" spans="3:3" x14ac:dyDescent="0.3">
      <c r="C4095"/>
    </row>
    <row r="4096" spans="3:3" x14ac:dyDescent="0.3">
      <c r="C4096"/>
    </row>
    <row r="4097" spans="3:3" x14ac:dyDescent="0.3">
      <c r="C4097"/>
    </row>
    <row r="4098" spans="3:3" x14ac:dyDescent="0.3">
      <c r="C4098"/>
    </row>
    <row r="4099" spans="3:3" x14ac:dyDescent="0.3">
      <c r="C4099"/>
    </row>
    <row r="4100" spans="3:3" x14ac:dyDescent="0.3">
      <c r="C4100"/>
    </row>
    <row r="4101" spans="3:3" x14ac:dyDescent="0.3">
      <c r="C4101"/>
    </row>
    <row r="4102" spans="3:3" x14ac:dyDescent="0.3">
      <c r="C4102"/>
    </row>
    <row r="4103" spans="3:3" x14ac:dyDescent="0.3">
      <c r="C4103"/>
    </row>
    <row r="4104" spans="3:3" x14ac:dyDescent="0.3">
      <c r="C4104"/>
    </row>
    <row r="4105" spans="3:3" x14ac:dyDescent="0.3">
      <c r="C4105"/>
    </row>
    <row r="4106" spans="3:3" x14ac:dyDescent="0.3">
      <c r="C4106"/>
    </row>
    <row r="4107" spans="3:3" x14ac:dyDescent="0.3">
      <c r="C4107"/>
    </row>
    <row r="4108" spans="3:3" x14ac:dyDescent="0.3">
      <c r="C4108"/>
    </row>
    <row r="4109" spans="3:3" x14ac:dyDescent="0.3">
      <c r="C4109"/>
    </row>
    <row r="4110" spans="3:3" x14ac:dyDescent="0.3">
      <c r="C4110"/>
    </row>
    <row r="4111" spans="3:3" x14ac:dyDescent="0.3">
      <c r="C4111"/>
    </row>
    <row r="4112" spans="3:3" x14ac:dyDescent="0.3">
      <c r="C4112"/>
    </row>
    <row r="4113" spans="3:3" x14ac:dyDescent="0.3">
      <c r="C4113"/>
    </row>
    <row r="4114" spans="3:3" x14ac:dyDescent="0.3">
      <c r="C4114"/>
    </row>
    <row r="4115" spans="3:3" x14ac:dyDescent="0.3">
      <c r="C4115"/>
    </row>
    <row r="4116" spans="3:3" x14ac:dyDescent="0.3">
      <c r="C4116"/>
    </row>
    <row r="4117" spans="3:3" x14ac:dyDescent="0.3">
      <c r="C4117"/>
    </row>
    <row r="4118" spans="3:3" x14ac:dyDescent="0.3">
      <c r="C4118"/>
    </row>
    <row r="4119" spans="3:3" x14ac:dyDescent="0.3">
      <c r="C4119"/>
    </row>
    <row r="4120" spans="3:3" x14ac:dyDescent="0.3">
      <c r="C4120"/>
    </row>
    <row r="4121" spans="3:3" x14ac:dyDescent="0.3">
      <c r="C4121"/>
    </row>
    <row r="4122" spans="3:3" x14ac:dyDescent="0.3">
      <c r="C4122"/>
    </row>
    <row r="4123" spans="3:3" x14ac:dyDescent="0.3">
      <c r="C4123"/>
    </row>
    <row r="4124" spans="3:3" x14ac:dyDescent="0.3">
      <c r="C4124"/>
    </row>
    <row r="4125" spans="3:3" x14ac:dyDescent="0.3">
      <c r="C4125"/>
    </row>
    <row r="4126" spans="3:3" x14ac:dyDescent="0.3">
      <c r="C4126"/>
    </row>
    <row r="4127" spans="3:3" x14ac:dyDescent="0.3">
      <c r="C4127"/>
    </row>
    <row r="4128" spans="3:3" x14ac:dyDescent="0.3">
      <c r="C4128"/>
    </row>
    <row r="4129" spans="3:3" x14ac:dyDescent="0.3">
      <c r="C4129"/>
    </row>
    <row r="4130" spans="3:3" x14ac:dyDescent="0.3">
      <c r="C4130"/>
    </row>
    <row r="4131" spans="3:3" x14ac:dyDescent="0.3">
      <c r="C4131"/>
    </row>
    <row r="4132" spans="3:3" x14ac:dyDescent="0.3">
      <c r="C4132"/>
    </row>
    <row r="4133" spans="3:3" x14ac:dyDescent="0.3">
      <c r="C4133"/>
    </row>
    <row r="4134" spans="3:3" x14ac:dyDescent="0.3">
      <c r="C4134"/>
    </row>
    <row r="4135" spans="3:3" x14ac:dyDescent="0.3">
      <c r="C4135"/>
    </row>
    <row r="4136" spans="3:3" x14ac:dyDescent="0.3">
      <c r="C4136"/>
    </row>
    <row r="4137" spans="3:3" x14ac:dyDescent="0.3">
      <c r="C4137"/>
    </row>
    <row r="4138" spans="3:3" x14ac:dyDescent="0.3">
      <c r="C4138"/>
    </row>
    <row r="4139" spans="3:3" x14ac:dyDescent="0.3">
      <c r="C4139"/>
    </row>
    <row r="4140" spans="3:3" x14ac:dyDescent="0.3">
      <c r="C4140"/>
    </row>
    <row r="4141" spans="3:3" x14ac:dyDescent="0.3">
      <c r="C4141"/>
    </row>
    <row r="4142" spans="3:3" x14ac:dyDescent="0.3">
      <c r="C4142"/>
    </row>
    <row r="4143" spans="3:3" x14ac:dyDescent="0.3">
      <c r="C4143"/>
    </row>
    <row r="4144" spans="3:3" x14ac:dyDescent="0.3">
      <c r="C4144"/>
    </row>
    <row r="4145" spans="3:3" x14ac:dyDescent="0.3">
      <c r="C4145"/>
    </row>
    <row r="4146" spans="3:3" x14ac:dyDescent="0.3">
      <c r="C4146"/>
    </row>
    <row r="4147" spans="3:3" x14ac:dyDescent="0.3">
      <c r="C4147"/>
    </row>
    <row r="4148" spans="3:3" x14ac:dyDescent="0.3">
      <c r="C4148"/>
    </row>
    <row r="4149" spans="3:3" x14ac:dyDescent="0.3">
      <c r="C4149"/>
    </row>
    <row r="4150" spans="3:3" x14ac:dyDescent="0.3">
      <c r="C4150"/>
    </row>
    <row r="4151" spans="3:3" x14ac:dyDescent="0.3">
      <c r="C4151"/>
    </row>
    <row r="4152" spans="3:3" x14ac:dyDescent="0.3">
      <c r="C4152"/>
    </row>
    <row r="4153" spans="3:3" x14ac:dyDescent="0.3">
      <c r="C4153"/>
    </row>
    <row r="4154" spans="3:3" x14ac:dyDescent="0.3">
      <c r="C4154"/>
    </row>
    <row r="4155" spans="3:3" x14ac:dyDescent="0.3">
      <c r="C4155"/>
    </row>
    <row r="4156" spans="3:3" x14ac:dyDescent="0.3">
      <c r="C4156"/>
    </row>
    <row r="4157" spans="3:3" x14ac:dyDescent="0.3">
      <c r="C4157"/>
    </row>
    <row r="4158" spans="3:3" x14ac:dyDescent="0.3">
      <c r="C4158"/>
    </row>
    <row r="4159" spans="3:3" x14ac:dyDescent="0.3">
      <c r="C4159"/>
    </row>
    <row r="4160" spans="3:3" x14ac:dyDescent="0.3">
      <c r="C4160"/>
    </row>
    <row r="4161" spans="3:3" x14ac:dyDescent="0.3">
      <c r="C4161"/>
    </row>
    <row r="4162" spans="3:3" x14ac:dyDescent="0.3">
      <c r="C4162"/>
    </row>
    <row r="4163" spans="3:3" x14ac:dyDescent="0.3">
      <c r="C4163"/>
    </row>
    <row r="4164" spans="3:3" x14ac:dyDescent="0.3">
      <c r="C4164"/>
    </row>
    <row r="4165" spans="3:3" x14ac:dyDescent="0.3">
      <c r="C4165"/>
    </row>
    <row r="4166" spans="3:3" x14ac:dyDescent="0.3">
      <c r="C4166"/>
    </row>
    <row r="4167" spans="3:3" x14ac:dyDescent="0.3">
      <c r="C4167"/>
    </row>
    <row r="4168" spans="3:3" x14ac:dyDescent="0.3">
      <c r="C4168"/>
    </row>
    <row r="4169" spans="3:3" x14ac:dyDescent="0.3">
      <c r="C4169"/>
    </row>
    <row r="4170" spans="3:3" x14ac:dyDescent="0.3">
      <c r="C4170"/>
    </row>
    <row r="4171" spans="3:3" x14ac:dyDescent="0.3">
      <c r="C4171"/>
    </row>
    <row r="4172" spans="3:3" x14ac:dyDescent="0.3">
      <c r="C4172"/>
    </row>
    <row r="4173" spans="3:3" x14ac:dyDescent="0.3">
      <c r="C4173"/>
    </row>
    <row r="4174" spans="3:3" x14ac:dyDescent="0.3">
      <c r="C4174"/>
    </row>
    <row r="4175" spans="3:3" x14ac:dyDescent="0.3">
      <c r="C4175"/>
    </row>
    <row r="4176" spans="3:3" x14ac:dyDescent="0.3">
      <c r="C4176"/>
    </row>
    <row r="4177" spans="3:3" x14ac:dyDescent="0.3">
      <c r="C4177"/>
    </row>
    <row r="4178" spans="3:3" x14ac:dyDescent="0.3">
      <c r="C4178"/>
    </row>
    <row r="4179" spans="3:3" x14ac:dyDescent="0.3">
      <c r="C4179"/>
    </row>
    <row r="4180" spans="3:3" x14ac:dyDescent="0.3">
      <c r="C4180"/>
    </row>
    <row r="4181" spans="3:3" x14ac:dyDescent="0.3">
      <c r="C4181"/>
    </row>
    <row r="4182" spans="3:3" x14ac:dyDescent="0.3">
      <c r="C4182"/>
    </row>
    <row r="4183" spans="3:3" x14ac:dyDescent="0.3">
      <c r="C4183"/>
    </row>
    <row r="4184" spans="3:3" x14ac:dyDescent="0.3">
      <c r="C4184"/>
    </row>
    <row r="4185" spans="3:3" x14ac:dyDescent="0.3">
      <c r="C4185"/>
    </row>
    <row r="4186" spans="3:3" x14ac:dyDescent="0.3">
      <c r="C4186"/>
    </row>
    <row r="4187" spans="3:3" x14ac:dyDescent="0.3">
      <c r="C4187"/>
    </row>
    <row r="4188" spans="3:3" x14ac:dyDescent="0.3">
      <c r="C4188"/>
    </row>
    <row r="4189" spans="3:3" x14ac:dyDescent="0.3">
      <c r="C4189"/>
    </row>
    <row r="4190" spans="3:3" x14ac:dyDescent="0.3">
      <c r="C4190"/>
    </row>
    <row r="4191" spans="3:3" x14ac:dyDescent="0.3">
      <c r="C4191"/>
    </row>
    <row r="4192" spans="3:3" x14ac:dyDescent="0.3">
      <c r="C4192"/>
    </row>
    <row r="4193" spans="3:3" x14ac:dyDescent="0.3">
      <c r="C4193"/>
    </row>
    <row r="4194" spans="3:3" x14ac:dyDescent="0.3">
      <c r="C4194"/>
    </row>
    <row r="4195" spans="3:3" x14ac:dyDescent="0.3">
      <c r="C4195"/>
    </row>
    <row r="4196" spans="3:3" x14ac:dyDescent="0.3">
      <c r="C4196"/>
    </row>
    <row r="4197" spans="3:3" x14ac:dyDescent="0.3">
      <c r="C4197"/>
    </row>
    <row r="4198" spans="3:3" x14ac:dyDescent="0.3">
      <c r="C4198"/>
    </row>
    <row r="4199" spans="3:3" x14ac:dyDescent="0.3">
      <c r="C4199"/>
    </row>
    <row r="4200" spans="3:3" x14ac:dyDescent="0.3">
      <c r="C4200"/>
    </row>
    <row r="4201" spans="3:3" x14ac:dyDescent="0.3">
      <c r="C4201"/>
    </row>
    <row r="4202" spans="3:3" x14ac:dyDescent="0.3">
      <c r="C4202"/>
    </row>
    <row r="4203" spans="3:3" x14ac:dyDescent="0.3">
      <c r="C4203"/>
    </row>
    <row r="4204" spans="3:3" x14ac:dyDescent="0.3">
      <c r="C4204"/>
    </row>
    <row r="4205" spans="3:3" x14ac:dyDescent="0.3">
      <c r="C4205"/>
    </row>
    <row r="4206" spans="3:3" x14ac:dyDescent="0.3">
      <c r="C4206"/>
    </row>
    <row r="4207" spans="3:3" x14ac:dyDescent="0.3">
      <c r="C4207"/>
    </row>
    <row r="4208" spans="3:3" x14ac:dyDescent="0.3">
      <c r="C4208"/>
    </row>
    <row r="4209" spans="3:3" x14ac:dyDescent="0.3">
      <c r="C4209"/>
    </row>
    <row r="4210" spans="3:3" x14ac:dyDescent="0.3">
      <c r="C4210"/>
    </row>
    <row r="4211" spans="3:3" x14ac:dyDescent="0.3">
      <c r="C4211"/>
    </row>
    <row r="4212" spans="3:3" x14ac:dyDescent="0.3">
      <c r="C4212"/>
    </row>
    <row r="4213" spans="3:3" x14ac:dyDescent="0.3">
      <c r="C4213"/>
    </row>
    <row r="4214" spans="3:3" x14ac:dyDescent="0.3">
      <c r="C4214"/>
    </row>
    <row r="4215" spans="3:3" x14ac:dyDescent="0.3">
      <c r="C4215"/>
    </row>
    <row r="4216" spans="3:3" x14ac:dyDescent="0.3">
      <c r="C4216"/>
    </row>
    <row r="4217" spans="3:3" x14ac:dyDescent="0.3">
      <c r="C4217"/>
    </row>
    <row r="4218" spans="3:3" x14ac:dyDescent="0.3">
      <c r="C4218"/>
    </row>
    <row r="4219" spans="3:3" x14ac:dyDescent="0.3">
      <c r="C4219"/>
    </row>
    <row r="4220" spans="3:3" x14ac:dyDescent="0.3">
      <c r="C4220"/>
    </row>
    <row r="4221" spans="3:3" x14ac:dyDescent="0.3">
      <c r="C4221"/>
    </row>
    <row r="4222" spans="3:3" x14ac:dyDescent="0.3">
      <c r="C4222"/>
    </row>
    <row r="4223" spans="3:3" x14ac:dyDescent="0.3">
      <c r="C4223"/>
    </row>
    <row r="4224" spans="3:3" x14ac:dyDescent="0.3">
      <c r="C4224"/>
    </row>
    <row r="4225" spans="3:3" x14ac:dyDescent="0.3">
      <c r="C4225"/>
    </row>
    <row r="4226" spans="3:3" x14ac:dyDescent="0.3">
      <c r="C4226"/>
    </row>
    <row r="4227" spans="3:3" x14ac:dyDescent="0.3">
      <c r="C4227"/>
    </row>
    <row r="4228" spans="3:3" x14ac:dyDescent="0.3">
      <c r="C4228"/>
    </row>
    <row r="4229" spans="3:3" x14ac:dyDescent="0.3">
      <c r="C4229"/>
    </row>
    <row r="4230" spans="3:3" x14ac:dyDescent="0.3">
      <c r="C4230"/>
    </row>
    <row r="4231" spans="3:3" x14ac:dyDescent="0.3">
      <c r="C4231"/>
    </row>
    <row r="4232" spans="3:3" x14ac:dyDescent="0.3">
      <c r="C4232"/>
    </row>
    <row r="4233" spans="3:3" x14ac:dyDescent="0.3">
      <c r="C4233"/>
    </row>
    <row r="4234" spans="3:3" x14ac:dyDescent="0.3">
      <c r="C4234"/>
    </row>
    <row r="4235" spans="3:3" x14ac:dyDescent="0.3">
      <c r="C4235"/>
    </row>
    <row r="4236" spans="3:3" x14ac:dyDescent="0.3">
      <c r="C4236"/>
    </row>
    <row r="4237" spans="3:3" x14ac:dyDescent="0.3">
      <c r="C4237"/>
    </row>
    <row r="4238" spans="3:3" x14ac:dyDescent="0.3">
      <c r="C4238"/>
    </row>
    <row r="4239" spans="3:3" x14ac:dyDescent="0.3">
      <c r="C4239"/>
    </row>
    <row r="4240" spans="3:3" x14ac:dyDescent="0.3">
      <c r="C4240"/>
    </row>
    <row r="4241" spans="3:3" x14ac:dyDescent="0.3">
      <c r="C4241"/>
    </row>
    <row r="4242" spans="3:3" x14ac:dyDescent="0.3">
      <c r="C4242"/>
    </row>
    <row r="4243" spans="3:3" x14ac:dyDescent="0.3">
      <c r="C4243"/>
    </row>
    <row r="4244" spans="3:3" x14ac:dyDescent="0.3">
      <c r="C4244"/>
    </row>
    <row r="4245" spans="3:3" x14ac:dyDescent="0.3">
      <c r="C4245"/>
    </row>
    <row r="4246" spans="3:3" x14ac:dyDescent="0.3">
      <c r="C4246"/>
    </row>
    <row r="4247" spans="3:3" x14ac:dyDescent="0.3">
      <c r="C4247"/>
    </row>
    <row r="4248" spans="3:3" x14ac:dyDescent="0.3">
      <c r="C4248"/>
    </row>
    <row r="4249" spans="3:3" x14ac:dyDescent="0.3">
      <c r="C4249"/>
    </row>
    <row r="4250" spans="3:3" x14ac:dyDescent="0.3">
      <c r="C4250"/>
    </row>
    <row r="4251" spans="3:3" x14ac:dyDescent="0.3">
      <c r="C4251"/>
    </row>
    <row r="4252" spans="3:3" x14ac:dyDescent="0.3">
      <c r="C4252"/>
    </row>
    <row r="4253" spans="3:3" x14ac:dyDescent="0.3">
      <c r="C4253"/>
    </row>
    <row r="4254" spans="3:3" x14ac:dyDescent="0.3">
      <c r="C4254"/>
    </row>
    <row r="4255" spans="3:3" x14ac:dyDescent="0.3">
      <c r="C4255"/>
    </row>
    <row r="4256" spans="3:3" x14ac:dyDescent="0.3">
      <c r="C4256"/>
    </row>
    <row r="4257" spans="3:3" x14ac:dyDescent="0.3">
      <c r="C4257"/>
    </row>
    <row r="4258" spans="3:3" x14ac:dyDescent="0.3">
      <c r="C4258"/>
    </row>
    <row r="4259" spans="3:3" x14ac:dyDescent="0.3">
      <c r="C4259"/>
    </row>
    <row r="4260" spans="3:3" x14ac:dyDescent="0.3">
      <c r="C4260"/>
    </row>
    <row r="4261" spans="3:3" x14ac:dyDescent="0.3">
      <c r="C4261"/>
    </row>
    <row r="4262" spans="3:3" x14ac:dyDescent="0.3">
      <c r="C4262"/>
    </row>
    <row r="4263" spans="3:3" x14ac:dyDescent="0.3">
      <c r="C4263"/>
    </row>
    <row r="4264" spans="3:3" x14ac:dyDescent="0.3">
      <c r="C4264"/>
    </row>
    <row r="4265" spans="3:3" x14ac:dyDescent="0.3">
      <c r="C4265"/>
    </row>
    <row r="4266" spans="3:3" x14ac:dyDescent="0.3">
      <c r="C4266"/>
    </row>
    <row r="4267" spans="3:3" x14ac:dyDescent="0.3">
      <c r="C4267"/>
    </row>
    <row r="4268" spans="3:3" x14ac:dyDescent="0.3">
      <c r="C4268"/>
    </row>
    <row r="4269" spans="3:3" x14ac:dyDescent="0.3">
      <c r="C4269"/>
    </row>
    <row r="4270" spans="3:3" x14ac:dyDescent="0.3">
      <c r="C4270"/>
    </row>
    <row r="4271" spans="3:3" x14ac:dyDescent="0.3">
      <c r="C4271"/>
    </row>
    <row r="4272" spans="3:3" x14ac:dyDescent="0.3">
      <c r="C4272"/>
    </row>
    <row r="4273" spans="3:3" x14ac:dyDescent="0.3">
      <c r="C4273"/>
    </row>
    <row r="4274" spans="3:3" x14ac:dyDescent="0.3">
      <c r="C4274"/>
    </row>
    <row r="4275" spans="3:3" x14ac:dyDescent="0.3">
      <c r="C4275"/>
    </row>
    <row r="4276" spans="3:3" x14ac:dyDescent="0.3">
      <c r="C4276"/>
    </row>
    <row r="4277" spans="3:3" x14ac:dyDescent="0.3">
      <c r="C4277"/>
    </row>
    <row r="4278" spans="3:3" x14ac:dyDescent="0.3">
      <c r="C4278"/>
    </row>
    <row r="4279" spans="3:3" x14ac:dyDescent="0.3">
      <c r="C4279"/>
    </row>
    <row r="4280" spans="3:3" x14ac:dyDescent="0.3">
      <c r="C4280"/>
    </row>
    <row r="4281" spans="3:3" x14ac:dyDescent="0.3">
      <c r="C4281"/>
    </row>
    <row r="4282" spans="3:3" x14ac:dyDescent="0.3">
      <c r="C4282"/>
    </row>
    <row r="4283" spans="3:3" x14ac:dyDescent="0.3">
      <c r="C4283"/>
    </row>
    <row r="4284" spans="3:3" x14ac:dyDescent="0.3">
      <c r="C4284"/>
    </row>
    <row r="4285" spans="3:3" x14ac:dyDescent="0.3">
      <c r="C4285"/>
    </row>
    <row r="4286" spans="3:3" x14ac:dyDescent="0.3">
      <c r="C4286"/>
    </row>
    <row r="4287" spans="3:3" x14ac:dyDescent="0.3">
      <c r="C4287"/>
    </row>
    <row r="4288" spans="3:3" x14ac:dyDescent="0.3">
      <c r="C4288"/>
    </row>
    <row r="4289" spans="3:3" x14ac:dyDescent="0.3">
      <c r="C4289"/>
    </row>
    <row r="4290" spans="3:3" x14ac:dyDescent="0.3">
      <c r="C4290"/>
    </row>
    <row r="4291" spans="3:3" x14ac:dyDescent="0.3">
      <c r="C4291"/>
    </row>
    <row r="4292" spans="3:3" x14ac:dyDescent="0.3">
      <c r="C4292"/>
    </row>
    <row r="4293" spans="3:3" x14ac:dyDescent="0.3">
      <c r="C4293"/>
    </row>
    <row r="4294" spans="3:3" x14ac:dyDescent="0.3">
      <c r="C4294"/>
    </row>
    <row r="4295" spans="3:3" x14ac:dyDescent="0.3">
      <c r="C4295"/>
    </row>
    <row r="4296" spans="3:3" x14ac:dyDescent="0.3">
      <c r="C4296"/>
    </row>
    <row r="4297" spans="3:3" x14ac:dyDescent="0.3">
      <c r="C4297"/>
    </row>
    <row r="4298" spans="3:3" x14ac:dyDescent="0.3">
      <c r="C4298"/>
    </row>
    <row r="4299" spans="3:3" x14ac:dyDescent="0.3">
      <c r="C4299"/>
    </row>
    <row r="4300" spans="3:3" x14ac:dyDescent="0.3">
      <c r="C4300"/>
    </row>
    <row r="4301" spans="3:3" x14ac:dyDescent="0.3">
      <c r="C4301"/>
    </row>
    <row r="4302" spans="3:3" x14ac:dyDescent="0.3">
      <c r="C4302"/>
    </row>
    <row r="4303" spans="3:3" x14ac:dyDescent="0.3">
      <c r="C4303"/>
    </row>
    <row r="4304" spans="3:3" x14ac:dyDescent="0.3">
      <c r="C4304"/>
    </row>
    <row r="4305" spans="3:3" x14ac:dyDescent="0.3">
      <c r="C4305"/>
    </row>
    <row r="4306" spans="3:3" x14ac:dyDescent="0.3">
      <c r="C4306"/>
    </row>
    <row r="4307" spans="3:3" x14ac:dyDescent="0.3">
      <c r="C4307"/>
    </row>
    <row r="4308" spans="3:3" x14ac:dyDescent="0.3">
      <c r="C4308"/>
    </row>
    <row r="4309" spans="3:3" x14ac:dyDescent="0.3">
      <c r="C4309"/>
    </row>
    <row r="4310" spans="3:3" x14ac:dyDescent="0.3">
      <c r="C4310"/>
    </row>
    <row r="4311" spans="3:3" x14ac:dyDescent="0.3">
      <c r="C4311"/>
    </row>
    <row r="4312" spans="3:3" x14ac:dyDescent="0.3">
      <c r="C4312"/>
    </row>
    <row r="4313" spans="3:3" x14ac:dyDescent="0.3">
      <c r="C4313"/>
    </row>
    <row r="4314" spans="3:3" x14ac:dyDescent="0.3">
      <c r="C4314"/>
    </row>
    <row r="4315" spans="3:3" x14ac:dyDescent="0.3">
      <c r="C4315"/>
    </row>
    <row r="4316" spans="3:3" x14ac:dyDescent="0.3">
      <c r="C4316"/>
    </row>
    <row r="4317" spans="3:3" x14ac:dyDescent="0.3">
      <c r="C4317"/>
    </row>
    <row r="4318" spans="3:3" x14ac:dyDescent="0.3">
      <c r="C4318"/>
    </row>
    <row r="4319" spans="3:3" x14ac:dyDescent="0.3">
      <c r="C4319"/>
    </row>
    <row r="4320" spans="3:3" x14ac:dyDescent="0.3">
      <c r="C4320"/>
    </row>
    <row r="4321" spans="3:3" x14ac:dyDescent="0.3">
      <c r="C4321"/>
    </row>
    <row r="4322" spans="3:3" x14ac:dyDescent="0.3">
      <c r="C4322"/>
    </row>
    <row r="4323" spans="3:3" x14ac:dyDescent="0.3">
      <c r="C4323"/>
    </row>
    <row r="4324" spans="3:3" x14ac:dyDescent="0.3">
      <c r="C4324"/>
    </row>
    <row r="4325" spans="3:3" x14ac:dyDescent="0.3">
      <c r="C4325"/>
    </row>
    <row r="4326" spans="3:3" x14ac:dyDescent="0.3">
      <c r="C4326"/>
    </row>
    <row r="4327" spans="3:3" x14ac:dyDescent="0.3">
      <c r="C4327"/>
    </row>
    <row r="4328" spans="3:3" x14ac:dyDescent="0.3">
      <c r="C4328"/>
    </row>
    <row r="4329" spans="3:3" x14ac:dyDescent="0.3">
      <c r="C4329"/>
    </row>
    <row r="4330" spans="3:3" x14ac:dyDescent="0.3">
      <c r="C4330"/>
    </row>
    <row r="4331" spans="3:3" x14ac:dyDescent="0.3">
      <c r="C4331"/>
    </row>
    <row r="4332" spans="3:3" x14ac:dyDescent="0.3">
      <c r="C4332"/>
    </row>
    <row r="4333" spans="3:3" x14ac:dyDescent="0.3">
      <c r="C4333"/>
    </row>
    <row r="4334" spans="3:3" x14ac:dyDescent="0.3">
      <c r="C4334"/>
    </row>
    <row r="4335" spans="3:3" x14ac:dyDescent="0.3">
      <c r="C4335"/>
    </row>
    <row r="4336" spans="3:3" x14ac:dyDescent="0.3">
      <c r="C4336"/>
    </row>
    <row r="4337" spans="3:3" x14ac:dyDescent="0.3">
      <c r="C4337"/>
    </row>
    <row r="4338" spans="3:3" x14ac:dyDescent="0.3">
      <c r="C4338"/>
    </row>
    <row r="4339" spans="3:3" x14ac:dyDescent="0.3">
      <c r="C4339"/>
    </row>
    <row r="4340" spans="3:3" x14ac:dyDescent="0.3">
      <c r="C4340"/>
    </row>
    <row r="4341" spans="3:3" x14ac:dyDescent="0.3">
      <c r="C4341"/>
    </row>
    <row r="4342" spans="3:3" x14ac:dyDescent="0.3">
      <c r="C4342"/>
    </row>
    <row r="4343" spans="3:3" x14ac:dyDescent="0.3">
      <c r="C4343"/>
    </row>
    <row r="4344" spans="3:3" x14ac:dyDescent="0.3">
      <c r="C4344"/>
    </row>
    <row r="4345" spans="3:3" x14ac:dyDescent="0.3">
      <c r="C4345"/>
    </row>
    <row r="4346" spans="3:3" x14ac:dyDescent="0.3">
      <c r="C4346"/>
    </row>
    <row r="4347" spans="3:3" x14ac:dyDescent="0.3">
      <c r="C4347"/>
    </row>
    <row r="4348" spans="3:3" x14ac:dyDescent="0.3">
      <c r="C4348"/>
    </row>
    <row r="4349" spans="3:3" x14ac:dyDescent="0.3">
      <c r="C4349"/>
    </row>
    <row r="4350" spans="3:3" x14ac:dyDescent="0.3">
      <c r="C4350"/>
    </row>
    <row r="4351" spans="3:3" x14ac:dyDescent="0.3">
      <c r="C4351"/>
    </row>
    <row r="4352" spans="3:3" x14ac:dyDescent="0.3">
      <c r="C4352"/>
    </row>
    <row r="4353" spans="3:3" x14ac:dyDescent="0.3">
      <c r="C4353"/>
    </row>
    <row r="4354" spans="3:3" x14ac:dyDescent="0.3">
      <c r="C4354"/>
    </row>
    <row r="4355" spans="3:3" x14ac:dyDescent="0.3">
      <c r="C4355"/>
    </row>
    <row r="4356" spans="3:3" x14ac:dyDescent="0.3">
      <c r="C4356"/>
    </row>
    <row r="4357" spans="3:3" x14ac:dyDescent="0.3">
      <c r="C4357"/>
    </row>
    <row r="4358" spans="3:3" x14ac:dyDescent="0.3">
      <c r="C4358"/>
    </row>
    <row r="4359" spans="3:3" x14ac:dyDescent="0.3">
      <c r="C4359"/>
    </row>
    <row r="4360" spans="3:3" x14ac:dyDescent="0.3">
      <c r="C4360"/>
    </row>
    <row r="4361" spans="3:3" x14ac:dyDescent="0.3">
      <c r="C4361"/>
    </row>
    <row r="4362" spans="3:3" x14ac:dyDescent="0.3">
      <c r="C4362"/>
    </row>
    <row r="4363" spans="3:3" x14ac:dyDescent="0.3">
      <c r="C4363"/>
    </row>
    <row r="4364" spans="3:3" x14ac:dyDescent="0.3">
      <c r="C4364"/>
    </row>
    <row r="4365" spans="3:3" x14ac:dyDescent="0.3">
      <c r="C4365"/>
    </row>
    <row r="4366" spans="3:3" x14ac:dyDescent="0.3">
      <c r="C4366"/>
    </row>
    <row r="4367" spans="3:3" x14ac:dyDescent="0.3">
      <c r="C4367"/>
    </row>
    <row r="4368" spans="3:3" x14ac:dyDescent="0.3">
      <c r="C4368"/>
    </row>
    <row r="4369" spans="3:3" x14ac:dyDescent="0.3">
      <c r="C4369"/>
    </row>
    <row r="4370" spans="3:3" x14ac:dyDescent="0.3">
      <c r="C4370"/>
    </row>
    <row r="4371" spans="3:3" x14ac:dyDescent="0.3">
      <c r="C4371"/>
    </row>
    <row r="4372" spans="3:3" x14ac:dyDescent="0.3">
      <c r="C4372"/>
    </row>
    <row r="4373" spans="3:3" x14ac:dyDescent="0.3">
      <c r="C4373"/>
    </row>
    <row r="4374" spans="3:3" x14ac:dyDescent="0.3">
      <c r="C4374"/>
    </row>
    <row r="4375" spans="3:3" x14ac:dyDescent="0.3">
      <c r="C4375"/>
    </row>
    <row r="4376" spans="3:3" x14ac:dyDescent="0.3">
      <c r="C4376"/>
    </row>
    <row r="4377" spans="3:3" x14ac:dyDescent="0.3">
      <c r="C4377"/>
    </row>
    <row r="4378" spans="3:3" x14ac:dyDescent="0.3">
      <c r="C4378"/>
    </row>
    <row r="4379" spans="3:3" x14ac:dyDescent="0.3">
      <c r="C4379"/>
    </row>
    <row r="4380" spans="3:3" x14ac:dyDescent="0.3">
      <c r="C4380"/>
    </row>
    <row r="4381" spans="3:3" x14ac:dyDescent="0.3">
      <c r="C4381"/>
    </row>
    <row r="4382" spans="3:3" x14ac:dyDescent="0.3">
      <c r="C4382"/>
    </row>
    <row r="4383" spans="3:3" x14ac:dyDescent="0.3">
      <c r="C4383"/>
    </row>
    <row r="4384" spans="3:3" x14ac:dyDescent="0.3">
      <c r="C4384"/>
    </row>
    <row r="4385" spans="3:3" x14ac:dyDescent="0.3">
      <c r="C4385"/>
    </row>
    <row r="4386" spans="3:3" x14ac:dyDescent="0.3">
      <c r="C4386"/>
    </row>
    <row r="4387" spans="3:3" x14ac:dyDescent="0.3">
      <c r="C4387"/>
    </row>
    <row r="4388" spans="3:3" x14ac:dyDescent="0.3">
      <c r="C4388"/>
    </row>
    <row r="4389" spans="3:3" x14ac:dyDescent="0.3">
      <c r="C4389"/>
    </row>
    <row r="4390" spans="3:3" x14ac:dyDescent="0.3">
      <c r="C4390"/>
    </row>
    <row r="4391" spans="3:3" x14ac:dyDescent="0.3">
      <c r="C4391"/>
    </row>
    <row r="4392" spans="3:3" x14ac:dyDescent="0.3">
      <c r="C4392"/>
    </row>
    <row r="4393" spans="3:3" x14ac:dyDescent="0.3">
      <c r="C4393"/>
    </row>
    <row r="4394" spans="3:3" x14ac:dyDescent="0.3">
      <c r="C4394"/>
    </row>
    <row r="4395" spans="3:3" x14ac:dyDescent="0.3">
      <c r="C4395"/>
    </row>
    <row r="4396" spans="3:3" x14ac:dyDescent="0.3">
      <c r="C4396"/>
    </row>
    <row r="4397" spans="3:3" x14ac:dyDescent="0.3">
      <c r="C4397"/>
    </row>
    <row r="4398" spans="3:3" x14ac:dyDescent="0.3">
      <c r="C4398"/>
    </row>
    <row r="4399" spans="3:3" x14ac:dyDescent="0.3">
      <c r="C4399"/>
    </row>
    <row r="4400" spans="3:3" x14ac:dyDescent="0.3">
      <c r="C4400"/>
    </row>
    <row r="4401" spans="3:3" x14ac:dyDescent="0.3">
      <c r="C4401"/>
    </row>
    <row r="4402" spans="3:3" x14ac:dyDescent="0.3">
      <c r="C4402"/>
    </row>
    <row r="4403" spans="3:3" x14ac:dyDescent="0.3">
      <c r="C4403"/>
    </row>
    <row r="4404" spans="3:3" x14ac:dyDescent="0.3">
      <c r="C4404"/>
    </row>
    <row r="4405" spans="3:3" x14ac:dyDescent="0.3">
      <c r="C4405"/>
    </row>
    <row r="4406" spans="3:3" x14ac:dyDescent="0.3">
      <c r="C4406"/>
    </row>
    <row r="4407" spans="3:3" x14ac:dyDescent="0.3">
      <c r="C4407"/>
    </row>
    <row r="4408" spans="3:3" x14ac:dyDescent="0.3">
      <c r="C4408"/>
    </row>
    <row r="4409" spans="3:3" x14ac:dyDescent="0.3">
      <c r="C4409"/>
    </row>
    <row r="4410" spans="3:3" x14ac:dyDescent="0.3">
      <c r="C4410"/>
    </row>
    <row r="4411" spans="3:3" x14ac:dyDescent="0.3">
      <c r="C4411"/>
    </row>
    <row r="4412" spans="3:3" x14ac:dyDescent="0.3">
      <c r="C4412"/>
    </row>
    <row r="4413" spans="3:3" x14ac:dyDescent="0.3">
      <c r="C4413"/>
    </row>
    <row r="4414" spans="3:3" x14ac:dyDescent="0.3">
      <c r="C4414"/>
    </row>
    <row r="4415" spans="3:3" x14ac:dyDescent="0.3">
      <c r="C4415"/>
    </row>
    <row r="4416" spans="3:3" x14ac:dyDescent="0.3">
      <c r="C4416"/>
    </row>
    <row r="4417" spans="3:3" x14ac:dyDescent="0.3">
      <c r="C4417"/>
    </row>
    <row r="4418" spans="3:3" x14ac:dyDescent="0.3">
      <c r="C4418"/>
    </row>
    <row r="4419" spans="3:3" x14ac:dyDescent="0.3">
      <c r="C4419"/>
    </row>
    <row r="4420" spans="3:3" x14ac:dyDescent="0.3">
      <c r="C4420"/>
    </row>
    <row r="4421" spans="3:3" x14ac:dyDescent="0.3">
      <c r="C4421"/>
    </row>
    <row r="4422" spans="3:3" x14ac:dyDescent="0.3">
      <c r="C4422"/>
    </row>
    <row r="4423" spans="3:3" x14ac:dyDescent="0.3">
      <c r="C4423"/>
    </row>
    <row r="4424" spans="3:3" x14ac:dyDescent="0.3">
      <c r="C4424"/>
    </row>
    <row r="4425" spans="3:3" x14ac:dyDescent="0.3">
      <c r="C4425"/>
    </row>
    <row r="4426" spans="3:3" x14ac:dyDescent="0.3">
      <c r="C4426"/>
    </row>
    <row r="4427" spans="3:3" x14ac:dyDescent="0.3">
      <c r="C4427"/>
    </row>
    <row r="4428" spans="3:3" x14ac:dyDescent="0.3">
      <c r="C4428"/>
    </row>
    <row r="4429" spans="3:3" x14ac:dyDescent="0.3">
      <c r="C4429"/>
    </row>
    <row r="4430" spans="3:3" x14ac:dyDescent="0.3">
      <c r="C4430"/>
    </row>
    <row r="4431" spans="3:3" x14ac:dyDescent="0.3">
      <c r="C4431"/>
    </row>
    <row r="4432" spans="3:3" x14ac:dyDescent="0.3">
      <c r="C4432"/>
    </row>
    <row r="4433" spans="3:3" x14ac:dyDescent="0.3">
      <c r="C4433"/>
    </row>
    <row r="4434" spans="3:3" x14ac:dyDescent="0.3">
      <c r="C4434"/>
    </row>
    <row r="4435" spans="3:3" x14ac:dyDescent="0.3">
      <c r="C4435"/>
    </row>
    <row r="4436" spans="3:3" x14ac:dyDescent="0.3">
      <c r="C4436"/>
    </row>
    <row r="4437" spans="3:3" x14ac:dyDescent="0.3">
      <c r="C4437"/>
    </row>
    <row r="4438" spans="3:3" x14ac:dyDescent="0.3">
      <c r="C4438"/>
    </row>
    <row r="4439" spans="3:3" x14ac:dyDescent="0.3">
      <c r="C4439"/>
    </row>
    <row r="4440" spans="3:3" x14ac:dyDescent="0.3">
      <c r="C4440"/>
    </row>
    <row r="4441" spans="3:3" x14ac:dyDescent="0.3">
      <c r="C4441"/>
    </row>
    <row r="4442" spans="3:3" x14ac:dyDescent="0.3">
      <c r="C4442"/>
    </row>
    <row r="4443" spans="3:3" x14ac:dyDescent="0.3">
      <c r="C4443"/>
    </row>
    <row r="4444" spans="3:3" x14ac:dyDescent="0.3">
      <c r="C4444"/>
    </row>
    <row r="4445" spans="3:3" x14ac:dyDescent="0.3">
      <c r="C4445"/>
    </row>
    <row r="4446" spans="3:3" x14ac:dyDescent="0.3">
      <c r="C4446"/>
    </row>
    <row r="4447" spans="3:3" x14ac:dyDescent="0.3">
      <c r="C4447"/>
    </row>
    <row r="4448" spans="3:3" x14ac:dyDescent="0.3">
      <c r="C4448"/>
    </row>
    <row r="4449" spans="3:3" x14ac:dyDescent="0.3">
      <c r="C4449"/>
    </row>
    <row r="4450" spans="3:3" x14ac:dyDescent="0.3">
      <c r="C4450"/>
    </row>
    <row r="4451" spans="3:3" x14ac:dyDescent="0.3">
      <c r="C4451"/>
    </row>
    <row r="4452" spans="3:3" x14ac:dyDescent="0.3">
      <c r="C4452"/>
    </row>
    <row r="4453" spans="3:3" x14ac:dyDescent="0.3">
      <c r="C4453"/>
    </row>
    <row r="4454" spans="3:3" x14ac:dyDescent="0.3">
      <c r="C4454"/>
    </row>
    <row r="4455" spans="3:3" x14ac:dyDescent="0.3">
      <c r="C4455"/>
    </row>
    <row r="4456" spans="3:3" x14ac:dyDescent="0.3">
      <c r="C4456"/>
    </row>
    <row r="4457" spans="3:3" x14ac:dyDescent="0.3">
      <c r="C4457"/>
    </row>
    <row r="4458" spans="3:3" x14ac:dyDescent="0.3">
      <c r="C4458"/>
    </row>
    <row r="4459" spans="3:3" x14ac:dyDescent="0.3">
      <c r="C4459"/>
    </row>
    <row r="4460" spans="3:3" x14ac:dyDescent="0.3">
      <c r="C4460"/>
    </row>
    <row r="4461" spans="3:3" x14ac:dyDescent="0.3">
      <c r="C4461"/>
    </row>
    <row r="4462" spans="3:3" x14ac:dyDescent="0.3">
      <c r="C4462"/>
    </row>
    <row r="4463" spans="3:3" x14ac:dyDescent="0.3">
      <c r="C4463"/>
    </row>
    <row r="4464" spans="3:3" x14ac:dyDescent="0.3">
      <c r="C4464"/>
    </row>
    <row r="4465" spans="3:3" x14ac:dyDescent="0.3">
      <c r="C4465"/>
    </row>
    <row r="4466" spans="3:3" x14ac:dyDescent="0.3">
      <c r="C4466"/>
    </row>
    <row r="4467" spans="3:3" x14ac:dyDescent="0.3">
      <c r="C4467"/>
    </row>
    <row r="4468" spans="3:3" x14ac:dyDescent="0.3">
      <c r="C4468"/>
    </row>
    <row r="4469" spans="3:3" x14ac:dyDescent="0.3">
      <c r="C4469"/>
    </row>
    <row r="4470" spans="3:3" x14ac:dyDescent="0.3">
      <c r="C4470"/>
    </row>
    <row r="4471" spans="3:3" x14ac:dyDescent="0.3">
      <c r="C4471"/>
    </row>
    <row r="4472" spans="3:3" x14ac:dyDescent="0.3">
      <c r="C4472"/>
    </row>
    <row r="4473" spans="3:3" x14ac:dyDescent="0.3">
      <c r="C4473"/>
    </row>
    <row r="4474" spans="3:3" x14ac:dyDescent="0.3">
      <c r="C4474"/>
    </row>
    <row r="4475" spans="3:3" x14ac:dyDescent="0.3">
      <c r="C4475"/>
    </row>
    <row r="4476" spans="3:3" x14ac:dyDescent="0.3">
      <c r="C4476"/>
    </row>
    <row r="4477" spans="3:3" x14ac:dyDescent="0.3">
      <c r="C4477"/>
    </row>
    <row r="4478" spans="3:3" x14ac:dyDescent="0.3">
      <c r="C4478"/>
    </row>
    <row r="4479" spans="3:3" x14ac:dyDescent="0.3">
      <c r="C4479"/>
    </row>
    <row r="4480" spans="3:3" x14ac:dyDescent="0.3">
      <c r="C4480"/>
    </row>
    <row r="4481" spans="3:3" x14ac:dyDescent="0.3">
      <c r="C4481"/>
    </row>
    <row r="4482" spans="3:3" x14ac:dyDescent="0.3">
      <c r="C4482"/>
    </row>
    <row r="4483" spans="3:3" x14ac:dyDescent="0.3">
      <c r="C4483"/>
    </row>
    <row r="4484" spans="3:3" x14ac:dyDescent="0.3">
      <c r="C4484"/>
    </row>
    <row r="4485" spans="3:3" x14ac:dyDescent="0.3">
      <c r="C4485"/>
    </row>
    <row r="4486" spans="3:3" x14ac:dyDescent="0.3">
      <c r="C4486"/>
    </row>
    <row r="4487" spans="3:3" x14ac:dyDescent="0.3">
      <c r="C4487"/>
    </row>
    <row r="4488" spans="3:3" x14ac:dyDescent="0.3">
      <c r="C4488"/>
    </row>
    <row r="4489" spans="3:3" x14ac:dyDescent="0.3">
      <c r="C4489"/>
    </row>
    <row r="4490" spans="3:3" x14ac:dyDescent="0.3">
      <c r="C4490"/>
    </row>
    <row r="4491" spans="3:3" x14ac:dyDescent="0.3">
      <c r="C4491"/>
    </row>
    <row r="4492" spans="3:3" x14ac:dyDescent="0.3">
      <c r="C4492"/>
    </row>
    <row r="4493" spans="3:3" x14ac:dyDescent="0.3">
      <c r="C4493"/>
    </row>
    <row r="4494" spans="3:3" x14ac:dyDescent="0.3">
      <c r="C4494"/>
    </row>
    <row r="4495" spans="3:3" x14ac:dyDescent="0.3">
      <c r="C4495"/>
    </row>
    <row r="4496" spans="3:3" x14ac:dyDescent="0.3">
      <c r="C4496"/>
    </row>
    <row r="4497" spans="3:3" x14ac:dyDescent="0.3">
      <c r="C4497"/>
    </row>
    <row r="4498" spans="3:3" x14ac:dyDescent="0.3">
      <c r="C4498"/>
    </row>
    <row r="4499" spans="3:3" x14ac:dyDescent="0.3">
      <c r="C4499"/>
    </row>
    <row r="4500" spans="3:3" x14ac:dyDescent="0.3">
      <c r="C4500"/>
    </row>
    <row r="4501" spans="3:3" x14ac:dyDescent="0.3">
      <c r="C4501"/>
    </row>
    <row r="4502" spans="3:3" x14ac:dyDescent="0.3">
      <c r="C4502"/>
    </row>
    <row r="4503" spans="3:3" x14ac:dyDescent="0.3">
      <c r="C4503"/>
    </row>
    <row r="4504" spans="3:3" x14ac:dyDescent="0.3">
      <c r="C4504"/>
    </row>
    <row r="4505" spans="3:3" x14ac:dyDescent="0.3">
      <c r="C4505"/>
    </row>
    <row r="4506" spans="3:3" x14ac:dyDescent="0.3">
      <c r="C4506"/>
    </row>
    <row r="4507" spans="3:3" x14ac:dyDescent="0.3">
      <c r="C4507"/>
    </row>
    <row r="4508" spans="3:3" x14ac:dyDescent="0.3">
      <c r="C4508"/>
    </row>
    <row r="4509" spans="3:3" x14ac:dyDescent="0.3">
      <c r="C4509"/>
    </row>
    <row r="4510" spans="3:3" x14ac:dyDescent="0.3">
      <c r="C4510"/>
    </row>
    <row r="4511" spans="3:3" x14ac:dyDescent="0.3">
      <c r="C4511"/>
    </row>
    <row r="4512" spans="3:3" x14ac:dyDescent="0.3">
      <c r="C4512"/>
    </row>
    <row r="4513" spans="3:3" x14ac:dyDescent="0.3">
      <c r="C4513"/>
    </row>
    <row r="4514" spans="3:3" x14ac:dyDescent="0.3">
      <c r="C4514"/>
    </row>
    <row r="4515" spans="3:3" x14ac:dyDescent="0.3">
      <c r="C4515"/>
    </row>
    <row r="4516" spans="3:3" x14ac:dyDescent="0.3">
      <c r="C4516"/>
    </row>
    <row r="4517" spans="3:3" x14ac:dyDescent="0.3">
      <c r="C4517"/>
    </row>
    <row r="4518" spans="3:3" x14ac:dyDescent="0.3">
      <c r="C4518"/>
    </row>
    <row r="4519" spans="3:3" x14ac:dyDescent="0.3">
      <c r="C4519"/>
    </row>
    <row r="4520" spans="3:3" x14ac:dyDescent="0.3">
      <c r="C4520"/>
    </row>
    <row r="4521" spans="3:3" x14ac:dyDescent="0.3">
      <c r="C4521"/>
    </row>
    <row r="4522" spans="3:3" x14ac:dyDescent="0.3">
      <c r="C4522"/>
    </row>
    <row r="4523" spans="3:3" x14ac:dyDescent="0.3">
      <c r="C4523"/>
    </row>
    <row r="4524" spans="3:3" x14ac:dyDescent="0.3">
      <c r="C4524"/>
    </row>
    <row r="4525" spans="3:3" x14ac:dyDescent="0.3">
      <c r="C4525"/>
    </row>
    <row r="4526" spans="3:3" x14ac:dyDescent="0.3">
      <c r="C4526"/>
    </row>
    <row r="4527" spans="3:3" x14ac:dyDescent="0.3">
      <c r="C4527"/>
    </row>
    <row r="4528" spans="3:3" x14ac:dyDescent="0.3">
      <c r="C4528"/>
    </row>
    <row r="4529" spans="3:3" x14ac:dyDescent="0.3">
      <c r="C4529"/>
    </row>
    <row r="4530" spans="3:3" x14ac:dyDescent="0.3">
      <c r="C4530"/>
    </row>
    <row r="4531" spans="3:3" x14ac:dyDescent="0.3">
      <c r="C4531"/>
    </row>
    <row r="4532" spans="3:3" x14ac:dyDescent="0.3">
      <c r="C4532"/>
    </row>
    <row r="4533" spans="3:3" x14ac:dyDescent="0.3">
      <c r="C4533"/>
    </row>
    <row r="4534" spans="3:3" x14ac:dyDescent="0.3">
      <c r="C4534"/>
    </row>
    <row r="4535" spans="3:3" x14ac:dyDescent="0.3">
      <c r="C4535"/>
    </row>
    <row r="4536" spans="3:3" x14ac:dyDescent="0.3">
      <c r="C4536"/>
    </row>
    <row r="4537" spans="3:3" x14ac:dyDescent="0.3">
      <c r="C4537"/>
    </row>
    <row r="4538" spans="3:3" x14ac:dyDescent="0.3">
      <c r="C4538"/>
    </row>
    <row r="4539" spans="3:3" x14ac:dyDescent="0.3">
      <c r="C4539"/>
    </row>
    <row r="4540" spans="3:3" x14ac:dyDescent="0.3">
      <c r="C4540"/>
    </row>
    <row r="4541" spans="3:3" x14ac:dyDescent="0.3">
      <c r="C4541"/>
    </row>
    <row r="4542" spans="3:3" x14ac:dyDescent="0.3">
      <c r="C4542"/>
    </row>
    <row r="4543" spans="3:3" x14ac:dyDescent="0.3">
      <c r="C4543"/>
    </row>
    <row r="4544" spans="3:3" x14ac:dyDescent="0.3">
      <c r="C4544"/>
    </row>
    <row r="4545" spans="3:3" x14ac:dyDescent="0.3">
      <c r="C4545"/>
    </row>
    <row r="4546" spans="3:3" x14ac:dyDescent="0.3">
      <c r="C4546"/>
    </row>
    <row r="4547" spans="3:3" x14ac:dyDescent="0.3">
      <c r="C4547"/>
    </row>
    <row r="4548" spans="3:3" x14ac:dyDescent="0.3">
      <c r="C4548"/>
    </row>
    <row r="4549" spans="3:3" x14ac:dyDescent="0.3">
      <c r="C4549"/>
    </row>
    <row r="4550" spans="3:3" x14ac:dyDescent="0.3">
      <c r="C4550"/>
    </row>
    <row r="4551" spans="3:3" x14ac:dyDescent="0.3">
      <c r="C4551"/>
    </row>
    <row r="4552" spans="3:3" x14ac:dyDescent="0.3">
      <c r="C4552"/>
    </row>
    <row r="4553" spans="3:3" x14ac:dyDescent="0.3">
      <c r="C4553"/>
    </row>
    <row r="4554" spans="3:3" x14ac:dyDescent="0.3">
      <c r="C4554"/>
    </row>
    <row r="4555" spans="3:3" x14ac:dyDescent="0.3">
      <c r="C4555"/>
    </row>
    <row r="4556" spans="3:3" x14ac:dyDescent="0.3">
      <c r="C4556"/>
    </row>
    <row r="4557" spans="3:3" x14ac:dyDescent="0.3">
      <c r="C4557"/>
    </row>
    <row r="4558" spans="3:3" x14ac:dyDescent="0.3">
      <c r="C4558"/>
    </row>
    <row r="4559" spans="3:3" x14ac:dyDescent="0.3">
      <c r="C4559"/>
    </row>
    <row r="4560" spans="3:3" x14ac:dyDescent="0.3">
      <c r="C4560"/>
    </row>
    <row r="4561" spans="3:3" x14ac:dyDescent="0.3">
      <c r="C4561"/>
    </row>
    <row r="4562" spans="3:3" x14ac:dyDescent="0.3">
      <c r="C4562"/>
    </row>
    <row r="4563" spans="3:3" x14ac:dyDescent="0.3">
      <c r="C4563"/>
    </row>
    <row r="4564" spans="3:3" x14ac:dyDescent="0.3">
      <c r="C4564"/>
    </row>
    <row r="4565" spans="3:3" x14ac:dyDescent="0.3">
      <c r="C4565"/>
    </row>
    <row r="4566" spans="3:3" x14ac:dyDescent="0.3">
      <c r="C4566"/>
    </row>
    <row r="4567" spans="3:3" x14ac:dyDescent="0.3">
      <c r="C4567"/>
    </row>
    <row r="4568" spans="3:3" x14ac:dyDescent="0.3">
      <c r="C4568"/>
    </row>
    <row r="4569" spans="3:3" x14ac:dyDescent="0.3">
      <c r="C4569"/>
    </row>
    <row r="4570" spans="3:3" x14ac:dyDescent="0.3">
      <c r="C4570"/>
    </row>
    <row r="4571" spans="3:3" x14ac:dyDescent="0.3">
      <c r="C4571"/>
    </row>
    <row r="4572" spans="3:3" x14ac:dyDescent="0.3">
      <c r="C4572"/>
    </row>
    <row r="4573" spans="3:3" x14ac:dyDescent="0.3">
      <c r="C4573"/>
    </row>
    <row r="4574" spans="3:3" x14ac:dyDescent="0.3">
      <c r="C4574"/>
    </row>
    <row r="4575" spans="3:3" x14ac:dyDescent="0.3">
      <c r="C4575"/>
    </row>
    <row r="4576" spans="3:3" x14ac:dyDescent="0.3">
      <c r="C4576"/>
    </row>
    <row r="4577" spans="3:3" x14ac:dyDescent="0.3">
      <c r="C4577"/>
    </row>
    <row r="4578" spans="3:3" x14ac:dyDescent="0.3">
      <c r="C4578"/>
    </row>
    <row r="4579" spans="3:3" x14ac:dyDescent="0.3">
      <c r="C4579"/>
    </row>
    <row r="4580" spans="3:3" x14ac:dyDescent="0.3">
      <c r="C4580"/>
    </row>
    <row r="4581" spans="3:3" x14ac:dyDescent="0.3">
      <c r="C4581"/>
    </row>
    <row r="4582" spans="3:3" x14ac:dyDescent="0.3">
      <c r="C4582"/>
    </row>
    <row r="4583" spans="3:3" x14ac:dyDescent="0.3">
      <c r="C4583"/>
    </row>
    <row r="4584" spans="3:3" x14ac:dyDescent="0.3">
      <c r="C4584"/>
    </row>
    <row r="4585" spans="3:3" x14ac:dyDescent="0.3">
      <c r="C4585"/>
    </row>
    <row r="4586" spans="3:3" x14ac:dyDescent="0.3">
      <c r="C4586"/>
    </row>
    <row r="4587" spans="3:3" x14ac:dyDescent="0.3">
      <c r="C4587"/>
    </row>
    <row r="4588" spans="3:3" x14ac:dyDescent="0.3">
      <c r="C4588"/>
    </row>
    <row r="4589" spans="3:3" x14ac:dyDescent="0.3">
      <c r="C4589"/>
    </row>
    <row r="4590" spans="3:3" x14ac:dyDescent="0.3">
      <c r="C4590"/>
    </row>
    <row r="4591" spans="3:3" x14ac:dyDescent="0.3">
      <c r="C4591"/>
    </row>
    <row r="4592" spans="3:3" x14ac:dyDescent="0.3">
      <c r="C4592"/>
    </row>
    <row r="4593" spans="3:3" x14ac:dyDescent="0.3">
      <c r="C4593"/>
    </row>
    <row r="4594" spans="3:3" x14ac:dyDescent="0.3">
      <c r="C4594"/>
    </row>
    <row r="4595" spans="3:3" x14ac:dyDescent="0.3">
      <c r="C4595"/>
    </row>
    <row r="4596" spans="3:3" x14ac:dyDescent="0.3">
      <c r="C4596"/>
    </row>
    <row r="4597" spans="3:3" x14ac:dyDescent="0.3">
      <c r="C4597"/>
    </row>
    <row r="4598" spans="3:3" x14ac:dyDescent="0.3">
      <c r="C4598"/>
    </row>
    <row r="4599" spans="3:3" x14ac:dyDescent="0.3">
      <c r="C4599"/>
    </row>
    <row r="4600" spans="3:3" x14ac:dyDescent="0.3">
      <c r="C4600"/>
    </row>
    <row r="4601" spans="3:3" x14ac:dyDescent="0.3">
      <c r="C4601"/>
    </row>
    <row r="4602" spans="3:3" x14ac:dyDescent="0.3">
      <c r="C4602"/>
    </row>
    <row r="4603" spans="3:3" x14ac:dyDescent="0.3">
      <c r="C4603"/>
    </row>
    <row r="4604" spans="3:3" x14ac:dyDescent="0.3">
      <c r="C4604"/>
    </row>
    <row r="4605" spans="3:3" x14ac:dyDescent="0.3">
      <c r="C4605"/>
    </row>
    <row r="4606" spans="3:3" x14ac:dyDescent="0.3">
      <c r="C4606"/>
    </row>
    <row r="4607" spans="3:3" x14ac:dyDescent="0.3">
      <c r="C4607"/>
    </row>
    <row r="4608" spans="3:3" x14ac:dyDescent="0.3">
      <c r="C4608"/>
    </row>
    <row r="4609" spans="3:3" x14ac:dyDescent="0.3">
      <c r="C4609"/>
    </row>
    <row r="4610" spans="3:3" x14ac:dyDescent="0.3">
      <c r="C4610"/>
    </row>
    <row r="4611" spans="3:3" x14ac:dyDescent="0.3">
      <c r="C4611"/>
    </row>
    <row r="4612" spans="3:3" x14ac:dyDescent="0.3">
      <c r="C4612"/>
    </row>
    <row r="4613" spans="3:3" x14ac:dyDescent="0.3">
      <c r="C4613"/>
    </row>
    <row r="4614" spans="3:3" x14ac:dyDescent="0.3">
      <c r="C4614"/>
    </row>
    <row r="4615" spans="3:3" x14ac:dyDescent="0.3">
      <c r="C4615"/>
    </row>
    <row r="4616" spans="3:3" x14ac:dyDescent="0.3">
      <c r="C4616"/>
    </row>
    <row r="4617" spans="3:3" x14ac:dyDescent="0.3">
      <c r="C4617"/>
    </row>
    <row r="4618" spans="3:3" x14ac:dyDescent="0.3">
      <c r="C4618"/>
    </row>
    <row r="4619" spans="3:3" x14ac:dyDescent="0.3">
      <c r="C4619"/>
    </row>
    <row r="4620" spans="3:3" x14ac:dyDescent="0.3">
      <c r="C4620"/>
    </row>
    <row r="4621" spans="3:3" x14ac:dyDescent="0.3">
      <c r="C4621"/>
    </row>
    <row r="4622" spans="3:3" x14ac:dyDescent="0.3">
      <c r="C4622"/>
    </row>
    <row r="4623" spans="3:3" x14ac:dyDescent="0.3">
      <c r="C4623"/>
    </row>
    <row r="4624" spans="3:3" x14ac:dyDescent="0.3">
      <c r="C4624"/>
    </row>
    <row r="4625" spans="3:3" x14ac:dyDescent="0.3">
      <c r="C4625"/>
    </row>
    <row r="4626" spans="3:3" x14ac:dyDescent="0.3">
      <c r="C4626"/>
    </row>
    <row r="4627" spans="3:3" x14ac:dyDescent="0.3">
      <c r="C4627"/>
    </row>
    <row r="4628" spans="3:3" x14ac:dyDescent="0.3">
      <c r="C4628"/>
    </row>
    <row r="4629" spans="3:3" x14ac:dyDescent="0.3">
      <c r="C4629"/>
    </row>
    <row r="4630" spans="3:3" x14ac:dyDescent="0.3">
      <c r="C4630"/>
    </row>
    <row r="4631" spans="3:3" x14ac:dyDescent="0.3">
      <c r="C4631"/>
    </row>
    <row r="4632" spans="3:3" x14ac:dyDescent="0.3">
      <c r="C4632"/>
    </row>
    <row r="4633" spans="3:3" x14ac:dyDescent="0.3">
      <c r="C4633"/>
    </row>
    <row r="4634" spans="3:3" x14ac:dyDescent="0.3">
      <c r="C4634"/>
    </row>
    <row r="4635" spans="3:3" x14ac:dyDescent="0.3">
      <c r="C4635"/>
    </row>
    <row r="4636" spans="3:3" x14ac:dyDescent="0.3">
      <c r="C4636"/>
    </row>
    <row r="4637" spans="3:3" x14ac:dyDescent="0.3">
      <c r="C4637"/>
    </row>
    <row r="4638" spans="3:3" x14ac:dyDescent="0.3">
      <c r="C4638"/>
    </row>
    <row r="4639" spans="3:3" x14ac:dyDescent="0.3">
      <c r="C4639"/>
    </row>
    <row r="4640" spans="3:3" x14ac:dyDescent="0.3">
      <c r="C4640"/>
    </row>
    <row r="4641" spans="3:3" x14ac:dyDescent="0.3">
      <c r="C4641"/>
    </row>
    <row r="4642" spans="3:3" x14ac:dyDescent="0.3">
      <c r="C4642"/>
    </row>
    <row r="4643" spans="3:3" x14ac:dyDescent="0.3">
      <c r="C4643"/>
    </row>
    <row r="4644" spans="3:3" x14ac:dyDescent="0.3">
      <c r="C4644"/>
    </row>
    <row r="4645" spans="3:3" x14ac:dyDescent="0.3">
      <c r="C4645"/>
    </row>
    <row r="4646" spans="3:3" x14ac:dyDescent="0.3">
      <c r="C4646"/>
    </row>
    <row r="4647" spans="3:3" x14ac:dyDescent="0.3">
      <c r="C4647"/>
    </row>
    <row r="4648" spans="3:3" x14ac:dyDescent="0.3">
      <c r="C4648"/>
    </row>
    <row r="4649" spans="3:3" x14ac:dyDescent="0.3">
      <c r="C4649"/>
    </row>
    <row r="4650" spans="3:3" x14ac:dyDescent="0.3">
      <c r="C4650"/>
    </row>
    <row r="4651" spans="3:3" x14ac:dyDescent="0.3">
      <c r="C4651"/>
    </row>
    <row r="4652" spans="3:3" x14ac:dyDescent="0.3">
      <c r="C4652"/>
    </row>
    <row r="4653" spans="3:3" x14ac:dyDescent="0.3">
      <c r="C4653"/>
    </row>
    <row r="4654" spans="3:3" x14ac:dyDescent="0.3">
      <c r="C4654"/>
    </row>
    <row r="4655" spans="3:3" x14ac:dyDescent="0.3">
      <c r="C4655"/>
    </row>
    <row r="4656" spans="3:3" x14ac:dyDescent="0.3">
      <c r="C4656"/>
    </row>
    <row r="4657" spans="3:3" x14ac:dyDescent="0.3">
      <c r="C4657"/>
    </row>
    <row r="4658" spans="3:3" x14ac:dyDescent="0.3">
      <c r="C4658"/>
    </row>
    <row r="4659" spans="3:3" x14ac:dyDescent="0.3">
      <c r="C4659"/>
    </row>
    <row r="4660" spans="3:3" x14ac:dyDescent="0.3">
      <c r="C4660"/>
    </row>
    <row r="4661" spans="3:3" x14ac:dyDescent="0.3">
      <c r="C4661"/>
    </row>
    <row r="4662" spans="3:3" x14ac:dyDescent="0.3">
      <c r="C4662"/>
    </row>
    <row r="4663" spans="3:3" x14ac:dyDescent="0.3">
      <c r="C4663"/>
    </row>
    <row r="4664" spans="3:3" x14ac:dyDescent="0.3">
      <c r="C4664"/>
    </row>
    <row r="4665" spans="3:3" x14ac:dyDescent="0.3">
      <c r="C4665"/>
    </row>
    <row r="4666" spans="3:3" x14ac:dyDescent="0.3">
      <c r="C4666"/>
    </row>
    <row r="4667" spans="3:3" x14ac:dyDescent="0.3">
      <c r="C4667"/>
    </row>
    <row r="4668" spans="3:3" x14ac:dyDescent="0.3">
      <c r="C4668"/>
    </row>
    <row r="4669" spans="3:3" x14ac:dyDescent="0.3">
      <c r="C4669"/>
    </row>
    <row r="4670" spans="3:3" x14ac:dyDescent="0.3">
      <c r="C4670"/>
    </row>
    <row r="4671" spans="3:3" x14ac:dyDescent="0.3">
      <c r="C4671"/>
    </row>
    <row r="4672" spans="3:3" x14ac:dyDescent="0.3">
      <c r="C4672"/>
    </row>
    <row r="4673" spans="3:3" x14ac:dyDescent="0.3">
      <c r="C4673"/>
    </row>
    <row r="4674" spans="3:3" x14ac:dyDescent="0.3">
      <c r="C4674"/>
    </row>
    <row r="4675" spans="3:3" x14ac:dyDescent="0.3">
      <c r="C4675"/>
    </row>
    <row r="4676" spans="3:3" x14ac:dyDescent="0.3">
      <c r="C4676"/>
    </row>
    <row r="4677" spans="3:3" x14ac:dyDescent="0.3">
      <c r="C4677"/>
    </row>
    <row r="4678" spans="3:3" x14ac:dyDescent="0.3">
      <c r="C4678"/>
    </row>
    <row r="4679" spans="3:3" x14ac:dyDescent="0.3">
      <c r="C4679"/>
    </row>
    <row r="4680" spans="3:3" x14ac:dyDescent="0.3">
      <c r="C4680"/>
    </row>
    <row r="4681" spans="3:3" x14ac:dyDescent="0.3">
      <c r="C4681"/>
    </row>
    <row r="4682" spans="3:3" x14ac:dyDescent="0.3">
      <c r="C4682"/>
    </row>
    <row r="4683" spans="3:3" x14ac:dyDescent="0.3">
      <c r="C4683"/>
    </row>
    <row r="4684" spans="3:3" x14ac:dyDescent="0.3">
      <c r="C4684"/>
    </row>
    <row r="4685" spans="3:3" x14ac:dyDescent="0.3">
      <c r="C4685"/>
    </row>
    <row r="4686" spans="3:3" x14ac:dyDescent="0.3">
      <c r="C4686"/>
    </row>
    <row r="4687" spans="3:3" x14ac:dyDescent="0.3">
      <c r="C4687"/>
    </row>
    <row r="4688" spans="3:3" x14ac:dyDescent="0.3">
      <c r="C4688"/>
    </row>
    <row r="4689" spans="3:3" x14ac:dyDescent="0.3">
      <c r="C4689"/>
    </row>
    <row r="4690" spans="3:3" x14ac:dyDescent="0.3">
      <c r="C4690"/>
    </row>
    <row r="4691" spans="3:3" x14ac:dyDescent="0.3">
      <c r="C4691"/>
    </row>
    <row r="4692" spans="3:3" x14ac:dyDescent="0.3">
      <c r="C4692"/>
    </row>
    <row r="4693" spans="3:3" x14ac:dyDescent="0.3">
      <c r="C4693"/>
    </row>
    <row r="4694" spans="3:3" x14ac:dyDescent="0.3">
      <c r="C4694"/>
    </row>
    <row r="4695" spans="3:3" x14ac:dyDescent="0.3">
      <c r="C4695"/>
    </row>
    <row r="4696" spans="3:3" x14ac:dyDescent="0.3">
      <c r="C4696"/>
    </row>
    <row r="4697" spans="3:3" x14ac:dyDescent="0.3">
      <c r="C4697"/>
    </row>
    <row r="4698" spans="3:3" x14ac:dyDescent="0.3">
      <c r="C4698"/>
    </row>
    <row r="4699" spans="3:3" x14ac:dyDescent="0.3">
      <c r="C4699"/>
    </row>
    <row r="4700" spans="3:3" x14ac:dyDescent="0.3">
      <c r="C4700"/>
    </row>
    <row r="4701" spans="3:3" x14ac:dyDescent="0.3">
      <c r="C4701"/>
    </row>
    <row r="4702" spans="3:3" x14ac:dyDescent="0.3">
      <c r="C4702"/>
    </row>
    <row r="4703" spans="3:3" x14ac:dyDescent="0.3">
      <c r="C4703"/>
    </row>
    <row r="4704" spans="3:3" x14ac:dyDescent="0.3">
      <c r="C4704"/>
    </row>
    <row r="4705" spans="3:3" x14ac:dyDescent="0.3">
      <c r="C4705"/>
    </row>
    <row r="4706" spans="3:3" x14ac:dyDescent="0.3">
      <c r="C4706"/>
    </row>
    <row r="4707" spans="3:3" x14ac:dyDescent="0.3">
      <c r="C4707"/>
    </row>
    <row r="4708" spans="3:3" x14ac:dyDescent="0.3">
      <c r="C4708"/>
    </row>
    <row r="4709" spans="3:3" x14ac:dyDescent="0.3">
      <c r="C4709"/>
    </row>
    <row r="4710" spans="3:3" x14ac:dyDescent="0.3">
      <c r="C4710"/>
    </row>
    <row r="4711" spans="3:3" x14ac:dyDescent="0.3">
      <c r="C4711"/>
    </row>
    <row r="4712" spans="3:3" x14ac:dyDescent="0.3">
      <c r="C4712"/>
    </row>
    <row r="4713" spans="3:3" x14ac:dyDescent="0.3">
      <c r="C4713"/>
    </row>
    <row r="4714" spans="3:3" x14ac:dyDescent="0.3">
      <c r="C4714"/>
    </row>
    <row r="4715" spans="3:3" x14ac:dyDescent="0.3">
      <c r="C4715"/>
    </row>
    <row r="4716" spans="3:3" x14ac:dyDescent="0.3">
      <c r="C4716"/>
    </row>
    <row r="4717" spans="3:3" x14ac:dyDescent="0.3">
      <c r="C4717"/>
    </row>
    <row r="4718" spans="3:3" x14ac:dyDescent="0.3">
      <c r="C4718"/>
    </row>
    <row r="4719" spans="3:3" x14ac:dyDescent="0.3">
      <c r="C4719"/>
    </row>
    <row r="4720" spans="3:3" x14ac:dyDescent="0.3">
      <c r="C4720"/>
    </row>
    <row r="4721" spans="3:3" x14ac:dyDescent="0.3">
      <c r="C4721"/>
    </row>
    <row r="4722" spans="3:3" x14ac:dyDescent="0.3">
      <c r="C4722"/>
    </row>
    <row r="4723" spans="3:3" x14ac:dyDescent="0.3">
      <c r="C4723"/>
    </row>
    <row r="4724" spans="3:3" x14ac:dyDescent="0.3">
      <c r="C4724"/>
    </row>
    <row r="4725" spans="3:3" x14ac:dyDescent="0.3">
      <c r="C4725"/>
    </row>
    <row r="4726" spans="3:3" x14ac:dyDescent="0.3">
      <c r="C4726"/>
    </row>
    <row r="4727" spans="3:3" x14ac:dyDescent="0.3">
      <c r="C4727"/>
    </row>
    <row r="4728" spans="3:3" x14ac:dyDescent="0.3">
      <c r="C4728"/>
    </row>
    <row r="4729" spans="3:3" x14ac:dyDescent="0.3">
      <c r="C4729"/>
    </row>
    <row r="4730" spans="3:3" x14ac:dyDescent="0.3">
      <c r="C4730"/>
    </row>
    <row r="4731" spans="3:3" x14ac:dyDescent="0.3">
      <c r="C4731"/>
    </row>
    <row r="4732" spans="3:3" x14ac:dyDescent="0.3">
      <c r="C4732"/>
    </row>
    <row r="4733" spans="3:3" x14ac:dyDescent="0.3">
      <c r="C4733"/>
    </row>
    <row r="4734" spans="3:3" x14ac:dyDescent="0.3">
      <c r="C4734"/>
    </row>
    <row r="4735" spans="3:3" x14ac:dyDescent="0.3">
      <c r="C4735"/>
    </row>
    <row r="4736" spans="3:3" x14ac:dyDescent="0.3">
      <c r="C4736"/>
    </row>
    <row r="4737" spans="3:3" x14ac:dyDescent="0.3">
      <c r="C4737"/>
    </row>
    <row r="4738" spans="3:3" x14ac:dyDescent="0.3">
      <c r="C4738"/>
    </row>
    <row r="4739" spans="3:3" x14ac:dyDescent="0.3">
      <c r="C4739"/>
    </row>
    <row r="4740" spans="3:3" x14ac:dyDescent="0.3">
      <c r="C4740"/>
    </row>
    <row r="4741" spans="3:3" x14ac:dyDescent="0.3">
      <c r="C4741"/>
    </row>
    <row r="4742" spans="3:3" x14ac:dyDescent="0.3">
      <c r="C4742"/>
    </row>
    <row r="4743" spans="3:3" x14ac:dyDescent="0.3">
      <c r="C4743"/>
    </row>
    <row r="4744" spans="3:3" x14ac:dyDescent="0.3">
      <c r="C4744"/>
    </row>
    <row r="4745" spans="3:3" x14ac:dyDescent="0.3">
      <c r="C4745"/>
    </row>
    <row r="4746" spans="3:3" x14ac:dyDescent="0.3">
      <c r="C4746"/>
    </row>
    <row r="4747" spans="3:3" x14ac:dyDescent="0.3">
      <c r="C4747"/>
    </row>
    <row r="4748" spans="3:3" x14ac:dyDescent="0.3">
      <c r="C4748"/>
    </row>
    <row r="4749" spans="3:3" x14ac:dyDescent="0.3">
      <c r="C4749"/>
    </row>
    <row r="4750" spans="3:3" x14ac:dyDescent="0.3">
      <c r="C4750"/>
    </row>
    <row r="4751" spans="3:3" x14ac:dyDescent="0.3">
      <c r="C4751"/>
    </row>
    <row r="4752" spans="3:3" x14ac:dyDescent="0.3">
      <c r="C4752"/>
    </row>
    <row r="4753" spans="3:3" x14ac:dyDescent="0.3">
      <c r="C4753"/>
    </row>
    <row r="4754" spans="3:3" x14ac:dyDescent="0.3">
      <c r="C4754"/>
    </row>
    <row r="4755" spans="3:3" x14ac:dyDescent="0.3">
      <c r="C4755"/>
    </row>
    <row r="4756" spans="3:3" x14ac:dyDescent="0.3">
      <c r="C4756"/>
    </row>
    <row r="4757" spans="3:3" x14ac:dyDescent="0.3">
      <c r="C4757"/>
    </row>
    <row r="4758" spans="3:3" x14ac:dyDescent="0.3">
      <c r="C4758"/>
    </row>
    <row r="4759" spans="3:3" x14ac:dyDescent="0.3">
      <c r="C4759"/>
    </row>
    <row r="4760" spans="3:3" x14ac:dyDescent="0.3">
      <c r="C4760"/>
    </row>
    <row r="4761" spans="3:3" x14ac:dyDescent="0.3">
      <c r="C4761"/>
    </row>
    <row r="4762" spans="3:3" x14ac:dyDescent="0.3">
      <c r="C4762"/>
    </row>
    <row r="4763" spans="3:3" x14ac:dyDescent="0.3">
      <c r="C4763"/>
    </row>
    <row r="4764" spans="3:3" x14ac:dyDescent="0.3">
      <c r="C4764"/>
    </row>
    <row r="4765" spans="3:3" x14ac:dyDescent="0.3">
      <c r="C4765"/>
    </row>
    <row r="4766" spans="3:3" x14ac:dyDescent="0.3">
      <c r="C4766"/>
    </row>
    <row r="4767" spans="3:3" x14ac:dyDescent="0.3">
      <c r="C4767"/>
    </row>
    <row r="4768" spans="3:3" x14ac:dyDescent="0.3">
      <c r="C4768"/>
    </row>
    <row r="4769" spans="3:3" x14ac:dyDescent="0.3">
      <c r="C4769"/>
    </row>
    <row r="4770" spans="3:3" x14ac:dyDescent="0.3">
      <c r="C4770"/>
    </row>
    <row r="4771" spans="3:3" x14ac:dyDescent="0.3">
      <c r="C4771"/>
    </row>
    <row r="4772" spans="3:3" x14ac:dyDescent="0.3">
      <c r="C4772"/>
    </row>
    <row r="4773" spans="3:3" x14ac:dyDescent="0.3">
      <c r="C4773"/>
    </row>
    <row r="4774" spans="3:3" x14ac:dyDescent="0.3">
      <c r="C4774"/>
    </row>
    <row r="4775" spans="3:3" x14ac:dyDescent="0.3">
      <c r="C4775"/>
    </row>
    <row r="4776" spans="3:3" x14ac:dyDescent="0.3">
      <c r="C4776"/>
    </row>
    <row r="4777" spans="3:3" x14ac:dyDescent="0.3">
      <c r="C4777"/>
    </row>
    <row r="4778" spans="3:3" x14ac:dyDescent="0.3">
      <c r="C4778"/>
    </row>
    <row r="4779" spans="3:3" x14ac:dyDescent="0.3">
      <c r="C4779"/>
    </row>
    <row r="4780" spans="3:3" x14ac:dyDescent="0.3">
      <c r="C4780"/>
    </row>
    <row r="4781" spans="3:3" x14ac:dyDescent="0.3">
      <c r="C4781"/>
    </row>
    <row r="4782" spans="3:3" x14ac:dyDescent="0.3">
      <c r="C4782"/>
    </row>
    <row r="4783" spans="3:3" x14ac:dyDescent="0.3">
      <c r="C4783"/>
    </row>
    <row r="4784" spans="3:3" x14ac:dyDescent="0.3">
      <c r="C4784"/>
    </row>
    <row r="4785" spans="3:3" x14ac:dyDescent="0.3">
      <c r="C4785"/>
    </row>
    <row r="4786" spans="3:3" x14ac:dyDescent="0.3">
      <c r="C4786"/>
    </row>
    <row r="4787" spans="3:3" x14ac:dyDescent="0.3">
      <c r="C4787"/>
    </row>
    <row r="4788" spans="3:3" x14ac:dyDescent="0.3">
      <c r="C4788"/>
    </row>
    <row r="4789" spans="3:3" x14ac:dyDescent="0.3">
      <c r="C4789"/>
    </row>
    <row r="4790" spans="3:3" x14ac:dyDescent="0.3">
      <c r="C4790"/>
    </row>
    <row r="4791" spans="3:3" x14ac:dyDescent="0.3">
      <c r="C4791"/>
    </row>
    <row r="4792" spans="3:3" x14ac:dyDescent="0.3">
      <c r="C4792"/>
    </row>
    <row r="4793" spans="3:3" x14ac:dyDescent="0.3">
      <c r="C4793"/>
    </row>
    <row r="4794" spans="3:3" x14ac:dyDescent="0.3">
      <c r="C4794"/>
    </row>
    <row r="4795" spans="3:3" x14ac:dyDescent="0.3">
      <c r="C4795"/>
    </row>
    <row r="4796" spans="3:3" x14ac:dyDescent="0.3">
      <c r="C4796"/>
    </row>
    <row r="4797" spans="3:3" x14ac:dyDescent="0.3">
      <c r="C4797"/>
    </row>
    <row r="4798" spans="3:3" x14ac:dyDescent="0.3">
      <c r="C4798"/>
    </row>
    <row r="4799" spans="3:3" x14ac:dyDescent="0.3">
      <c r="C4799"/>
    </row>
    <row r="4800" spans="3:3" x14ac:dyDescent="0.3">
      <c r="C4800"/>
    </row>
    <row r="4801" spans="3:3" x14ac:dyDescent="0.3">
      <c r="C4801"/>
    </row>
    <row r="4802" spans="3:3" x14ac:dyDescent="0.3">
      <c r="C4802"/>
    </row>
    <row r="4803" spans="3:3" x14ac:dyDescent="0.3">
      <c r="C4803"/>
    </row>
    <row r="4804" spans="3:3" x14ac:dyDescent="0.3">
      <c r="C4804"/>
    </row>
    <row r="4805" spans="3:3" x14ac:dyDescent="0.3">
      <c r="C4805"/>
    </row>
    <row r="4806" spans="3:3" x14ac:dyDescent="0.3">
      <c r="C4806"/>
    </row>
    <row r="4807" spans="3:3" x14ac:dyDescent="0.3">
      <c r="C4807"/>
    </row>
    <row r="4808" spans="3:3" x14ac:dyDescent="0.3">
      <c r="C4808"/>
    </row>
    <row r="4809" spans="3:3" x14ac:dyDescent="0.3">
      <c r="C4809"/>
    </row>
    <row r="4810" spans="3:3" x14ac:dyDescent="0.3">
      <c r="C4810"/>
    </row>
    <row r="4811" spans="3:3" x14ac:dyDescent="0.3">
      <c r="C4811"/>
    </row>
    <row r="4812" spans="3:3" x14ac:dyDescent="0.3">
      <c r="C4812"/>
    </row>
    <row r="4813" spans="3:3" x14ac:dyDescent="0.3">
      <c r="C4813"/>
    </row>
    <row r="4814" spans="3:3" x14ac:dyDescent="0.3">
      <c r="C4814"/>
    </row>
    <row r="4815" spans="3:3" x14ac:dyDescent="0.3">
      <c r="C4815"/>
    </row>
    <row r="4816" spans="3:3" x14ac:dyDescent="0.3">
      <c r="C4816"/>
    </row>
    <row r="4817" spans="3:3" x14ac:dyDescent="0.3">
      <c r="C4817"/>
    </row>
    <row r="4818" spans="3:3" x14ac:dyDescent="0.3">
      <c r="C4818"/>
    </row>
    <row r="4819" spans="3:3" x14ac:dyDescent="0.3">
      <c r="C4819"/>
    </row>
    <row r="4820" spans="3:3" x14ac:dyDescent="0.3">
      <c r="C4820"/>
    </row>
    <row r="4821" spans="3:3" x14ac:dyDescent="0.3">
      <c r="C4821"/>
    </row>
    <row r="4822" spans="3:3" x14ac:dyDescent="0.3">
      <c r="C4822"/>
    </row>
    <row r="4823" spans="3:3" x14ac:dyDescent="0.3">
      <c r="C4823"/>
    </row>
    <row r="4824" spans="3:3" x14ac:dyDescent="0.3">
      <c r="C4824"/>
    </row>
    <row r="4825" spans="3:3" x14ac:dyDescent="0.3">
      <c r="C4825"/>
    </row>
    <row r="4826" spans="3:3" x14ac:dyDescent="0.3">
      <c r="C4826"/>
    </row>
    <row r="4827" spans="3:3" x14ac:dyDescent="0.3">
      <c r="C4827"/>
    </row>
    <row r="4828" spans="3:3" x14ac:dyDescent="0.3">
      <c r="C4828"/>
    </row>
    <row r="4829" spans="3:3" x14ac:dyDescent="0.3">
      <c r="C4829"/>
    </row>
    <row r="4830" spans="3:3" x14ac:dyDescent="0.3">
      <c r="C4830"/>
    </row>
    <row r="4831" spans="3:3" x14ac:dyDescent="0.3">
      <c r="C4831"/>
    </row>
    <row r="4832" spans="3:3" x14ac:dyDescent="0.3">
      <c r="C4832"/>
    </row>
    <row r="4833" spans="3:3" x14ac:dyDescent="0.3">
      <c r="C4833"/>
    </row>
    <row r="4834" spans="3:3" x14ac:dyDescent="0.3">
      <c r="C4834"/>
    </row>
    <row r="4835" spans="3:3" x14ac:dyDescent="0.3">
      <c r="C4835"/>
    </row>
    <row r="4836" spans="3:3" x14ac:dyDescent="0.3">
      <c r="C4836"/>
    </row>
    <row r="4837" spans="3:3" x14ac:dyDescent="0.3">
      <c r="C4837"/>
    </row>
    <row r="4838" spans="3:3" x14ac:dyDescent="0.3">
      <c r="C4838"/>
    </row>
    <row r="4839" spans="3:3" x14ac:dyDescent="0.3">
      <c r="C4839"/>
    </row>
    <row r="4840" spans="3:3" x14ac:dyDescent="0.3">
      <c r="C4840"/>
    </row>
    <row r="4841" spans="3:3" x14ac:dyDescent="0.3">
      <c r="C4841"/>
    </row>
    <row r="4842" spans="3:3" x14ac:dyDescent="0.3">
      <c r="C4842"/>
    </row>
    <row r="4843" spans="3:3" x14ac:dyDescent="0.3">
      <c r="C4843"/>
    </row>
    <row r="4844" spans="3:3" x14ac:dyDescent="0.3">
      <c r="C4844"/>
    </row>
    <row r="4845" spans="3:3" x14ac:dyDescent="0.3">
      <c r="C4845"/>
    </row>
    <row r="4846" spans="3:3" x14ac:dyDescent="0.3">
      <c r="C4846"/>
    </row>
    <row r="4847" spans="3:3" x14ac:dyDescent="0.3">
      <c r="C4847"/>
    </row>
    <row r="4848" spans="3:3" x14ac:dyDescent="0.3">
      <c r="C4848"/>
    </row>
    <row r="4849" spans="3:3" x14ac:dyDescent="0.3">
      <c r="C4849"/>
    </row>
    <row r="4850" spans="3:3" x14ac:dyDescent="0.3">
      <c r="C4850"/>
    </row>
    <row r="4851" spans="3:3" x14ac:dyDescent="0.3">
      <c r="C4851"/>
    </row>
    <row r="4852" spans="3:3" x14ac:dyDescent="0.3">
      <c r="C4852"/>
    </row>
    <row r="4853" spans="3:3" x14ac:dyDescent="0.3">
      <c r="C4853"/>
    </row>
    <row r="4854" spans="3:3" x14ac:dyDescent="0.3">
      <c r="C4854"/>
    </row>
    <row r="4855" spans="3:3" x14ac:dyDescent="0.3">
      <c r="C4855"/>
    </row>
    <row r="4856" spans="3:3" x14ac:dyDescent="0.3">
      <c r="C4856"/>
    </row>
    <row r="4857" spans="3:3" x14ac:dyDescent="0.3">
      <c r="C4857"/>
    </row>
    <row r="4858" spans="3:3" x14ac:dyDescent="0.3">
      <c r="C4858"/>
    </row>
    <row r="4859" spans="3:3" x14ac:dyDescent="0.3">
      <c r="C4859"/>
    </row>
    <row r="4860" spans="3:3" x14ac:dyDescent="0.3">
      <c r="C4860"/>
    </row>
    <row r="4861" spans="3:3" x14ac:dyDescent="0.3">
      <c r="C4861"/>
    </row>
    <row r="4862" spans="3:3" x14ac:dyDescent="0.3">
      <c r="C4862"/>
    </row>
    <row r="4863" spans="3:3" x14ac:dyDescent="0.3">
      <c r="C4863"/>
    </row>
    <row r="4864" spans="3:3" x14ac:dyDescent="0.3">
      <c r="C4864"/>
    </row>
    <row r="4865" spans="3:3" x14ac:dyDescent="0.3">
      <c r="C4865"/>
    </row>
    <row r="4866" spans="3:3" x14ac:dyDescent="0.3">
      <c r="C4866"/>
    </row>
    <row r="4867" spans="3:3" x14ac:dyDescent="0.3">
      <c r="C4867"/>
    </row>
    <row r="4868" spans="3:3" x14ac:dyDescent="0.3">
      <c r="C4868"/>
    </row>
    <row r="4869" spans="3:3" x14ac:dyDescent="0.3">
      <c r="C4869"/>
    </row>
    <row r="4870" spans="3:3" x14ac:dyDescent="0.3">
      <c r="C4870"/>
    </row>
    <row r="4871" spans="3:3" x14ac:dyDescent="0.3">
      <c r="C4871"/>
    </row>
    <row r="4872" spans="3:3" x14ac:dyDescent="0.3">
      <c r="C4872"/>
    </row>
    <row r="4873" spans="3:3" x14ac:dyDescent="0.3">
      <c r="C4873"/>
    </row>
    <row r="4874" spans="3:3" x14ac:dyDescent="0.3">
      <c r="C4874"/>
    </row>
    <row r="4875" spans="3:3" x14ac:dyDescent="0.3">
      <c r="C4875"/>
    </row>
    <row r="4876" spans="3:3" x14ac:dyDescent="0.3">
      <c r="C4876"/>
    </row>
    <row r="4877" spans="3:3" x14ac:dyDescent="0.3">
      <c r="C4877"/>
    </row>
    <row r="4878" spans="3:3" x14ac:dyDescent="0.3">
      <c r="C4878"/>
    </row>
    <row r="4879" spans="3:3" x14ac:dyDescent="0.3">
      <c r="C4879"/>
    </row>
    <row r="4880" spans="3:3" x14ac:dyDescent="0.3">
      <c r="C4880"/>
    </row>
    <row r="4881" spans="3:3" x14ac:dyDescent="0.3">
      <c r="C4881"/>
    </row>
    <row r="4882" spans="3:3" x14ac:dyDescent="0.3">
      <c r="C4882"/>
    </row>
    <row r="4883" spans="3:3" x14ac:dyDescent="0.3">
      <c r="C4883"/>
    </row>
    <row r="4884" spans="3:3" x14ac:dyDescent="0.3">
      <c r="C4884"/>
    </row>
    <row r="4885" spans="3:3" x14ac:dyDescent="0.3">
      <c r="C4885"/>
    </row>
    <row r="4886" spans="3:3" x14ac:dyDescent="0.3">
      <c r="C4886"/>
    </row>
    <row r="4887" spans="3:3" x14ac:dyDescent="0.3">
      <c r="C4887"/>
    </row>
    <row r="4888" spans="3:3" x14ac:dyDescent="0.3">
      <c r="C4888"/>
    </row>
    <row r="4889" spans="3:3" x14ac:dyDescent="0.3">
      <c r="C4889"/>
    </row>
    <row r="4890" spans="3:3" x14ac:dyDescent="0.3">
      <c r="C4890"/>
    </row>
    <row r="4891" spans="3:3" x14ac:dyDescent="0.3">
      <c r="C4891"/>
    </row>
    <row r="4892" spans="3:3" x14ac:dyDescent="0.3">
      <c r="C4892"/>
    </row>
    <row r="4893" spans="3:3" x14ac:dyDescent="0.3">
      <c r="C4893"/>
    </row>
    <row r="4894" spans="3:3" x14ac:dyDescent="0.3">
      <c r="C4894"/>
    </row>
    <row r="4895" spans="3:3" x14ac:dyDescent="0.3">
      <c r="C4895"/>
    </row>
    <row r="4896" spans="3:3" x14ac:dyDescent="0.3">
      <c r="C4896"/>
    </row>
    <row r="4897" spans="3:3" x14ac:dyDescent="0.3">
      <c r="C4897"/>
    </row>
    <row r="4898" spans="3:3" x14ac:dyDescent="0.3">
      <c r="C4898"/>
    </row>
    <row r="4899" spans="3:3" x14ac:dyDescent="0.3">
      <c r="C4899"/>
    </row>
    <row r="4900" spans="3:3" x14ac:dyDescent="0.3">
      <c r="C4900"/>
    </row>
    <row r="4901" spans="3:3" x14ac:dyDescent="0.3">
      <c r="C4901"/>
    </row>
    <row r="4902" spans="3:3" x14ac:dyDescent="0.3">
      <c r="C4902"/>
    </row>
    <row r="4903" spans="3:3" x14ac:dyDescent="0.3">
      <c r="C4903"/>
    </row>
    <row r="4904" spans="3:3" x14ac:dyDescent="0.3">
      <c r="C4904"/>
    </row>
    <row r="4905" spans="3:3" x14ac:dyDescent="0.3">
      <c r="C4905"/>
    </row>
    <row r="4906" spans="3:3" x14ac:dyDescent="0.3">
      <c r="C4906"/>
    </row>
    <row r="4907" spans="3:3" x14ac:dyDescent="0.3">
      <c r="C4907"/>
    </row>
    <row r="4908" spans="3:3" x14ac:dyDescent="0.3">
      <c r="C4908"/>
    </row>
    <row r="4909" spans="3:3" x14ac:dyDescent="0.3">
      <c r="C4909"/>
    </row>
    <row r="4910" spans="3:3" x14ac:dyDescent="0.3">
      <c r="C4910"/>
    </row>
    <row r="4911" spans="3:3" x14ac:dyDescent="0.3">
      <c r="C4911"/>
    </row>
    <row r="4912" spans="3:3" x14ac:dyDescent="0.3">
      <c r="C4912"/>
    </row>
    <row r="4913" spans="3:3" x14ac:dyDescent="0.3">
      <c r="C4913"/>
    </row>
    <row r="4914" spans="3:3" x14ac:dyDescent="0.3">
      <c r="C4914"/>
    </row>
    <row r="4915" spans="3:3" x14ac:dyDescent="0.3">
      <c r="C4915"/>
    </row>
    <row r="4916" spans="3:3" x14ac:dyDescent="0.3">
      <c r="C4916"/>
    </row>
    <row r="4917" spans="3:3" x14ac:dyDescent="0.3">
      <c r="C4917"/>
    </row>
    <row r="4918" spans="3:3" x14ac:dyDescent="0.3">
      <c r="C4918"/>
    </row>
    <row r="4919" spans="3:3" x14ac:dyDescent="0.3">
      <c r="C4919"/>
    </row>
    <row r="4920" spans="3:3" x14ac:dyDescent="0.3">
      <c r="C4920"/>
    </row>
    <row r="4921" spans="3:3" x14ac:dyDescent="0.3">
      <c r="C4921"/>
    </row>
    <row r="4922" spans="3:3" x14ac:dyDescent="0.3">
      <c r="C4922"/>
    </row>
    <row r="4923" spans="3:3" x14ac:dyDescent="0.3">
      <c r="C4923"/>
    </row>
    <row r="4924" spans="3:3" x14ac:dyDescent="0.3">
      <c r="C4924"/>
    </row>
    <row r="4925" spans="3:3" x14ac:dyDescent="0.3">
      <c r="C4925"/>
    </row>
    <row r="4926" spans="3:3" x14ac:dyDescent="0.3">
      <c r="C4926"/>
    </row>
    <row r="4927" spans="3:3" x14ac:dyDescent="0.3">
      <c r="C4927"/>
    </row>
    <row r="4928" spans="3:3" x14ac:dyDescent="0.3">
      <c r="C4928"/>
    </row>
    <row r="4929" spans="3:3" x14ac:dyDescent="0.3">
      <c r="C4929"/>
    </row>
    <row r="4930" spans="3:3" x14ac:dyDescent="0.3">
      <c r="C4930"/>
    </row>
    <row r="4931" spans="3:3" x14ac:dyDescent="0.3">
      <c r="C4931"/>
    </row>
    <row r="4932" spans="3:3" x14ac:dyDescent="0.3">
      <c r="C4932"/>
    </row>
    <row r="4933" spans="3:3" x14ac:dyDescent="0.3">
      <c r="C4933"/>
    </row>
    <row r="4934" spans="3:3" x14ac:dyDescent="0.3">
      <c r="C4934"/>
    </row>
    <row r="4935" spans="3:3" x14ac:dyDescent="0.3">
      <c r="C4935"/>
    </row>
    <row r="4936" spans="3:3" x14ac:dyDescent="0.3">
      <c r="C4936"/>
    </row>
    <row r="4937" spans="3:3" x14ac:dyDescent="0.3">
      <c r="C4937"/>
    </row>
    <row r="4938" spans="3:3" x14ac:dyDescent="0.3">
      <c r="C4938"/>
    </row>
    <row r="4939" spans="3:3" x14ac:dyDescent="0.3">
      <c r="C4939"/>
    </row>
    <row r="4940" spans="3:3" x14ac:dyDescent="0.3">
      <c r="C4940"/>
    </row>
    <row r="4941" spans="3:3" x14ac:dyDescent="0.3">
      <c r="C4941"/>
    </row>
    <row r="4942" spans="3:3" x14ac:dyDescent="0.3">
      <c r="C4942"/>
    </row>
    <row r="4943" spans="3:3" x14ac:dyDescent="0.3">
      <c r="C4943"/>
    </row>
    <row r="4944" spans="3:3" x14ac:dyDescent="0.3">
      <c r="C4944"/>
    </row>
    <row r="4945" spans="3:3" x14ac:dyDescent="0.3">
      <c r="C4945"/>
    </row>
    <row r="4946" spans="3:3" x14ac:dyDescent="0.3">
      <c r="C4946"/>
    </row>
    <row r="4947" spans="3:3" x14ac:dyDescent="0.3">
      <c r="C4947"/>
    </row>
    <row r="4948" spans="3:3" x14ac:dyDescent="0.3">
      <c r="C4948"/>
    </row>
    <row r="4949" spans="3:3" x14ac:dyDescent="0.3">
      <c r="C4949"/>
    </row>
    <row r="4950" spans="3:3" x14ac:dyDescent="0.3">
      <c r="C4950"/>
    </row>
    <row r="4951" spans="3:3" x14ac:dyDescent="0.3">
      <c r="C4951"/>
    </row>
    <row r="4952" spans="3:3" x14ac:dyDescent="0.3">
      <c r="C4952"/>
    </row>
    <row r="4953" spans="3:3" x14ac:dyDescent="0.3">
      <c r="C4953"/>
    </row>
    <row r="4954" spans="3:3" x14ac:dyDescent="0.3">
      <c r="C4954"/>
    </row>
    <row r="4955" spans="3:3" x14ac:dyDescent="0.3">
      <c r="C4955"/>
    </row>
    <row r="4956" spans="3:3" x14ac:dyDescent="0.3">
      <c r="C4956"/>
    </row>
    <row r="4957" spans="3:3" x14ac:dyDescent="0.3">
      <c r="C4957"/>
    </row>
    <row r="4958" spans="3:3" x14ac:dyDescent="0.3">
      <c r="C4958"/>
    </row>
    <row r="4959" spans="3:3" x14ac:dyDescent="0.3">
      <c r="C4959"/>
    </row>
    <row r="4960" spans="3:3" x14ac:dyDescent="0.3">
      <c r="C4960"/>
    </row>
    <row r="4961" spans="3:3" x14ac:dyDescent="0.3">
      <c r="C4961"/>
    </row>
    <row r="4962" spans="3:3" x14ac:dyDescent="0.3">
      <c r="C4962"/>
    </row>
    <row r="4963" spans="3:3" x14ac:dyDescent="0.3">
      <c r="C4963"/>
    </row>
    <row r="4964" spans="3:3" x14ac:dyDescent="0.3">
      <c r="C4964"/>
    </row>
    <row r="4965" spans="3:3" x14ac:dyDescent="0.3">
      <c r="C4965"/>
    </row>
    <row r="4966" spans="3:3" x14ac:dyDescent="0.3">
      <c r="C4966"/>
    </row>
    <row r="4967" spans="3:3" x14ac:dyDescent="0.3">
      <c r="C4967"/>
    </row>
    <row r="4968" spans="3:3" x14ac:dyDescent="0.3">
      <c r="C4968"/>
    </row>
    <row r="4969" spans="3:3" x14ac:dyDescent="0.3">
      <c r="C4969"/>
    </row>
    <row r="4970" spans="3:3" x14ac:dyDescent="0.3">
      <c r="C4970"/>
    </row>
    <row r="4971" spans="3:3" x14ac:dyDescent="0.3">
      <c r="C4971"/>
    </row>
    <row r="4972" spans="3:3" x14ac:dyDescent="0.3">
      <c r="C4972"/>
    </row>
    <row r="4973" spans="3:3" x14ac:dyDescent="0.3">
      <c r="C4973"/>
    </row>
    <row r="4974" spans="3:3" x14ac:dyDescent="0.3">
      <c r="C4974"/>
    </row>
    <row r="4975" spans="3:3" x14ac:dyDescent="0.3">
      <c r="C4975"/>
    </row>
    <row r="4976" spans="3:3" x14ac:dyDescent="0.3">
      <c r="C4976"/>
    </row>
    <row r="4977" spans="3:3" x14ac:dyDescent="0.3">
      <c r="C4977"/>
    </row>
    <row r="4978" spans="3:3" x14ac:dyDescent="0.3">
      <c r="C4978"/>
    </row>
    <row r="4979" spans="3:3" x14ac:dyDescent="0.3">
      <c r="C4979"/>
    </row>
    <row r="4980" spans="3:3" x14ac:dyDescent="0.3">
      <c r="C4980"/>
    </row>
    <row r="4981" spans="3:3" x14ac:dyDescent="0.3">
      <c r="C4981"/>
    </row>
    <row r="4982" spans="3:3" x14ac:dyDescent="0.3">
      <c r="C4982"/>
    </row>
    <row r="4983" spans="3:3" x14ac:dyDescent="0.3">
      <c r="C4983"/>
    </row>
    <row r="4984" spans="3:3" x14ac:dyDescent="0.3">
      <c r="C4984"/>
    </row>
    <row r="4985" spans="3:3" x14ac:dyDescent="0.3">
      <c r="C4985"/>
    </row>
    <row r="4986" spans="3:3" x14ac:dyDescent="0.3">
      <c r="C4986"/>
    </row>
    <row r="4987" spans="3:3" x14ac:dyDescent="0.3">
      <c r="C4987"/>
    </row>
    <row r="4988" spans="3:3" x14ac:dyDescent="0.3">
      <c r="C4988"/>
    </row>
    <row r="4989" spans="3:3" x14ac:dyDescent="0.3">
      <c r="C4989"/>
    </row>
    <row r="4990" spans="3:3" x14ac:dyDescent="0.3">
      <c r="C4990"/>
    </row>
    <row r="4991" spans="3:3" x14ac:dyDescent="0.3">
      <c r="C4991"/>
    </row>
    <row r="4992" spans="3:3" x14ac:dyDescent="0.3">
      <c r="C4992"/>
    </row>
    <row r="4993" spans="3:3" x14ac:dyDescent="0.3">
      <c r="C4993"/>
    </row>
    <row r="4994" spans="3:3" x14ac:dyDescent="0.3">
      <c r="C4994"/>
    </row>
    <row r="4995" spans="3:3" x14ac:dyDescent="0.3">
      <c r="C4995"/>
    </row>
    <row r="4996" spans="3:3" x14ac:dyDescent="0.3">
      <c r="C4996"/>
    </row>
    <row r="4997" spans="3:3" x14ac:dyDescent="0.3">
      <c r="C4997"/>
    </row>
    <row r="4998" spans="3:3" x14ac:dyDescent="0.3">
      <c r="C4998"/>
    </row>
    <row r="4999" spans="3:3" x14ac:dyDescent="0.3">
      <c r="C4999"/>
    </row>
    <row r="5000" spans="3:3" x14ac:dyDescent="0.3">
      <c r="C5000"/>
    </row>
    <row r="5001" spans="3:3" x14ac:dyDescent="0.3">
      <c r="C5001"/>
    </row>
    <row r="5002" spans="3:3" x14ac:dyDescent="0.3">
      <c r="C5002"/>
    </row>
    <row r="5003" spans="3:3" x14ac:dyDescent="0.3">
      <c r="C5003"/>
    </row>
    <row r="5004" spans="3:3" x14ac:dyDescent="0.3">
      <c r="C5004"/>
    </row>
    <row r="5005" spans="3:3" x14ac:dyDescent="0.3">
      <c r="C5005"/>
    </row>
    <row r="5006" spans="3:3" x14ac:dyDescent="0.3">
      <c r="C5006"/>
    </row>
    <row r="5007" spans="3:3" x14ac:dyDescent="0.3">
      <c r="C5007"/>
    </row>
    <row r="5008" spans="3:3" x14ac:dyDescent="0.3">
      <c r="C5008"/>
    </row>
    <row r="5009" spans="3:3" x14ac:dyDescent="0.3">
      <c r="C5009"/>
    </row>
    <row r="5010" spans="3:3" x14ac:dyDescent="0.3">
      <c r="C5010"/>
    </row>
    <row r="5011" spans="3:3" x14ac:dyDescent="0.3">
      <c r="C5011"/>
    </row>
    <row r="5012" spans="3:3" x14ac:dyDescent="0.3">
      <c r="C5012"/>
    </row>
    <row r="5013" spans="3:3" x14ac:dyDescent="0.3">
      <c r="C5013"/>
    </row>
    <row r="5014" spans="3:3" x14ac:dyDescent="0.3">
      <c r="C5014"/>
    </row>
    <row r="5015" spans="3:3" x14ac:dyDescent="0.3">
      <c r="C5015"/>
    </row>
    <row r="5016" spans="3:3" x14ac:dyDescent="0.3">
      <c r="C5016"/>
    </row>
    <row r="5017" spans="3:3" x14ac:dyDescent="0.3">
      <c r="C5017"/>
    </row>
    <row r="5018" spans="3:3" x14ac:dyDescent="0.3">
      <c r="C5018"/>
    </row>
    <row r="5019" spans="3:3" x14ac:dyDescent="0.3">
      <c r="C5019"/>
    </row>
    <row r="5020" spans="3:3" x14ac:dyDescent="0.3">
      <c r="C5020"/>
    </row>
    <row r="5021" spans="3:3" x14ac:dyDescent="0.3">
      <c r="C5021"/>
    </row>
    <row r="5022" spans="3:3" x14ac:dyDescent="0.3">
      <c r="C5022"/>
    </row>
    <row r="5023" spans="3:3" x14ac:dyDescent="0.3">
      <c r="C5023"/>
    </row>
    <row r="5024" spans="3:3" x14ac:dyDescent="0.3">
      <c r="C5024"/>
    </row>
    <row r="5025" spans="3:3" x14ac:dyDescent="0.3">
      <c r="C5025"/>
    </row>
    <row r="5026" spans="3:3" x14ac:dyDescent="0.3">
      <c r="C5026"/>
    </row>
    <row r="5027" spans="3:3" x14ac:dyDescent="0.3">
      <c r="C5027"/>
    </row>
    <row r="5028" spans="3:3" x14ac:dyDescent="0.3">
      <c r="C5028"/>
    </row>
    <row r="5029" spans="3:3" x14ac:dyDescent="0.3">
      <c r="C5029"/>
    </row>
    <row r="5030" spans="3:3" x14ac:dyDescent="0.3">
      <c r="C5030"/>
    </row>
    <row r="5031" spans="3:3" x14ac:dyDescent="0.3">
      <c r="C5031"/>
    </row>
    <row r="5032" spans="3:3" x14ac:dyDescent="0.3">
      <c r="C5032"/>
    </row>
    <row r="5033" spans="3:3" x14ac:dyDescent="0.3">
      <c r="C5033"/>
    </row>
    <row r="5034" spans="3:3" x14ac:dyDescent="0.3">
      <c r="C5034"/>
    </row>
    <row r="5035" spans="3:3" x14ac:dyDescent="0.3">
      <c r="C5035"/>
    </row>
    <row r="5036" spans="3:3" x14ac:dyDescent="0.3">
      <c r="C5036"/>
    </row>
    <row r="5037" spans="3:3" x14ac:dyDescent="0.3">
      <c r="C5037"/>
    </row>
    <row r="5038" spans="3:3" x14ac:dyDescent="0.3">
      <c r="C5038"/>
    </row>
    <row r="5039" spans="3:3" x14ac:dyDescent="0.3">
      <c r="C5039"/>
    </row>
    <row r="5040" spans="3:3" x14ac:dyDescent="0.3">
      <c r="C5040"/>
    </row>
    <row r="5041" spans="3:3" x14ac:dyDescent="0.3">
      <c r="C5041"/>
    </row>
    <row r="5042" spans="3:3" x14ac:dyDescent="0.3">
      <c r="C5042"/>
    </row>
    <row r="5043" spans="3:3" x14ac:dyDescent="0.3">
      <c r="C5043"/>
    </row>
    <row r="5044" spans="3:3" x14ac:dyDescent="0.3">
      <c r="C5044"/>
    </row>
    <row r="5045" spans="3:3" x14ac:dyDescent="0.3">
      <c r="C5045"/>
    </row>
    <row r="5046" spans="3:3" x14ac:dyDescent="0.3">
      <c r="C5046"/>
    </row>
    <row r="5047" spans="3:3" x14ac:dyDescent="0.3">
      <c r="C5047"/>
    </row>
    <row r="5048" spans="3:3" x14ac:dyDescent="0.3">
      <c r="C5048"/>
    </row>
    <row r="5049" spans="3:3" x14ac:dyDescent="0.3">
      <c r="C5049"/>
    </row>
    <row r="5050" spans="3:3" x14ac:dyDescent="0.3">
      <c r="C5050"/>
    </row>
    <row r="5051" spans="3:3" x14ac:dyDescent="0.3">
      <c r="C5051"/>
    </row>
    <row r="5052" spans="3:3" x14ac:dyDescent="0.3">
      <c r="C5052"/>
    </row>
    <row r="5053" spans="3:3" x14ac:dyDescent="0.3">
      <c r="C5053"/>
    </row>
    <row r="5054" spans="3:3" x14ac:dyDescent="0.3">
      <c r="C5054"/>
    </row>
    <row r="5055" spans="3:3" x14ac:dyDescent="0.3">
      <c r="C5055"/>
    </row>
    <row r="5056" spans="3:3" x14ac:dyDescent="0.3">
      <c r="C5056"/>
    </row>
    <row r="5057" spans="3:3" x14ac:dyDescent="0.3">
      <c r="C5057"/>
    </row>
    <row r="5058" spans="3:3" x14ac:dyDescent="0.3">
      <c r="C5058"/>
    </row>
    <row r="5059" spans="3:3" x14ac:dyDescent="0.3">
      <c r="C5059"/>
    </row>
    <row r="5060" spans="3:3" x14ac:dyDescent="0.3">
      <c r="C5060"/>
    </row>
    <row r="5061" spans="3:3" x14ac:dyDescent="0.3">
      <c r="C5061"/>
    </row>
    <row r="5062" spans="3:3" x14ac:dyDescent="0.3">
      <c r="C5062"/>
    </row>
    <row r="5063" spans="3:3" x14ac:dyDescent="0.3">
      <c r="C5063"/>
    </row>
    <row r="5064" spans="3:3" x14ac:dyDescent="0.3">
      <c r="C5064"/>
    </row>
    <row r="5065" spans="3:3" x14ac:dyDescent="0.3">
      <c r="C5065"/>
    </row>
    <row r="5066" spans="3:3" x14ac:dyDescent="0.3">
      <c r="C5066"/>
    </row>
    <row r="5067" spans="3:3" x14ac:dyDescent="0.3">
      <c r="C5067"/>
    </row>
    <row r="5068" spans="3:3" x14ac:dyDescent="0.3">
      <c r="C5068"/>
    </row>
    <row r="5069" spans="3:3" x14ac:dyDescent="0.3">
      <c r="C5069"/>
    </row>
    <row r="5070" spans="3:3" x14ac:dyDescent="0.3">
      <c r="C5070"/>
    </row>
    <row r="5071" spans="3:3" x14ac:dyDescent="0.3">
      <c r="C5071"/>
    </row>
    <row r="5072" spans="3:3" x14ac:dyDescent="0.3">
      <c r="C5072"/>
    </row>
    <row r="5073" spans="3:3" x14ac:dyDescent="0.3">
      <c r="C5073"/>
    </row>
    <row r="5074" spans="3:3" x14ac:dyDescent="0.3">
      <c r="C5074"/>
    </row>
    <row r="5075" spans="3:3" x14ac:dyDescent="0.3">
      <c r="C5075"/>
    </row>
    <row r="5076" spans="3:3" x14ac:dyDescent="0.3">
      <c r="C5076"/>
    </row>
    <row r="5077" spans="3:3" x14ac:dyDescent="0.3">
      <c r="C5077"/>
    </row>
    <row r="5078" spans="3:3" x14ac:dyDescent="0.3">
      <c r="C5078"/>
    </row>
    <row r="5079" spans="3:3" x14ac:dyDescent="0.3">
      <c r="C5079"/>
    </row>
    <row r="5080" spans="3:3" x14ac:dyDescent="0.3">
      <c r="C5080"/>
    </row>
    <row r="5081" spans="3:3" x14ac:dyDescent="0.3">
      <c r="C5081"/>
    </row>
    <row r="5082" spans="3:3" x14ac:dyDescent="0.3">
      <c r="C5082"/>
    </row>
    <row r="5083" spans="3:3" x14ac:dyDescent="0.3">
      <c r="C5083"/>
    </row>
    <row r="5084" spans="3:3" x14ac:dyDescent="0.3">
      <c r="C5084"/>
    </row>
    <row r="5085" spans="3:3" x14ac:dyDescent="0.3">
      <c r="C5085"/>
    </row>
    <row r="5086" spans="3:3" x14ac:dyDescent="0.3">
      <c r="C5086"/>
    </row>
    <row r="5087" spans="3:3" x14ac:dyDescent="0.3">
      <c r="C5087"/>
    </row>
    <row r="5088" spans="3:3" x14ac:dyDescent="0.3">
      <c r="C5088"/>
    </row>
    <row r="5089" spans="3:3" x14ac:dyDescent="0.3">
      <c r="C5089"/>
    </row>
    <row r="5090" spans="3:3" x14ac:dyDescent="0.3">
      <c r="C5090"/>
    </row>
    <row r="5091" spans="3:3" x14ac:dyDescent="0.3">
      <c r="C5091"/>
    </row>
    <row r="5092" spans="3:3" x14ac:dyDescent="0.3">
      <c r="C5092"/>
    </row>
    <row r="5093" spans="3:3" x14ac:dyDescent="0.3">
      <c r="C5093"/>
    </row>
    <row r="5094" spans="3:3" x14ac:dyDescent="0.3">
      <c r="C5094"/>
    </row>
    <row r="5095" spans="3:3" x14ac:dyDescent="0.3">
      <c r="C5095"/>
    </row>
    <row r="5096" spans="3:3" x14ac:dyDescent="0.3">
      <c r="C5096"/>
    </row>
    <row r="5097" spans="3:3" x14ac:dyDescent="0.3">
      <c r="C5097"/>
    </row>
    <row r="5098" spans="3:3" x14ac:dyDescent="0.3">
      <c r="C5098"/>
    </row>
    <row r="5099" spans="3:3" x14ac:dyDescent="0.3">
      <c r="C5099"/>
    </row>
    <row r="5100" spans="3:3" x14ac:dyDescent="0.3">
      <c r="C5100"/>
    </row>
    <row r="5101" spans="3:3" x14ac:dyDescent="0.3">
      <c r="C5101"/>
    </row>
    <row r="5102" spans="3:3" x14ac:dyDescent="0.3">
      <c r="C5102"/>
    </row>
    <row r="5103" spans="3:3" x14ac:dyDescent="0.3">
      <c r="C5103"/>
    </row>
    <row r="5104" spans="3:3" x14ac:dyDescent="0.3">
      <c r="C5104"/>
    </row>
    <row r="5105" spans="3:3" x14ac:dyDescent="0.3">
      <c r="C5105"/>
    </row>
    <row r="5106" spans="3:3" x14ac:dyDescent="0.3">
      <c r="C5106"/>
    </row>
    <row r="5107" spans="3:3" x14ac:dyDescent="0.3">
      <c r="C5107"/>
    </row>
    <row r="5108" spans="3:3" x14ac:dyDescent="0.3">
      <c r="C5108"/>
    </row>
    <row r="5109" spans="3:3" x14ac:dyDescent="0.3">
      <c r="C5109"/>
    </row>
    <row r="5110" spans="3:3" x14ac:dyDescent="0.3">
      <c r="C5110"/>
    </row>
    <row r="5111" spans="3:3" x14ac:dyDescent="0.3">
      <c r="C5111"/>
    </row>
    <row r="5112" spans="3:3" x14ac:dyDescent="0.3">
      <c r="C5112"/>
    </row>
    <row r="5113" spans="3:3" x14ac:dyDescent="0.3">
      <c r="C5113"/>
    </row>
    <row r="5114" spans="3:3" x14ac:dyDescent="0.3">
      <c r="C5114"/>
    </row>
    <row r="5115" spans="3:3" x14ac:dyDescent="0.3">
      <c r="C5115"/>
    </row>
    <row r="5116" spans="3:3" x14ac:dyDescent="0.3">
      <c r="C5116"/>
    </row>
    <row r="5117" spans="3:3" x14ac:dyDescent="0.3">
      <c r="C5117"/>
    </row>
    <row r="5118" spans="3:3" x14ac:dyDescent="0.3">
      <c r="C5118"/>
    </row>
    <row r="5119" spans="3:3" x14ac:dyDescent="0.3">
      <c r="C5119"/>
    </row>
    <row r="5120" spans="3:3" x14ac:dyDescent="0.3">
      <c r="C5120"/>
    </row>
    <row r="5121" spans="3:3" x14ac:dyDescent="0.3">
      <c r="C5121"/>
    </row>
    <row r="5122" spans="3:3" x14ac:dyDescent="0.3">
      <c r="C5122"/>
    </row>
    <row r="5123" spans="3:3" x14ac:dyDescent="0.3">
      <c r="C5123"/>
    </row>
    <row r="5124" spans="3:3" x14ac:dyDescent="0.3">
      <c r="C5124"/>
    </row>
    <row r="5125" spans="3:3" x14ac:dyDescent="0.3">
      <c r="C5125"/>
    </row>
    <row r="5126" spans="3:3" x14ac:dyDescent="0.3">
      <c r="C5126"/>
    </row>
    <row r="5127" spans="3:3" x14ac:dyDescent="0.3">
      <c r="C5127"/>
    </row>
    <row r="5128" spans="3:3" x14ac:dyDescent="0.3">
      <c r="C5128"/>
    </row>
    <row r="5129" spans="3:3" x14ac:dyDescent="0.3">
      <c r="C5129"/>
    </row>
    <row r="5130" spans="3:3" x14ac:dyDescent="0.3">
      <c r="C5130"/>
    </row>
    <row r="5131" spans="3:3" x14ac:dyDescent="0.3">
      <c r="C5131"/>
    </row>
    <row r="5132" spans="3:3" x14ac:dyDescent="0.3">
      <c r="C5132"/>
    </row>
    <row r="5133" spans="3:3" x14ac:dyDescent="0.3">
      <c r="C5133"/>
    </row>
    <row r="5134" spans="3:3" x14ac:dyDescent="0.3">
      <c r="C5134"/>
    </row>
    <row r="5135" spans="3:3" x14ac:dyDescent="0.3">
      <c r="C5135"/>
    </row>
    <row r="5136" spans="3:3" x14ac:dyDescent="0.3">
      <c r="C5136"/>
    </row>
    <row r="5137" spans="3:3" x14ac:dyDescent="0.3">
      <c r="C5137"/>
    </row>
    <row r="5138" spans="3:3" x14ac:dyDescent="0.3">
      <c r="C5138"/>
    </row>
    <row r="5139" spans="3:3" x14ac:dyDescent="0.3">
      <c r="C5139"/>
    </row>
    <row r="5140" spans="3:3" x14ac:dyDescent="0.3">
      <c r="C5140"/>
    </row>
    <row r="5141" spans="3:3" x14ac:dyDescent="0.3">
      <c r="C5141"/>
    </row>
    <row r="5142" spans="3:3" x14ac:dyDescent="0.3">
      <c r="C5142"/>
    </row>
    <row r="5143" spans="3:3" x14ac:dyDescent="0.3">
      <c r="C5143"/>
    </row>
    <row r="5144" spans="3:3" x14ac:dyDescent="0.3">
      <c r="C5144"/>
    </row>
    <row r="5145" spans="3:3" x14ac:dyDescent="0.3">
      <c r="C5145"/>
    </row>
    <row r="5146" spans="3:3" x14ac:dyDescent="0.3">
      <c r="C5146"/>
    </row>
    <row r="5147" spans="3:3" x14ac:dyDescent="0.3">
      <c r="C5147"/>
    </row>
    <row r="5148" spans="3:3" x14ac:dyDescent="0.3">
      <c r="C5148"/>
    </row>
    <row r="5149" spans="3:3" x14ac:dyDescent="0.3">
      <c r="C5149"/>
    </row>
    <row r="5150" spans="3:3" x14ac:dyDescent="0.3">
      <c r="C5150"/>
    </row>
    <row r="5151" spans="3:3" x14ac:dyDescent="0.3">
      <c r="C5151"/>
    </row>
    <row r="5152" spans="3:3" x14ac:dyDescent="0.3">
      <c r="C5152"/>
    </row>
    <row r="5153" spans="3:3" x14ac:dyDescent="0.3">
      <c r="C5153"/>
    </row>
    <row r="5154" spans="3:3" x14ac:dyDescent="0.3">
      <c r="C5154"/>
    </row>
    <row r="5155" spans="3:3" x14ac:dyDescent="0.3">
      <c r="C5155"/>
    </row>
    <row r="5156" spans="3:3" x14ac:dyDescent="0.3">
      <c r="C5156"/>
    </row>
    <row r="5157" spans="3:3" x14ac:dyDescent="0.3">
      <c r="C5157"/>
    </row>
    <row r="5158" spans="3:3" x14ac:dyDescent="0.3">
      <c r="C5158"/>
    </row>
    <row r="5159" spans="3:3" x14ac:dyDescent="0.3">
      <c r="C5159"/>
    </row>
    <row r="5160" spans="3:3" x14ac:dyDescent="0.3">
      <c r="C5160"/>
    </row>
    <row r="5161" spans="3:3" x14ac:dyDescent="0.3">
      <c r="C5161"/>
    </row>
    <row r="5162" spans="3:3" x14ac:dyDescent="0.3">
      <c r="C5162"/>
    </row>
    <row r="5163" spans="3:3" x14ac:dyDescent="0.3">
      <c r="C5163"/>
    </row>
    <row r="5164" spans="3:3" x14ac:dyDescent="0.3">
      <c r="C5164"/>
    </row>
    <row r="5165" spans="3:3" x14ac:dyDescent="0.3">
      <c r="C5165"/>
    </row>
    <row r="5166" spans="3:3" x14ac:dyDescent="0.3">
      <c r="C5166"/>
    </row>
    <row r="5167" spans="3:3" x14ac:dyDescent="0.3">
      <c r="C5167"/>
    </row>
    <row r="5168" spans="3:3" x14ac:dyDescent="0.3">
      <c r="C5168"/>
    </row>
    <row r="5169" spans="3:3" x14ac:dyDescent="0.3">
      <c r="C5169"/>
    </row>
    <row r="5170" spans="3:3" x14ac:dyDescent="0.3">
      <c r="C5170"/>
    </row>
    <row r="5171" spans="3:3" x14ac:dyDescent="0.3">
      <c r="C5171"/>
    </row>
    <row r="5172" spans="3:3" x14ac:dyDescent="0.3">
      <c r="C5172"/>
    </row>
    <row r="5173" spans="3:3" x14ac:dyDescent="0.3">
      <c r="C5173"/>
    </row>
    <row r="5174" spans="3:3" x14ac:dyDescent="0.3">
      <c r="C5174"/>
    </row>
    <row r="5175" spans="3:3" x14ac:dyDescent="0.3">
      <c r="C5175"/>
    </row>
    <row r="5176" spans="3:3" x14ac:dyDescent="0.3">
      <c r="C5176"/>
    </row>
    <row r="5177" spans="3:3" x14ac:dyDescent="0.3">
      <c r="C5177"/>
    </row>
    <row r="5178" spans="3:3" x14ac:dyDescent="0.3">
      <c r="C5178"/>
    </row>
    <row r="5179" spans="3:3" x14ac:dyDescent="0.3">
      <c r="C5179"/>
    </row>
    <row r="5180" spans="3:3" x14ac:dyDescent="0.3">
      <c r="C5180"/>
    </row>
    <row r="5181" spans="3:3" x14ac:dyDescent="0.3">
      <c r="C5181"/>
    </row>
    <row r="5182" spans="3:3" x14ac:dyDescent="0.3">
      <c r="C5182"/>
    </row>
    <row r="5183" spans="3:3" x14ac:dyDescent="0.3">
      <c r="C5183"/>
    </row>
    <row r="5184" spans="3:3" x14ac:dyDescent="0.3">
      <c r="C5184"/>
    </row>
    <row r="5185" spans="3:3" x14ac:dyDescent="0.3">
      <c r="C5185"/>
    </row>
    <row r="5186" spans="3:3" x14ac:dyDescent="0.3">
      <c r="C5186"/>
    </row>
    <row r="5187" spans="3:3" x14ac:dyDescent="0.3">
      <c r="C5187"/>
    </row>
    <row r="5188" spans="3:3" x14ac:dyDescent="0.3">
      <c r="C5188"/>
    </row>
    <row r="5189" spans="3:3" x14ac:dyDescent="0.3">
      <c r="C5189"/>
    </row>
    <row r="5190" spans="3:3" x14ac:dyDescent="0.3">
      <c r="C5190"/>
    </row>
    <row r="5191" spans="3:3" x14ac:dyDescent="0.3">
      <c r="C5191"/>
    </row>
    <row r="5192" spans="3:3" x14ac:dyDescent="0.3">
      <c r="C5192"/>
    </row>
    <row r="5193" spans="3:3" x14ac:dyDescent="0.3">
      <c r="C5193"/>
    </row>
    <row r="5194" spans="3:3" x14ac:dyDescent="0.3">
      <c r="C5194"/>
    </row>
    <row r="5195" spans="3:3" x14ac:dyDescent="0.3">
      <c r="C5195"/>
    </row>
    <row r="5196" spans="3:3" x14ac:dyDescent="0.3">
      <c r="C5196"/>
    </row>
    <row r="5197" spans="3:3" x14ac:dyDescent="0.3">
      <c r="C5197"/>
    </row>
    <row r="5198" spans="3:3" x14ac:dyDescent="0.3">
      <c r="C5198"/>
    </row>
    <row r="5199" spans="3:3" x14ac:dyDescent="0.3">
      <c r="C5199"/>
    </row>
    <row r="5200" spans="3:3" x14ac:dyDescent="0.3">
      <c r="C5200"/>
    </row>
    <row r="5201" spans="3:3" x14ac:dyDescent="0.3">
      <c r="C5201"/>
    </row>
    <row r="5202" spans="3:3" x14ac:dyDescent="0.3">
      <c r="C5202"/>
    </row>
    <row r="5203" spans="3:3" x14ac:dyDescent="0.3">
      <c r="C5203"/>
    </row>
    <row r="5204" spans="3:3" x14ac:dyDescent="0.3">
      <c r="C5204"/>
    </row>
    <row r="5205" spans="3:3" x14ac:dyDescent="0.3">
      <c r="C5205"/>
    </row>
    <row r="5206" spans="3:3" x14ac:dyDescent="0.3">
      <c r="C5206"/>
    </row>
    <row r="5207" spans="3:3" x14ac:dyDescent="0.3">
      <c r="C5207"/>
    </row>
    <row r="5208" spans="3:3" x14ac:dyDescent="0.3">
      <c r="C5208"/>
    </row>
    <row r="5209" spans="3:3" x14ac:dyDescent="0.3">
      <c r="C5209"/>
    </row>
    <row r="5210" spans="3:3" x14ac:dyDescent="0.3">
      <c r="C5210"/>
    </row>
    <row r="5211" spans="3:3" x14ac:dyDescent="0.3">
      <c r="C5211"/>
    </row>
    <row r="5212" spans="3:3" x14ac:dyDescent="0.3">
      <c r="C5212"/>
    </row>
    <row r="5213" spans="3:3" x14ac:dyDescent="0.3">
      <c r="C5213"/>
    </row>
    <row r="5214" spans="3:3" x14ac:dyDescent="0.3">
      <c r="C5214"/>
    </row>
    <row r="5215" spans="3:3" x14ac:dyDescent="0.3">
      <c r="C5215"/>
    </row>
    <row r="5216" spans="3:3" x14ac:dyDescent="0.3">
      <c r="C5216"/>
    </row>
    <row r="5217" spans="3:3" x14ac:dyDescent="0.3">
      <c r="C5217"/>
    </row>
    <row r="5218" spans="3:3" x14ac:dyDescent="0.3">
      <c r="C5218"/>
    </row>
    <row r="5219" spans="3:3" x14ac:dyDescent="0.3">
      <c r="C5219"/>
    </row>
    <row r="5220" spans="3:3" x14ac:dyDescent="0.3">
      <c r="C5220"/>
    </row>
    <row r="5221" spans="3:3" x14ac:dyDescent="0.3">
      <c r="C5221"/>
    </row>
    <row r="5222" spans="3:3" x14ac:dyDescent="0.3">
      <c r="C5222"/>
    </row>
    <row r="5223" spans="3:3" x14ac:dyDescent="0.3">
      <c r="C5223"/>
    </row>
    <row r="5224" spans="3:3" x14ac:dyDescent="0.3">
      <c r="C5224"/>
    </row>
    <row r="5225" spans="3:3" x14ac:dyDescent="0.3">
      <c r="C5225"/>
    </row>
    <row r="5226" spans="3:3" x14ac:dyDescent="0.3">
      <c r="C5226"/>
    </row>
    <row r="5227" spans="3:3" x14ac:dyDescent="0.3">
      <c r="C5227"/>
    </row>
    <row r="5228" spans="3:3" x14ac:dyDescent="0.3">
      <c r="C5228"/>
    </row>
    <row r="5229" spans="3:3" x14ac:dyDescent="0.3">
      <c r="C5229"/>
    </row>
    <row r="5230" spans="3:3" x14ac:dyDescent="0.3">
      <c r="C5230"/>
    </row>
    <row r="5231" spans="3:3" x14ac:dyDescent="0.3">
      <c r="C5231"/>
    </row>
    <row r="5232" spans="3:3" x14ac:dyDescent="0.3">
      <c r="C5232"/>
    </row>
    <row r="5233" spans="3:3" x14ac:dyDescent="0.3">
      <c r="C5233"/>
    </row>
    <row r="5234" spans="3:3" x14ac:dyDescent="0.3">
      <c r="C5234"/>
    </row>
    <row r="5235" spans="3:3" x14ac:dyDescent="0.3">
      <c r="C5235"/>
    </row>
    <row r="5236" spans="3:3" x14ac:dyDescent="0.3">
      <c r="C5236"/>
    </row>
    <row r="5237" spans="3:3" x14ac:dyDescent="0.3">
      <c r="C5237"/>
    </row>
    <row r="5238" spans="3:3" x14ac:dyDescent="0.3">
      <c r="C5238"/>
    </row>
    <row r="5239" spans="3:3" x14ac:dyDescent="0.3">
      <c r="C5239"/>
    </row>
    <row r="5240" spans="3:3" x14ac:dyDescent="0.3">
      <c r="C5240"/>
    </row>
    <row r="5241" spans="3:3" x14ac:dyDescent="0.3">
      <c r="C5241"/>
    </row>
    <row r="5242" spans="3:3" x14ac:dyDescent="0.3">
      <c r="C5242"/>
    </row>
    <row r="5243" spans="3:3" x14ac:dyDescent="0.3">
      <c r="C5243"/>
    </row>
    <row r="5244" spans="3:3" x14ac:dyDescent="0.3">
      <c r="C5244"/>
    </row>
    <row r="5245" spans="3:3" x14ac:dyDescent="0.3">
      <c r="C5245"/>
    </row>
    <row r="5246" spans="3:3" x14ac:dyDescent="0.3">
      <c r="C5246"/>
    </row>
    <row r="5247" spans="3:3" x14ac:dyDescent="0.3">
      <c r="C5247"/>
    </row>
    <row r="5248" spans="3:3" x14ac:dyDescent="0.3">
      <c r="C5248"/>
    </row>
    <row r="5249" spans="3:3" x14ac:dyDescent="0.3">
      <c r="C5249"/>
    </row>
    <row r="5250" spans="3:3" x14ac:dyDescent="0.3">
      <c r="C5250"/>
    </row>
    <row r="5251" spans="3:3" x14ac:dyDescent="0.3">
      <c r="C5251"/>
    </row>
    <row r="5252" spans="3:3" x14ac:dyDescent="0.3">
      <c r="C5252"/>
    </row>
    <row r="5253" spans="3:3" x14ac:dyDescent="0.3">
      <c r="C5253"/>
    </row>
    <row r="5254" spans="3:3" x14ac:dyDescent="0.3">
      <c r="C5254"/>
    </row>
    <row r="5255" spans="3:3" x14ac:dyDescent="0.3">
      <c r="C5255"/>
    </row>
    <row r="5256" spans="3:3" x14ac:dyDescent="0.3">
      <c r="C5256"/>
    </row>
    <row r="5257" spans="3:3" x14ac:dyDescent="0.3">
      <c r="C5257"/>
    </row>
    <row r="5258" spans="3:3" x14ac:dyDescent="0.3">
      <c r="C5258"/>
    </row>
    <row r="5259" spans="3:3" x14ac:dyDescent="0.3">
      <c r="C5259"/>
    </row>
    <row r="5260" spans="3:3" x14ac:dyDescent="0.3">
      <c r="C5260"/>
    </row>
    <row r="5261" spans="3:3" x14ac:dyDescent="0.3">
      <c r="C5261"/>
    </row>
    <row r="5262" spans="3:3" x14ac:dyDescent="0.3">
      <c r="C5262"/>
    </row>
    <row r="5263" spans="3:3" x14ac:dyDescent="0.3">
      <c r="C5263"/>
    </row>
    <row r="5264" spans="3:3" x14ac:dyDescent="0.3">
      <c r="C5264"/>
    </row>
    <row r="5265" spans="3:3" x14ac:dyDescent="0.3">
      <c r="C5265"/>
    </row>
    <row r="5266" spans="3:3" x14ac:dyDescent="0.3">
      <c r="C5266"/>
    </row>
    <row r="5267" spans="3:3" x14ac:dyDescent="0.3">
      <c r="C5267"/>
    </row>
    <row r="5268" spans="3:3" x14ac:dyDescent="0.3">
      <c r="C5268"/>
    </row>
    <row r="5269" spans="3:3" x14ac:dyDescent="0.3">
      <c r="C5269"/>
    </row>
    <row r="5270" spans="3:3" x14ac:dyDescent="0.3">
      <c r="C5270"/>
    </row>
    <row r="5271" spans="3:3" x14ac:dyDescent="0.3">
      <c r="C5271"/>
    </row>
    <row r="5272" spans="3:3" x14ac:dyDescent="0.3">
      <c r="C5272"/>
    </row>
    <row r="5273" spans="3:3" x14ac:dyDescent="0.3">
      <c r="C5273"/>
    </row>
    <row r="5274" spans="3:3" x14ac:dyDescent="0.3">
      <c r="C5274"/>
    </row>
    <row r="5275" spans="3:3" x14ac:dyDescent="0.3">
      <c r="C5275"/>
    </row>
    <row r="5276" spans="3:3" x14ac:dyDescent="0.3">
      <c r="C5276"/>
    </row>
    <row r="5277" spans="3:3" x14ac:dyDescent="0.3">
      <c r="C5277"/>
    </row>
    <row r="5278" spans="3:3" x14ac:dyDescent="0.3">
      <c r="C5278"/>
    </row>
    <row r="5279" spans="3:3" x14ac:dyDescent="0.3">
      <c r="C5279"/>
    </row>
    <row r="5280" spans="3:3" x14ac:dyDescent="0.3">
      <c r="C5280"/>
    </row>
    <row r="5281" spans="3:3" x14ac:dyDescent="0.3">
      <c r="C5281"/>
    </row>
    <row r="5282" spans="3:3" x14ac:dyDescent="0.3">
      <c r="C5282"/>
    </row>
    <row r="5283" spans="3:3" x14ac:dyDescent="0.3">
      <c r="C5283"/>
    </row>
    <row r="5284" spans="3:3" x14ac:dyDescent="0.3">
      <c r="C5284"/>
    </row>
    <row r="5285" spans="3:3" x14ac:dyDescent="0.3">
      <c r="C5285"/>
    </row>
    <row r="5286" spans="3:3" x14ac:dyDescent="0.3">
      <c r="C5286"/>
    </row>
    <row r="5287" spans="3:3" x14ac:dyDescent="0.3">
      <c r="C5287"/>
    </row>
    <row r="5288" spans="3:3" x14ac:dyDescent="0.3">
      <c r="C5288"/>
    </row>
    <row r="5289" spans="3:3" x14ac:dyDescent="0.3">
      <c r="C5289"/>
    </row>
    <row r="5290" spans="3:3" x14ac:dyDescent="0.3">
      <c r="C5290"/>
    </row>
    <row r="5291" spans="3:3" x14ac:dyDescent="0.3">
      <c r="C5291"/>
    </row>
    <row r="5292" spans="3:3" x14ac:dyDescent="0.3">
      <c r="C5292"/>
    </row>
    <row r="5293" spans="3:3" x14ac:dyDescent="0.3">
      <c r="C5293"/>
    </row>
    <row r="5294" spans="3:3" x14ac:dyDescent="0.3">
      <c r="C5294"/>
    </row>
    <row r="5295" spans="3:3" x14ac:dyDescent="0.3">
      <c r="C5295"/>
    </row>
    <row r="5296" spans="3:3" x14ac:dyDescent="0.3">
      <c r="C5296"/>
    </row>
    <row r="5297" spans="3:3" x14ac:dyDescent="0.3">
      <c r="C5297"/>
    </row>
    <row r="5298" spans="3:3" x14ac:dyDescent="0.3">
      <c r="C5298"/>
    </row>
    <row r="5299" spans="3:3" x14ac:dyDescent="0.3">
      <c r="C5299"/>
    </row>
    <row r="5300" spans="3:3" x14ac:dyDescent="0.3">
      <c r="C5300"/>
    </row>
    <row r="5301" spans="3:3" x14ac:dyDescent="0.3">
      <c r="C5301"/>
    </row>
    <row r="5302" spans="3:3" x14ac:dyDescent="0.3">
      <c r="C5302"/>
    </row>
    <row r="5303" spans="3:3" x14ac:dyDescent="0.3">
      <c r="C5303"/>
    </row>
    <row r="5304" spans="3:3" x14ac:dyDescent="0.3">
      <c r="C5304"/>
    </row>
    <row r="5305" spans="3:3" x14ac:dyDescent="0.3">
      <c r="C5305"/>
    </row>
    <row r="5306" spans="3:3" x14ac:dyDescent="0.3">
      <c r="C5306"/>
    </row>
    <row r="5307" spans="3:3" x14ac:dyDescent="0.3">
      <c r="C5307"/>
    </row>
    <row r="5308" spans="3:3" x14ac:dyDescent="0.3">
      <c r="C5308"/>
    </row>
    <row r="5309" spans="3:3" x14ac:dyDescent="0.3">
      <c r="C5309"/>
    </row>
    <row r="5310" spans="3:3" x14ac:dyDescent="0.3">
      <c r="C5310"/>
    </row>
    <row r="5311" spans="3:3" x14ac:dyDescent="0.3">
      <c r="C5311"/>
    </row>
    <row r="5312" spans="3:3" x14ac:dyDescent="0.3">
      <c r="C5312"/>
    </row>
    <row r="5313" spans="3:3" x14ac:dyDescent="0.3">
      <c r="C5313"/>
    </row>
    <row r="5314" spans="3:3" x14ac:dyDescent="0.3">
      <c r="C5314"/>
    </row>
    <row r="5315" spans="3:3" x14ac:dyDescent="0.3">
      <c r="C5315"/>
    </row>
    <row r="5316" spans="3:3" x14ac:dyDescent="0.3">
      <c r="C5316"/>
    </row>
    <row r="5317" spans="3:3" x14ac:dyDescent="0.3">
      <c r="C5317"/>
    </row>
    <row r="5318" spans="3:3" x14ac:dyDescent="0.3">
      <c r="C5318"/>
    </row>
    <row r="5319" spans="3:3" x14ac:dyDescent="0.3">
      <c r="C5319"/>
    </row>
    <row r="5320" spans="3:3" x14ac:dyDescent="0.3">
      <c r="C5320"/>
    </row>
    <row r="5321" spans="3:3" x14ac:dyDescent="0.3">
      <c r="C5321"/>
    </row>
    <row r="5322" spans="3:3" x14ac:dyDescent="0.3">
      <c r="C5322"/>
    </row>
    <row r="5323" spans="3:3" x14ac:dyDescent="0.3">
      <c r="C5323"/>
    </row>
    <row r="5324" spans="3:3" x14ac:dyDescent="0.3">
      <c r="C5324"/>
    </row>
    <row r="5325" spans="3:3" x14ac:dyDescent="0.3">
      <c r="C5325"/>
    </row>
    <row r="5326" spans="3:3" x14ac:dyDescent="0.3">
      <c r="C5326"/>
    </row>
    <row r="5327" spans="3:3" x14ac:dyDescent="0.3">
      <c r="C5327"/>
    </row>
    <row r="5328" spans="3:3" x14ac:dyDescent="0.3">
      <c r="C5328"/>
    </row>
    <row r="5329" spans="3:3" x14ac:dyDescent="0.3">
      <c r="C5329"/>
    </row>
    <row r="5330" spans="3:3" x14ac:dyDescent="0.3">
      <c r="C5330"/>
    </row>
    <row r="5331" spans="3:3" x14ac:dyDescent="0.3">
      <c r="C5331"/>
    </row>
    <row r="5332" spans="3:3" x14ac:dyDescent="0.3">
      <c r="C5332"/>
    </row>
    <row r="5333" spans="3:3" x14ac:dyDescent="0.3">
      <c r="C5333"/>
    </row>
    <row r="5334" spans="3:3" x14ac:dyDescent="0.3">
      <c r="C5334"/>
    </row>
    <row r="5335" spans="3:3" x14ac:dyDescent="0.3">
      <c r="C5335"/>
    </row>
    <row r="5336" spans="3:3" x14ac:dyDescent="0.3">
      <c r="C5336"/>
    </row>
    <row r="5337" spans="3:3" x14ac:dyDescent="0.3">
      <c r="C5337"/>
    </row>
    <row r="5338" spans="3:3" x14ac:dyDescent="0.3">
      <c r="C5338"/>
    </row>
    <row r="5339" spans="3:3" x14ac:dyDescent="0.3">
      <c r="C5339"/>
    </row>
    <row r="5340" spans="3:3" x14ac:dyDescent="0.3">
      <c r="C5340"/>
    </row>
    <row r="5341" spans="3:3" x14ac:dyDescent="0.3">
      <c r="C5341"/>
    </row>
    <row r="5342" spans="3:3" x14ac:dyDescent="0.3">
      <c r="C5342"/>
    </row>
    <row r="5343" spans="3:3" x14ac:dyDescent="0.3">
      <c r="C5343"/>
    </row>
    <row r="5344" spans="3:3" x14ac:dyDescent="0.3">
      <c r="C5344"/>
    </row>
    <row r="5345" spans="3:3" x14ac:dyDescent="0.3">
      <c r="C5345"/>
    </row>
    <row r="5346" spans="3:3" x14ac:dyDescent="0.3">
      <c r="C5346"/>
    </row>
    <row r="5347" spans="3:3" x14ac:dyDescent="0.3">
      <c r="C5347"/>
    </row>
    <row r="5348" spans="3:3" x14ac:dyDescent="0.3">
      <c r="C5348"/>
    </row>
    <row r="5349" spans="3:3" x14ac:dyDescent="0.3">
      <c r="C5349"/>
    </row>
    <row r="5350" spans="3:3" x14ac:dyDescent="0.3">
      <c r="C5350"/>
    </row>
    <row r="5351" spans="3:3" x14ac:dyDescent="0.3">
      <c r="C5351"/>
    </row>
    <row r="5352" spans="3:3" x14ac:dyDescent="0.3">
      <c r="C5352"/>
    </row>
    <row r="5353" spans="3:3" x14ac:dyDescent="0.3">
      <c r="C5353"/>
    </row>
    <row r="5354" spans="3:3" x14ac:dyDescent="0.3">
      <c r="C5354"/>
    </row>
    <row r="5355" spans="3:3" x14ac:dyDescent="0.3">
      <c r="C5355"/>
    </row>
    <row r="5356" spans="3:3" x14ac:dyDescent="0.3">
      <c r="C5356"/>
    </row>
    <row r="5357" spans="3:3" x14ac:dyDescent="0.3">
      <c r="C5357"/>
    </row>
    <row r="5358" spans="3:3" x14ac:dyDescent="0.3">
      <c r="C5358"/>
    </row>
    <row r="5359" spans="3:3" x14ac:dyDescent="0.3">
      <c r="C5359"/>
    </row>
    <row r="5360" spans="3:3" x14ac:dyDescent="0.3">
      <c r="C5360"/>
    </row>
    <row r="5361" spans="3:3" x14ac:dyDescent="0.3">
      <c r="C5361"/>
    </row>
    <row r="5362" spans="3:3" x14ac:dyDescent="0.3">
      <c r="C5362"/>
    </row>
    <row r="5363" spans="3:3" x14ac:dyDescent="0.3">
      <c r="C5363"/>
    </row>
    <row r="5364" spans="3:3" x14ac:dyDescent="0.3">
      <c r="C5364"/>
    </row>
    <row r="5365" spans="3:3" x14ac:dyDescent="0.3">
      <c r="C5365"/>
    </row>
    <row r="5366" spans="3:3" x14ac:dyDescent="0.3">
      <c r="C5366"/>
    </row>
    <row r="5367" spans="3:3" x14ac:dyDescent="0.3">
      <c r="C5367"/>
    </row>
    <row r="5368" spans="3:3" x14ac:dyDescent="0.3">
      <c r="C5368"/>
    </row>
    <row r="5369" spans="3:3" x14ac:dyDescent="0.3">
      <c r="C5369"/>
    </row>
    <row r="5370" spans="3:3" x14ac:dyDescent="0.3">
      <c r="C5370"/>
    </row>
    <row r="5371" spans="3:3" x14ac:dyDescent="0.3">
      <c r="C5371"/>
    </row>
    <row r="5372" spans="3:3" x14ac:dyDescent="0.3">
      <c r="C5372"/>
    </row>
    <row r="5373" spans="3:3" x14ac:dyDescent="0.3">
      <c r="C5373"/>
    </row>
    <row r="5374" spans="3:3" x14ac:dyDescent="0.3">
      <c r="C5374"/>
    </row>
    <row r="5375" spans="3:3" x14ac:dyDescent="0.3">
      <c r="C5375"/>
    </row>
    <row r="5376" spans="3:3" x14ac:dyDescent="0.3">
      <c r="C5376"/>
    </row>
    <row r="5377" spans="3:3" x14ac:dyDescent="0.3">
      <c r="C5377"/>
    </row>
    <row r="5378" spans="3:3" x14ac:dyDescent="0.3">
      <c r="C5378"/>
    </row>
    <row r="5379" spans="3:3" x14ac:dyDescent="0.3">
      <c r="C5379"/>
    </row>
    <row r="5380" spans="3:3" x14ac:dyDescent="0.3">
      <c r="C5380"/>
    </row>
    <row r="5381" spans="3:3" x14ac:dyDescent="0.3">
      <c r="C5381"/>
    </row>
    <row r="5382" spans="3:3" x14ac:dyDescent="0.3">
      <c r="C5382"/>
    </row>
    <row r="5383" spans="3:3" x14ac:dyDescent="0.3">
      <c r="C5383"/>
    </row>
    <row r="5384" spans="3:3" x14ac:dyDescent="0.3">
      <c r="C5384"/>
    </row>
    <row r="5385" spans="3:3" x14ac:dyDescent="0.3">
      <c r="C5385"/>
    </row>
    <row r="5386" spans="3:3" x14ac:dyDescent="0.3">
      <c r="C5386"/>
    </row>
    <row r="5387" spans="3:3" x14ac:dyDescent="0.3">
      <c r="C5387"/>
    </row>
    <row r="5388" spans="3:3" x14ac:dyDescent="0.3">
      <c r="C5388"/>
    </row>
    <row r="5389" spans="3:3" x14ac:dyDescent="0.3">
      <c r="C5389"/>
    </row>
    <row r="5390" spans="3:3" x14ac:dyDescent="0.3">
      <c r="C5390"/>
    </row>
    <row r="5391" spans="3:3" x14ac:dyDescent="0.3">
      <c r="C5391"/>
    </row>
    <row r="5392" spans="3:3" x14ac:dyDescent="0.3">
      <c r="C5392"/>
    </row>
    <row r="5393" spans="3:3" x14ac:dyDescent="0.3">
      <c r="C5393"/>
    </row>
    <row r="5394" spans="3:3" x14ac:dyDescent="0.3">
      <c r="C5394"/>
    </row>
    <row r="5395" spans="3:3" x14ac:dyDescent="0.3">
      <c r="C5395"/>
    </row>
    <row r="5396" spans="3:3" x14ac:dyDescent="0.3">
      <c r="C5396"/>
    </row>
    <row r="5397" spans="3:3" x14ac:dyDescent="0.3">
      <c r="C5397"/>
    </row>
    <row r="5398" spans="3:3" x14ac:dyDescent="0.3">
      <c r="C5398"/>
    </row>
    <row r="5399" spans="3:3" x14ac:dyDescent="0.3">
      <c r="C5399"/>
    </row>
    <row r="5400" spans="3:3" x14ac:dyDescent="0.3">
      <c r="C5400"/>
    </row>
    <row r="5401" spans="3:3" x14ac:dyDescent="0.3">
      <c r="C5401"/>
    </row>
    <row r="5402" spans="3:3" x14ac:dyDescent="0.3">
      <c r="C5402"/>
    </row>
    <row r="5403" spans="3:3" x14ac:dyDescent="0.3">
      <c r="C5403"/>
    </row>
    <row r="5404" spans="3:3" x14ac:dyDescent="0.3">
      <c r="C5404"/>
    </row>
    <row r="5405" spans="3:3" x14ac:dyDescent="0.3">
      <c r="C5405"/>
    </row>
    <row r="5406" spans="3:3" x14ac:dyDescent="0.3">
      <c r="C5406"/>
    </row>
    <row r="5407" spans="3:3" x14ac:dyDescent="0.3">
      <c r="C5407"/>
    </row>
    <row r="5408" spans="3:3" x14ac:dyDescent="0.3">
      <c r="C5408"/>
    </row>
    <row r="5409" spans="3:3" x14ac:dyDescent="0.3">
      <c r="C5409"/>
    </row>
    <row r="5410" spans="3:3" x14ac:dyDescent="0.3">
      <c r="C5410"/>
    </row>
    <row r="5411" spans="3:3" x14ac:dyDescent="0.3">
      <c r="C5411"/>
    </row>
    <row r="5412" spans="3:3" x14ac:dyDescent="0.3">
      <c r="C5412"/>
    </row>
    <row r="5413" spans="3:3" x14ac:dyDescent="0.3">
      <c r="C5413"/>
    </row>
    <row r="5414" spans="3:3" x14ac:dyDescent="0.3">
      <c r="C5414"/>
    </row>
    <row r="5415" spans="3:3" x14ac:dyDescent="0.3">
      <c r="C5415"/>
    </row>
    <row r="5416" spans="3:3" x14ac:dyDescent="0.3">
      <c r="C5416"/>
    </row>
    <row r="5417" spans="3:3" x14ac:dyDescent="0.3">
      <c r="C5417"/>
    </row>
    <row r="5418" spans="3:3" x14ac:dyDescent="0.3">
      <c r="C5418"/>
    </row>
    <row r="5419" spans="3:3" x14ac:dyDescent="0.3">
      <c r="C5419"/>
    </row>
    <row r="5420" spans="3:3" x14ac:dyDescent="0.3">
      <c r="C5420"/>
    </row>
    <row r="5421" spans="3:3" x14ac:dyDescent="0.3">
      <c r="C5421"/>
    </row>
    <row r="5422" spans="3:3" x14ac:dyDescent="0.3">
      <c r="C5422"/>
    </row>
    <row r="5423" spans="3:3" x14ac:dyDescent="0.3">
      <c r="C5423"/>
    </row>
    <row r="5424" spans="3:3" x14ac:dyDescent="0.3">
      <c r="C5424"/>
    </row>
    <row r="5425" spans="3:3" x14ac:dyDescent="0.3">
      <c r="C5425"/>
    </row>
    <row r="5426" spans="3:3" x14ac:dyDescent="0.3">
      <c r="C5426"/>
    </row>
    <row r="5427" spans="3:3" x14ac:dyDescent="0.3">
      <c r="C5427"/>
    </row>
    <row r="5428" spans="3:3" x14ac:dyDescent="0.3">
      <c r="C5428"/>
    </row>
    <row r="5429" spans="3:3" x14ac:dyDescent="0.3">
      <c r="C5429"/>
    </row>
    <row r="5430" spans="3:3" x14ac:dyDescent="0.3">
      <c r="C5430"/>
    </row>
    <row r="5431" spans="3:3" x14ac:dyDescent="0.3">
      <c r="C5431"/>
    </row>
    <row r="5432" spans="3:3" x14ac:dyDescent="0.3">
      <c r="C5432"/>
    </row>
    <row r="5433" spans="3:3" x14ac:dyDescent="0.3">
      <c r="C5433"/>
    </row>
    <row r="5434" spans="3:3" x14ac:dyDescent="0.3">
      <c r="C5434"/>
    </row>
    <row r="5435" spans="3:3" x14ac:dyDescent="0.3">
      <c r="C5435"/>
    </row>
    <row r="5436" spans="3:3" x14ac:dyDescent="0.3">
      <c r="C5436"/>
    </row>
    <row r="5437" spans="3:3" x14ac:dyDescent="0.3">
      <c r="C5437"/>
    </row>
    <row r="5438" spans="3:3" x14ac:dyDescent="0.3">
      <c r="C5438"/>
    </row>
    <row r="5439" spans="3:3" x14ac:dyDescent="0.3">
      <c r="C5439"/>
    </row>
    <row r="5440" spans="3:3" x14ac:dyDescent="0.3">
      <c r="C5440"/>
    </row>
    <row r="5441" spans="3:3" x14ac:dyDescent="0.3">
      <c r="C5441"/>
    </row>
    <row r="5442" spans="3:3" x14ac:dyDescent="0.3">
      <c r="C5442"/>
    </row>
    <row r="5443" spans="3:3" x14ac:dyDescent="0.3">
      <c r="C5443"/>
    </row>
    <row r="5444" spans="3:3" x14ac:dyDescent="0.3">
      <c r="C5444"/>
    </row>
    <row r="5445" spans="3:3" x14ac:dyDescent="0.3">
      <c r="C5445"/>
    </row>
    <row r="5446" spans="3:3" x14ac:dyDescent="0.3">
      <c r="C5446"/>
    </row>
    <row r="5447" spans="3:3" x14ac:dyDescent="0.3">
      <c r="C5447"/>
    </row>
    <row r="5448" spans="3:3" x14ac:dyDescent="0.3">
      <c r="C5448"/>
    </row>
    <row r="5449" spans="3:3" x14ac:dyDescent="0.3">
      <c r="C5449"/>
    </row>
    <row r="5450" spans="3:3" x14ac:dyDescent="0.3">
      <c r="C5450"/>
    </row>
    <row r="5451" spans="3:3" x14ac:dyDescent="0.3">
      <c r="C5451"/>
    </row>
    <row r="5452" spans="3:3" x14ac:dyDescent="0.3">
      <c r="C5452"/>
    </row>
    <row r="5453" spans="3:3" x14ac:dyDescent="0.3">
      <c r="C5453"/>
    </row>
    <row r="5454" spans="3:3" x14ac:dyDescent="0.3">
      <c r="C5454"/>
    </row>
    <row r="5455" spans="3:3" x14ac:dyDescent="0.3">
      <c r="C5455"/>
    </row>
    <row r="5456" spans="3:3" x14ac:dyDescent="0.3">
      <c r="C5456"/>
    </row>
    <row r="5457" spans="3:3" x14ac:dyDescent="0.3">
      <c r="C5457"/>
    </row>
    <row r="5458" spans="3:3" x14ac:dyDescent="0.3">
      <c r="C5458"/>
    </row>
    <row r="5459" spans="3:3" x14ac:dyDescent="0.3">
      <c r="C5459"/>
    </row>
    <row r="5460" spans="3:3" x14ac:dyDescent="0.3">
      <c r="C5460"/>
    </row>
    <row r="5461" spans="3:3" x14ac:dyDescent="0.3">
      <c r="C5461"/>
    </row>
    <row r="5462" spans="3:3" x14ac:dyDescent="0.3">
      <c r="C5462"/>
    </row>
    <row r="5463" spans="3:3" x14ac:dyDescent="0.3">
      <c r="C5463"/>
    </row>
    <row r="5464" spans="3:3" x14ac:dyDescent="0.3">
      <c r="C5464"/>
    </row>
    <row r="5465" spans="3:3" x14ac:dyDescent="0.3">
      <c r="C5465"/>
    </row>
    <row r="5466" spans="3:3" x14ac:dyDescent="0.3">
      <c r="C5466"/>
    </row>
    <row r="5467" spans="3:3" x14ac:dyDescent="0.3">
      <c r="C5467"/>
    </row>
    <row r="5468" spans="3:3" x14ac:dyDescent="0.3">
      <c r="C5468"/>
    </row>
    <row r="5469" spans="3:3" x14ac:dyDescent="0.3">
      <c r="C5469"/>
    </row>
    <row r="5470" spans="3:3" x14ac:dyDescent="0.3">
      <c r="C5470"/>
    </row>
    <row r="5471" spans="3:3" x14ac:dyDescent="0.3">
      <c r="C5471"/>
    </row>
    <row r="5472" spans="3:3" x14ac:dyDescent="0.3">
      <c r="C5472"/>
    </row>
    <row r="5473" spans="3:3" x14ac:dyDescent="0.3">
      <c r="C5473"/>
    </row>
    <row r="5474" spans="3:3" x14ac:dyDescent="0.3">
      <c r="C5474"/>
    </row>
    <row r="5475" spans="3:3" x14ac:dyDescent="0.3">
      <c r="C5475"/>
    </row>
    <row r="5476" spans="3:3" x14ac:dyDescent="0.3">
      <c r="C5476"/>
    </row>
    <row r="5477" spans="3:3" x14ac:dyDescent="0.3">
      <c r="C5477"/>
    </row>
    <row r="5478" spans="3:3" x14ac:dyDescent="0.3">
      <c r="C5478"/>
    </row>
    <row r="5479" spans="3:3" x14ac:dyDescent="0.3">
      <c r="C5479"/>
    </row>
    <row r="5480" spans="3:3" x14ac:dyDescent="0.3">
      <c r="C5480"/>
    </row>
    <row r="5481" spans="3:3" x14ac:dyDescent="0.3">
      <c r="C5481"/>
    </row>
    <row r="5482" spans="3:3" x14ac:dyDescent="0.3">
      <c r="C5482"/>
    </row>
    <row r="5483" spans="3:3" x14ac:dyDescent="0.3">
      <c r="C5483"/>
    </row>
    <row r="5484" spans="3:3" x14ac:dyDescent="0.3">
      <c r="C5484"/>
    </row>
    <row r="5485" spans="3:3" x14ac:dyDescent="0.3">
      <c r="C5485"/>
    </row>
    <row r="5486" spans="3:3" x14ac:dyDescent="0.3">
      <c r="C5486"/>
    </row>
    <row r="5487" spans="3:3" x14ac:dyDescent="0.3">
      <c r="C5487"/>
    </row>
    <row r="5488" spans="3:3" x14ac:dyDescent="0.3">
      <c r="C5488"/>
    </row>
    <row r="5489" spans="3:3" x14ac:dyDescent="0.3">
      <c r="C5489"/>
    </row>
    <row r="5490" spans="3:3" x14ac:dyDescent="0.3">
      <c r="C5490"/>
    </row>
    <row r="5491" spans="3:3" x14ac:dyDescent="0.3">
      <c r="C5491"/>
    </row>
    <row r="5492" spans="3:3" x14ac:dyDescent="0.3">
      <c r="C5492"/>
    </row>
    <row r="5493" spans="3:3" x14ac:dyDescent="0.3">
      <c r="C5493"/>
    </row>
    <row r="5494" spans="3:3" x14ac:dyDescent="0.3">
      <c r="C5494"/>
    </row>
    <row r="5495" spans="3:3" x14ac:dyDescent="0.3">
      <c r="C5495"/>
    </row>
    <row r="5496" spans="3:3" x14ac:dyDescent="0.3">
      <c r="C5496"/>
    </row>
    <row r="5497" spans="3:3" x14ac:dyDescent="0.3">
      <c r="C5497"/>
    </row>
    <row r="5498" spans="3:3" x14ac:dyDescent="0.3">
      <c r="C5498"/>
    </row>
    <row r="5499" spans="3:3" x14ac:dyDescent="0.3">
      <c r="C5499"/>
    </row>
    <row r="5500" spans="3:3" x14ac:dyDescent="0.3">
      <c r="C5500"/>
    </row>
    <row r="5501" spans="3:3" x14ac:dyDescent="0.3">
      <c r="C5501"/>
    </row>
    <row r="5502" spans="3:3" x14ac:dyDescent="0.3">
      <c r="C5502"/>
    </row>
    <row r="5503" spans="3:3" x14ac:dyDescent="0.3">
      <c r="C5503"/>
    </row>
    <row r="5504" spans="3:3" x14ac:dyDescent="0.3">
      <c r="C5504"/>
    </row>
    <row r="5505" spans="3:3" x14ac:dyDescent="0.3">
      <c r="C5505"/>
    </row>
    <row r="5506" spans="3:3" x14ac:dyDescent="0.3">
      <c r="C5506"/>
    </row>
    <row r="5507" spans="3:3" x14ac:dyDescent="0.3">
      <c r="C5507"/>
    </row>
    <row r="5508" spans="3:3" x14ac:dyDescent="0.3">
      <c r="C5508"/>
    </row>
    <row r="5509" spans="3:3" x14ac:dyDescent="0.3">
      <c r="C5509"/>
    </row>
    <row r="5510" spans="3:3" x14ac:dyDescent="0.3">
      <c r="C5510"/>
    </row>
    <row r="5511" spans="3:3" x14ac:dyDescent="0.3">
      <c r="C5511"/>
    </row>
    <row r="5512" spans="3:3" x14ac:dyDescent="0.3">
      <c r="C5512"/>
    </row>
    <row r="5513" spans="3:3" x14ac:dyDescent="0.3">
      <c r="C5513"/>
    </row>
    <row r="5514" spans="3:3" x14ac:dyDescent="0.3">
      <c r="C5514"/>
    </row>
    <row r="5515" spans="3:3" x14ac:dyDescent="0.3">
      <c r="C5515"/>
    </row>
    <row r="5516" spans="3:3" x14ac:dyDescent="0.3">
      <c r="C5516"/>
    </row>
    <row r="5517" spans="3:3" x14ac:dyDescent="0.3">
      <c r="C5517"/>
    </row>
    <row r="5518" spans="3:3" x14ac:dyDescent="0.3">
      <c r="C5518"/>
    </row>
    <row r="5519" spans="3:3" x14ac:dyDescent="0.3">
      <c r="C5519"/>
    </row>
    <row r="5520" spans="3:3" x14ac:dyDescent="0.3">
      <c r="C5520"/>
    </row>
    <row r="5521" spans="3:3" x14ac:dyDescent="0.3">
      <c r="C5521"/>
    </row>
    <row r="5522" spans="3:3" x14ac:dyDescent="0.3">
      <c r="C5522"/>
    </row>
    <row r="5523" spans="3:3" x14ac:dyDescent="0.3">
      <c r="C5523"/>
    </row>
    <row r="5524" spans="3:3" x14ac:dyDescent="0.3">
      <c r="C5524"/>
    </row>
    <row r="5525" spans="3:3" x14ac:dyDescent="0.3">
      <c r="C5525"/>
    </row>
    <row r="5526" spans="3:3" x14ac:dyDescent="0.3">
      <c r="C5526"/>
    </row>
    <row r="5527" spans="3:3" x14ac:dyDescent="0.3">
      <c r="C5527"/>
    </row>
    <row r="5528" spans="3:3" x14ac:dyDescent="0.3">
      <c r="C5528"/>
    </row>
    <row r="5529" spans="3:3" x14ac:dyDescent="0.3">
      <c r="C5529"/>
    </row>
    <row r="5530" spans="3:3" x14ac:dyDescent="0.3">
      <c r="C5530"/>
    </row>
    <row r="5531" spans="3:3" x14ac:dyDescent="0.3">
      <c r="C5531"/>
    </row>
    <row r="5532" spans="3:3" x14ac:dyDescent="0.3">
      <c r="C5532"/>
    </row>
    <row r="5533" spans="3:3" x14ac:dyDescent="0.3">
      <c r="C5533"/>
    </row>
    <row r="5534" spans="3:3" x14ac:dyDescent="0.3">
      <c r="C5534"/>
    </row>
    <row r="5535" spans="3:3" x14ac:dyDescent="0.3">
      <c r="C5535"/>
    </row>
    <row r="5536" spans="3:3" x14ac:dyDescent="0.3">
      <c r="C5536"/>
    </row>
    <row r="5537" spans="3:3" x14ac:dyDescent="0.3">
      <c r="C5537"/>
    </row>
    <row r="5538" spans="3:3" x14ac:dyDescent="0.3">
      <c r="C5538"/>
    </row>
    <row r="5539" spans="3:3" x14ac:dyDescent="0.3">
      <c r="C5539"/>
    </row>
    <row r="5540" spans="3:3" x14ac:dyDescent="0.3">
      <c r="C5540"/>
    </row>
    <row r="5541" spans="3:3" x14ac:dyDescent="0.3">
      <c r="C5541"/>
    </row>
    <row r="5542" spans="3:3" x14ac:dyDescent="0.3">
      <c r="C5542"/>
    </row>
    <row r="5543" spans="3:3" x14ac:dyDescent="0.3">
      <c r="C5543"/>
    </row>
    <row r="5544" spans="3:3" x14ac:dyDescent="0.3">
      <c r="C5544"/>
    </row>
    <row r="5545" spans="3:3" x14ac:dyDescent="0.3">
      <c r="C5545"/>
    </row>
    <row r="5546" spans="3:3" x14ac:dyDescent="0.3">
      <c r="C5546"/>
    </row>
    <row r="5547" spans="3:3" x14ac:dyDescent="0.3">
      <c r="C5547"/>
    </row>
    <row r="5548" spans="3:3" x14ac:dyDescent="0.3">
      <c r="C5548"/>
    </row>
    <row r="5549" spans="3:3" x14ac:dyDescent="0.3">
      <c r="C5549"/>
    </row>
    <row r="5550" spans="3:3" x14ac:dyDescent="0.3">
      <c r="C5550"/>
    </row>
    <row r="5551" spans="3:3" x14ac:dyDescent="0.3">
      <c r="C5551"/>
    </row>
    <row r="5552" spans="3:3" x14ac:dyDescent="0.3">
      <c r="C5552"/>
    </row>
    <row r="5553" spans="3:3" x14ac:dyDescent="0.3">
      <c r="C5553"/>
    </row>
    <row r="5554" spans="3:3" x14ac:dyDescent="0.3">
      <c r="C5554"/>
    </row>
    <row r="5555" spans="3:3" x14ac:dyDescent="0.3">
      <c r="C5555"/>
    </row>
    <row r="5556" spans="3:3" x14ac:dyDescent="0.3">
      <c r="C5556"/>
    </row>
    <row r="5557" spans="3:3" x14ac:dyDescent="0.3">
      <c r="C5557"/>
    </row>
    <row r="5558" spans="3:3" x14ac:dyDescent="0.3">
      <c r="C5558"/>
    </row>
    <row r="5559" spans="3:3" x14ac:dyDescent="0.3">
      <c r="C5559"/>
    </row>
    <row r="5560" spans="3:3" x14ac:dyDescent="0.3">
      <c r="C5560"/>
    </row>
    <row r="5561" spans="3:3" x14ac:dyDescent="0.3">
      <c r="C5561"/>
    </row>
    <row r="5562" spans="3:3" x14ac:dyDescent="0.3">
      <c r="C5562"/>
    </row>
    <row r="5563" spans="3:3" x14ac:dyDescent="0.3">
      <c r="C5563"/>
    </row>
    <row r="5564" spans="3:3" x14ac:dyDescent="0.3">
      <c r="C5564"/>
    </row>
    <row r="5565" spans="3:3" x14ac:dyDescent="0.3">
      <c r="C5565"/>
    </row>
    <row r="5566" spans="3:3" x14ac:dyDescent="0.3">
      <c r="C5566"/>
    </row>
    <row r="5567" spans="3:3" x14ac:dyDescent="0.3">
      <c r="C5567"/>
    </row>
    <row r="5568" spans="3:3" x14ac:dyDescent="0.3">
      <c r="C5568"/>
    </row>
    <row r="5569" spans="3:3" x14ac:dyDescent="0.3">
      <c r="C5569"/>
    </row>
    <row r="5570" spans="3:3" x14ac:dyDescent="0.3">
      <c r="C5570"/>
    </row>
    <row r="5571" spans="3:3" x14ac:dyDescent="0.3">
      <c r="C5571"/>
    </row>
    <row r="5572" spans="3:3" x14ac:dyDescent="0.3">
      <c r="C5572"/>
    </row>
    <row r="5573" spans="3:3" x14ac:dyDescent="0.3">
      <c r="C5573"/>
    </row>
    <row r="5574" spans="3:3" x14ac:dyDescent="0.3">
      <c r="C5574"/>
    </row>
    <row r="5575" spans="3:3" x14ac:dyDescent="0.3">
      <c r="C5575"/>
    </row>
    <row r="5576" spans="3:3" x14ac:dyDescent="0.3">
      <c r="C5576"/>
    </row>
    <row r="5577" spans="3:3" x14ac:dyDescent="0.3">
      <c r="C5577"/>
    </row>
    <row r="5578" spans="3:3" x14ac:dyDescent="0.3">
      <c r="C5578"/>
    </row>
    <row r="5579" spans="3:3" x14ac:dyDescent="0.3">
      <c r="C5579"/>
    </row>
    <row r="5580" spans="3:3" x14ac:dyDescent="0.3">
      <c r="C5580"/>
    </row>
    <row r="5581" spans="3:3" x14ac:dyDescent="0.3">
      <c r="C5581"/>
    </row>
    <row r="5582" spans="3:3" x14ac:dyDescent="0.3">
      <c r="C5582"/>
    </row>
    <row r="5583" spans="3:3" x14ac:dyDescent="0.3">
      <c r="C5583"/>
    </row>
    <row r="5584" spans="3:3" x14ac:dyDescent="0.3">
      <c r="C5584"/>
    </row>
    <row r="5585" spans="3:3" x14ac:dyDescent="0.3">
      <c r="C5585"/>
    </row>
    <row r="5586" spans="3:3" x14ac:dyDescent="0.3">
      <c r="C5586"/>
    </row>
    <row r="5587" spans="3:3" x14ac:dyDescent="0.3">
      <c r="C5587"/>
    </row>
    <row r="5588" spans="3:3" x14ac:dyDescent="0.3">
      <c r="C5588"/>
    </row>
    <row r="5589" spans="3:3" x14ac:dyDescent="0.3">
      <c r="C5589"/>
    </row>
    <row r="5590" spans="3:3" x14ac:dyDescent="0.3">
      <c r="C5590"/>
    </row>
    <row r="5591" spans="3:3" x14ac:dyDescent="0.3">
      <c r="C5591"/>
    </row>
    <row r="5592" spans="3:3" x14ac:dyDescent="0.3">
      <c r="C5592"/>
    </row>
    <row r="5593" spans="3:3" x14ac:dyDescent="0.3">
      <c r="C5593"/>
    </row>
    <row r="5594" spans="3:3" x14ac:dyDescent="0.3">
      <c r="C5594"/>
    </row>
    <row r="5595" spans="3:3" x14ac:dyDescent="0.3">
      <c r="C5595"/>
    </row>
    <row r="5596" spans="3:3" x14ac:dyDescent="0.3">
      <c r="C5596"/>
    </row>
    <row r="5597" spans="3:3" x14ac:dyDescent="0.3">
      <c r="C5597"/>
    </row>
    <row r="5598" spans="3:3" x14ac:dyDescent="0.3">
      <c r="C5598"/>
    </row>
    <row r="5599" spans="3:3" x14ac:dyDescent="0.3">
      <c r="C5599"/>
    </row>
    <row r="5600" spans="3:3" x14ac:dyDescent="0.3">
      <c r="C5600"/>
    </row>
    <row r="5601" spans="3:3" x14ac:dyDescent="0.3">
      <c r="C5601"/>
    </row>
    <row r="5602" spans="3:3" x14ac:dyDescent="0.3">
      <c r="C5602"/>
    </row>
    <row r="5603" spans="3:3" x14ac:dyDescent="0.3">
      <c r="C5603"/>
    </row>
    <row r="5604" spans="3:3" x14ac:dyDescent="0.3">
      <c r="C5604"/>
    </row>
    <row r="5605" spans="3:3" x14ac:dyDescent="0.3">
      <c r="C5605"/>
    </row>
    <row r="5606" spans="3:3" x14ac:dyDescent="0.3">
      <c r="C5606"/>
    </row>
    <row r="5607" spans="3:3" x14ac:dyDescent="0.3">
      <c r="C5607"/>
    </row>
    <row r="5608" spans="3:3" x14ac:dyDescent="0.3">
      <c r="C5608"/>
    </row>
    <row r="5609" spans="3:3" x14ac:dyDescent="0.3">
      <c r="C5609"/>
    </row>
    <row r="5610" spans="3:3" x14ac:dyDescent="0.3">
      <c r="C5610"/>
    </row>
    <row r="5611" spans="3:3" x14ac:dyDescent="0.3">
      <c r="C5611"/>
    </row>
    <row r="5612" spans="3:3" x14ac:dyDescent="0.3">
      <c r="C5612"/>
    </row>
    <row r="5613" spans="3:3" x14ac:dyDescent="0.3">
      <c r="C5613"/>
    </row>
    <row r="5614" spans="3:3" x14ac:dyDescent="0.3">
      <c r="C5614"/>
    </row>
    <row r="5615" spans="3:3" x14ac:dyDescent="0.3">
      <c r="C5615"/>
    </row>
    <row r="5616" spans="3:3" x14ac:dyDescent="0.3">
      <c r="C5616"/>
    </row>
    <row r="5617" spans="3:3" x14ac:dyDescent="0.3">
      <c r="C5617"/>
    </row>
    <row r="5618" spans="3:3" x14ac:dyDescent="0.3">
      <c r="C5618"/>
    </row>
    <row r="5619" spans="3:3" x14ac:dyDescent="0.3">
      <c r="C5619"/>
    </row>
    <row r="5620" spans="3:3" x14ac:dyDescent="0.3">
      <c r="C5620"/>
    </row>
    <row r="5621" spans="3:3" x14ac:dyDescent="0.3">
      <c r="C5621"/>
    </row>
    <row r="5622" spans="3:3" x14ac:dyDescent="0.3">
      <c r="C5622"/>
    </row>
    <row r="5623" spans="3:3" x14ac:dyDescent="0.3">
      <c r="C5623"/>
    </row>
    <row r="5624" spans="3:3" x14ac:dyDescent="0.3">
      <c r="C5624"/>
    </row>
    <row r="5625" spans="3:3" x14ac:dyDescent="0.3">
      <c r="C5625"/>
    </row>
    <row r="5626" spans="3:3" x14ac:dyDescent="0.3">
      <c r="C5626"/>
    </row>
    <row r="5627" spans="3:3" x14ac:dyDescent="0.3">
      <c r="C5627"/>
    </row>
    <row r="5628" spans="3:3" x14ac:dyDescent="0.3">
      <c r="C5628"/>
    </row>
    <row r="5629" spans="3:3" x14ac:dyDescent="0.3">
      <c r="C5629"/>
    </row>
    <row r="5630" spans="3:3" x14ac:dyDescent="0.3">
      <c r="C5630"/>
    </row>
    <row r="5631" spans="3:3" x14ac:dyDescent="0.3">
      <c r="C5631"/>
    </row>
    <row r="5632" spans="3:3" x14ac:dyDescent="0.3">
      <c r="C5632"/>
    </row>
    <row r="5633" spans="3:3" x14ac:dyDescent="0.3">
      <c r="C5633"/>
    </row>
    <row r="5634" spans="3:3" x14ac:dyDescent="0.3">
      <c r="C5634"/>
    </row>
    <row r="5635" spans="3:3" x14ac:dyDescent="0.3">
      <c r="C5635"/>
    </row>
    <row r="5636" spans="3:3" x14ac:dyDescent="0.3">
      <c r="C5636"/>
    </row>
    <row r="5637" spans="3:3" x14ac:dyDescent="0.3">
      <c r="C5637"/>
    </row>
    <row r="5638" spans="3:3" x14ac:dyDescent="0.3">
      <c r="C5638"/>
    </row>
    <row r="5639" spans="3:3" x14ac:dyDescent="0.3">
      <c r="C5639"/>
    </row>
    <row r="5640" spans="3:3" x14ac:dyDescent="0.3">
      <c r="C5640"/>
    </row>
    <row r="5641" spans="3:3" x14ac:dyDescent="0.3">
      <c r="C5641"/>
    </row>
    <row r="5642" spans="3:3" x14ac:dyDescent="0.3">
      <c r="C5642"/>
    </row>
    <row r="5643" spans="3:3" x14ac:dyDescent="0.3">
      <c r="C5643"/>
    </row>
    <row r="5644" spans="3:3" x14ac:dyDescent="0.3">
      <c r="C5644"/>
    </row>
    <row r="5645" spans="3:3" x14ac:dyDescent="0.3">
      <c r="C5645"/>
    </row>
    <row r="5646" spans="3:3" x14ac:dyDescent="0.3">
      <c r="C5646"/>
    </row>
    <row r="5647" spans="3:3" x14ac:dyDescent="0.3">
      <c r="C5647"/>
    </row>
    <row r="5648" spans="3:3" x14ac:dyDescent="0.3">
      <c r="C5648"/>
    </row>
    <row r="5649" spans="3:3" x14ac:dyDescent="0.3">
      <c r="C5649"/>
    </row>
    <row r="5650" spans="3:3" x14ac:dyDescent="0.3">
      <c r="C5650"/>
    </row>
    <row r="5651" spans="3:3" x14ac:dyDescent="0.3">
      <c r="C5651"/>
    </row>
    <row r="5652" spans="3:3" x14ac:dyDescent="0.3">
      <c r="C5652"/>
    </row>
    <row r="5653" spans="3:3" x14ac:dyDescent="0.3">
      <c r="C5653"/>
    </row>
    <row r="5654" spans="3:3" x14ac:dyDescent="0.3">
      <c r="C5654"/>
    </row>
    <row r="5655" spans="3:3" x14ac:dyDescent="0.3">
      <c r="C5655"/>
    </row>
    <row r="5656" spans="3:3" x14ac:dyDescent="0.3">
      <c r="C5656"/>
    </row>
    <row r="5657" spans="3:3" x14ac:dyDescent="0.3">
      <c r="C5657"/>
    </row>
    <row r="5658" spans="3:3" x14ac:dyDescent="0.3">
      <c r="C5658"/>
    </row>
    <row r="5659" spans="3:3" x14ac:dyDescent="0.3">
      <c r="C5659"/>
    </row>
    <row r="5660" spans="3:3" x14ac:dyDescent="0.3">
      <c r="C5660"/>
    </row>
    <row r="5661" spans="3:3" x14ac:dyDescent="0.3">
      <c r="C5661"/>
    </row>
    <row r="5662" spans="3:3" x14ac:dyDescent="0.3">
      <c r="C5662"/>
    </row>
    <row r="5663" spans="3:3" x14ac:dyDescent="0.3">
      <c r="C5663"/>
    </row>
    <row r="5664" spans="3:3" x14ac:dyDescent="0.3">
      <c r="C5664"/>
    </row>
    <row r="5665" spans="3:3" x14ac:dyDescent="0.3">
      <c r="C5665"/>
    </row>
    <row r="5666" spans="3:3" x14ac:dyDescent="0.3">
      <c r="C5666"/>
    </row>
    <row r="5667" spans="3:3" x14ac:dyDescent="0.3">
      <c r="C5667"/>
    </row>
    <row r="5668" spans="3:3" x14ac:dyDescent="0.3">
      <c r="C5668"/>
    </row>
    <row r="5669" spans="3:3" x14ac:dyDescent="0.3">
      <c r="C5669"/>
    </row>
    <row r="5670" spans="3:3" x14ac:dyDescent="0.3">
      <c r="C5670"/>
    </row>
    <row r="5671" spans="3:3" x14ac:dyDescent="0.3">
      <c r="C5671"/>
    </row>
    <row r="5672" spans="3:3" x14ac:dyDescent="0.3">
      <c r="C5672"/>
    </row>
    <row r="5673" spans="3:3" x14ac:dyDescent="0.3">
      <c r="C5673"/>
    </row>
    <row r="5674" spans="3:3" x14ac:dyDescent="0.3">
      <c r="C5674"/>
    </row>
    <row r="5675" spans="3:3" x14ac:dyDescent="0.3">
      <c r="C5675"/>
    </row>
    <row r="5676" spans="3:3" x14ac:dyDescent="0.3">
      <c r="C5676"/>
    </row>
    <row r="5677" spans="3:3" x14ac:dyDescent="0.3">
      <c r="C5677"/>
    </row>
    <row r="5678" spans="3:3" x14ac:dyDescent="0.3">
      <c r="C5678"/>
    </row>
    <row r="5679" spans="3:3" x14ac:dyDescent="0.3">
      <c r="C5679"/>
    </row>
    <row r="5680" spans="3:3" x14ac:dyDescent="0.3">
      <c r="C5680"/>
    </row>
    <row r="5681" spans="3:3" x14ac:dyDescent="0.3">
      <c r="C5681"/>
    </row>
    <row r="5682" spans="3:3" x14ac:dyDescent="0.3">
      <c r="C5682"/>
    </row>
    <row r="5683" spans="3:3" x14ac:dyDescent="0.3">
      <c r="C5683"/>
    </row>
    <row r="5684" spans="3:3" x14ac:dyDescent="0.3">
      <c r="C5684"/>
    </row>
    <row r="5685" spans="3:3" x14ac:dyDescent="0.3">
      <c r="C5685"/>
    </row>
    <row r="5686" spans="3:3" x14ac:dyDescent="0.3">
      <c r="C5686"/>
    </row>
    <row r="5687" spans="3:3" x14ac:dyDescent="0.3">
      <c r="C5687"/>
    </row>
    <row r="5688" spans="3:3" x14ac:dyDescent="0.3">
      <c r="C5688"/>
    </row>
    <row r="5689" spans="3:3" x14ac:dyDescent="0.3">
      <c r="C5689"/>
    </row>
    <row r="5690" spans="3:3" x14ac:dyDescent="0.3">
      <c r="C5690"/>
    </row>
    <row r="5691" spans="3:3" x14ac:dyDescent="0.3">
      <c r="C5691"/>
    </row>
    <row r="5692" spans="3:3" x14ac:dyDescent="0.3">
      <c r="C5692"/>
    </row>
    <row r="5693" spans="3:3" x14ac:dyDescent="0.3">
      <c r="C5693"/>
    </row>
    <row r="5694" spans="3:3" x14ac:dyDescent="0.3">
      <c r="C5694"/>
    </row>
    <row r="5695" spans="3:3" x14ac:dyDescent="0.3">
      <c r="C5695"/>
    </row>
    <row r="5696" spans="3:3" x14ac:dyDescent="0.3">
      <c r="C5696"/>
    </row>
    <row r="5697" spans="3:3" x14ac:dyDescent="0.3">
      <c r="C5697"/>
    </row>
    <row r="5698" spans="3:3" x14ac:dyDescent="0.3">
      <c r="C5698"/>
    </row>
    <row r="5699" spans="3:3" x14ac:dyDescent="0.3">
      <c r="C5699"/>
    </row>
    <row r="5700" spans="3:3" x14ac:dyDescent="0.3">
      <c r="C5700"/>
    </row>
    <row r="5701" spans="3:3" x14ac:dyDescent="0.3">
      <c r="C5701"/>
    </row>
    <row r="5702" spans="3:3" x14ac:dyDescent="0.3">
      <c r="C5702"/>
    </row>
    <row r="5703" spans="3:3" x14ac:dyDescent="0.3">
      <c r="C5703"/>
    </row>
    <row r="5704" spans="3:3" x14ac:dyDescent="0.3">
      <c r="C5704"/>
    </row>
    <row r="5705" spans="3:3" x14ac:dyDescent="0.3">
      <c r="C5705"/>
    </row>
    <row r="5706" spans="3:3" x14ac:dyDescent="0.3">
      <c r="C5706"/>
    </row>
    <row r="5707" spans="3:3" x14ac:dyDescent="0.3">
      <c r="C5707"/>
    </row>
    <row r="5708" spans="3:3" x14ac:dyDescent="0.3">
      <c r="C5708"/>
    </row>
    <row r="5709" spans="3:3" x14ac:dyDescent="0.3">
      <c r="C5709"/>
    </row>
    <row r="5710" spans="3:3" x14ac:dyDescent="0.3">
      <c r="C5710"/>
    </row>
    <row r="5711" spans="3:3" x14ac:dyDescent="0.3">
      <c r="C5711"/>
    </row>
    <row r="5712" spans="3:3" x14ac:dyDescent="0.3">
      <c r="C5712"/>
    </row>
    <row r="5713" spans="3:3" x14ac:dyDescent="0.3">
      <c r="C5713"/>
    </row>
    <row r="5714" spans="3:3" x14ac:dyDescent="0.3">
      <c r="C5714"/>
    </row>
    <row r="5715" spans="3:3" x14ac:dyDescent="0.3">
      <c r="C5715"/>
    </row>
    <row r="5716" spans="3:3" x14ac:dyDescent="0.3">
      <c r="C5716"/>
    </row>
    <row r="5717" spans="3:3" x14ac:dyDescent="0.3">
      <c r="C5717"/>
    </row>
    <row r="5718" spans="3:3" x14ac:dyDescent="0.3">
      <c r="C5718"/>
    </row>
    <row r="5719" spans="3:3" x14ac:dyDescent="0.3">
      <c r="C5719"/>
    </row>
    <row r="5720" spans="3:3" x14ac:dyDescent="0.3">
      <c r="C5720"/>
    </row>
    <row r="5721" spans="3:3" x14ac:dyDescent="0.3">
      <c r="C5721"/>
    </row>
    <row r="5722" spans="3:3" x14ac:dyDescent="0.3">
      <c r="C5722"/>
    </row>
    <row r="5723" spans="3:3" x14ac:dyDescent="0.3">
      <c r="C5723"/>
    </row>
    <row r="5724" spans="3:3" x14ac:dyDescent="0.3">
      <c r="C5724"/>
    </row>
    <row r="5725" spans="3:3" x14ac:dyDescent="0.3">
      <c r="C5725"/>
    </row>
    <row r="5726" spans="3:3" x14ac:dyDescent="0.3">
      <c r="C5726"/>
    </row>
    <row r="5727" spans="3:3" x14ac:dyDescent="0.3">
      <c r="C5727"/>
    </row>
    <row r="5728" spans="3:3" x14ac:dyDescent="0.3">
      <c r="C5728"/>
    </row>
    <row r="5729" spans="3:3" x14ac:dyDescent="0.3">
      <c r="C5729"/>
    </row>
    <row r="5730" spans="3:3" x14ac:dyDescent="0.3">
      <c r="C5730"/>
    </row>
    <row r="5731" spans="3:3" x14ac:dyDescent="0.3">
      <c r="C5731"/>
    </row>
    <row r="5732" spans="3:3" x14ac:dyDescent="0.3">
      <c r="C5732"/>
    </row>
    <row r="5733" spans="3:3" x14ac:dyDescent="0.3">
      <c r="C5733"/>
    </row>
    <row r="5734" spans="3:3" x14ac:dyDescent="0.3">
      <c r="C5734"/>
    </row>
    <row r="5735" spans="3:3" x14ac:dyDescent="0.3">
      <c r="C5735"/>
    </row>
    <row r="5736" spans="3:3" x14ac:dyDescent="0.3">
      <c r="C5736"/>
    </row>
    <row r="5737" spans="3:3" x14ac:dyDescent="0.3">
      <c r="C5737"/>
    </row>
    <row r="5738" spans="3:3" x14ac:dyDescent="0.3">
      <c r="C5738"/>
    </row>
    <row r="5739" spans="3:3" x14ac:dyDescent="0.3">
      <c r="C5739"/>
    </row>
    <row r="5740" spans="3:3" x14ac:dyDescent="0.3">
      <c r="C5740"/>
    </row>
    <row r="5741" spans="3:3" x14ac:dyDescent="0.3">
      <c r="C5741"/>
    </row>
    <row r="5742" spans="3:3" x14ac:dyDescent="0.3">
      <c r="C5742"/>
    </row>
    <row r="5743" spans="3:3" x14ac:dyDescent="0.3">
      <c r="C5743"/>
    </row>
    <row r="5744" spans="3:3" x14ac:dyDescent="0.3">
      <c r="C5744"/>
    </row>
    <row r="5745" spans="3:3" x14ac:dyDescent="0.3">
      <c r="C5745"/>
    </row>
    <row r="5746" spans="3:3" x14ac:dyDescent="0.3">
      <c r="C5746"/>
    </row>
    <row r="5747" spans="3:3" x14ac:dyDescent="0.3">
      <c r="C5747"/>
    </row>
    <row r="5748" spans="3:3" x14ac:dyDescent="0.3">
      <c r="C5748"/>
    </row>
    <row r="5749" spans="3:3" x14ac:dyDescent="0.3">
      <c r="C5749"/>
    </row>
    <row r="5750" spans="3:3" x14ac:dyDescent="0.3">
      <c r="C5750"/>
    </row>
    <row r="5751" spans="3:3" x14ac:dyDescent="0.3">
      <c r="C5751"/>
    </row>
    <row r="5752" spans="3:3" x14ac:dyDescent="0.3">
      <c r="C5752"/>
    </row>
    <row r="5753" spans="3:3" x14ac:dyDescent="0.3">
      <c r="C5753"/>
    </row>
    <row r="5754" spans="3:3" x14ac:dyDescent="0.3">
      <c r="C5754"/>
    </row>
    <row r="5755" spans="3:3" x14ac:dyDescent="0.3">
      <c r="C5755"/>
    </row>
    <row r="5756" spans="3:3" x14ac:dyDescent="0.3">
      <c r="C5756"/>
    </row>
    <row r="5757" spans="3:3" x14ac:dyDescent="0.3">
      <c r="C5757"/>
    </row>
    <row r="5758" spans="3:3" x14ac:dyDescent="0.3">
      <c r="C5758"/>
    </row>
    <row r="5759" spans="3:3" x14ac:dyDescent="0.3">
      <c r="C5759"/>
    </row>
    <row r="5760" spans="3:3" x14ac:dyDescent="0.3">
      <c r="C5760"/>
    </row>
    <row r="5761" spans="3:3" x14ac:dyDescent="0.3">
      <c r="C5761"/>
    </row>
    <row r="5762" spans="3:3" x14ac:dyDescent="0.3">
      <c r="C5762"/>
    </row>
    <row r="5763" spans="3:3" x14ac:dyDescent="0.3">
      <c r="C5763"/>
    </row>
    <row r="5764" spans="3:3" x14ac:dyDescent="0.3">
      <c r="C5764"/>
    </row>
    <row r="5765" spans="3:3" x14ac:dyDescent="0.3">
      <c r="C5765"/>
    </row>
    <row r="5766" spans="3:3" x14ac:dyDescent="0.3">
      <c r="C5766"/>
    </row>
    <row r="5767" spans="3:3" x14ac:dyDescent="0.3">
      <c r="C5767"/>
    </row>
    <row r="5768" spans="3:3" x14ac:dyDescent="0.3">
      <c r="C5768"/>
    </row>
    <row r="5769" spans="3:3" x14ac:dyDescent="0.3">
      <c r="C5769"/>
    </row>
    <row r="5770" spans="3:3" x14ac:dyDescent="0.3">
      <c r="C5770"/>
    </row>
    <row r="5771" spans="3:3" x14ac:dyDescent="0.3">
      <c r="C5771"/>
    </row>
    <row r="5772" spans="3:3" x14ac:dyDescent="0.3">
      <c r="C5772"/>
    </row>
    <row r="5773" spans="3:3" x14ac:dyDescent="0.3">
      <c r="C5773"/>
    </row>
    <row r="5774" spans="3:3" x14ac:dyDescent="0.3">
      <c r="C5774"/>
    </row>
    <row r="5775" spans="3:3" x14ac:dyDescent="0.3">
      <c r="C5775"/>
    </row>
    <row r="5776" spans="3:3" x14ac:dyDescent="0.3">
      <c r="C5776"/>
    </row>
    <row r="5777" spans="3:3" x14ac:dyDescent="0.3">
      <c r="C5777"/>
    </row>
    <row r="5778" spans="3:3" x14ac:dyDescent="0.3">
      <c r="C5778"/>
    </row>
    <row r="5779" spans="3:3" x14ac:dyDescent="0.3">
      <c r="C5779"/>
    </row>
    <row r="5780" spans="3:3" x14ac:dyDescent="0.3">
      <c r="C5780"/>
    </row>
    <row r="5781" spans="3:3" x14ac:dyDescent="0.3">
      <c r="C5781"/>
    </row>
    <row r="5782" spans="3:3" x14ac:dyDescent="0.3">
      <c r="C5782"/>
    </row>
    <row r="5783" spans="3:3" x14ac:dyDescent="0.3">
      <c r="C5783"/>
    </row>
    <row r="5784" spans="3:3" x14ac:dyDescent="0.3">
      <c r="C5784"/>
    </row>
    <row r="5785" spans="3:3" x14ac:dyDescent="0.3">
      <c r="C5785"/>
    </row>
    <row r="5786" spans="3:3" x14ac:dyDescent="0.3">
      <c r="C5786"/>
    </row>
    <row r="5787" spans="3:3" x14ac:dyDescent="0.3">
      <c r="C5787"/>
    </row>
    <row r="5788" spans="3:3" x14ac:dyDescent="0.3">
      <c r="C5788"/>
    </row>
    <row r="5789" spans="3:3" x14ac:dyDescent="0.3">
      <c r="C5789"/>
    </row>
    <row r="5790" spans="3:3" x14ac:dyDescent="0.3">
      <c r="C5790"/>
    </row>
    <row r="5791" spans="3:3" x14ac:dyDescent="0.3">
      <c r="C5791"/>
    </row>
    <row r="5792" spans="3:3" x14ac:dyDescent="0.3">
      <c r="C5792"/>
    </row>
    <row r="5793" spans="3:3" x14ac:dyDescent="0.3">
      <c r="C5793"/>
    </row>
    <row r="5794" spans="3:3" x14ac:dyDescent="0.3">
      <c r="C5794"/>
    </row>
    <row r="5795" spans="3:3" x14ac:dyDescent="0.3">
      <c r="C5795"/>
    </row>
    <row r="5796" spans="3:3" x14ac:dyDescent="0.3">
      <c r="C5796"/>
    </row>
    <row r="5797" spans="3:3" x14ac:dyDescent="0.3">
      <c r="C5797"/>
    </row>
    <row r="5798" spans="3:3" x14ac:dyDescent="0.3">
      <c r="C5798"/>
    </row>
    <row r="5799" spans="3:3" x14ac:dyDescent="0.3">
      <c r="C5799"/>
    </row>
    <row r="5800" spans="3:3" x14ac:dyDescent="0.3">
      <c r="C5800"/>
    </row>
    <row r="5801" spans="3:3" x14ac:dyDescent="0.3">
      <c r="C5801"/>
    </row>
    <row r="5802" spans="3:3" x14ac:dyDescent="0.3">
      <c r="C5802"/>
    </row>
    <row r="5803" spans="3:3" x14ac:dyDescent="0.3">
      <c r="C5803"/>
    </row>
    <row r="5804" spans="3:3" x14ac:dyDescent="0.3">
      <c r="C5804"/>
    </row>
    <row r="5805" spans="3:3" x14ac:dyDescent="0.3">
      <c r="C5805"/>
    </row>
    <row r="5806" spans="3:3" x14ac:dyDescent="0.3">
      <c r="C5806"/>
    </row>
    <row r="5807" spans="3:3" x14ac:dyDescent="0.3">
      <c r="C5807"/>
    </row>
    <row r="5808" spans="3:3" x14ac:dyDescent="0.3">
      <c r="C5808"/>
    </row>
    <row r="5809" spans="3:3" x14ac:dyDescent="0.3">
      <c r="C5809"/>
    </row>
    <row r="5810" spans="3:3" x14ac:dyDescent="0.3">
      <c r="C5810"/>
    </row>
    <row r="5811" spans="3:3" x14ac:dyDescent="0.3">
      <c r="C5811"/>
    </row>
    <row r="5812" spans="3:3" x14ac:dyDescent="0.3">
      <c r="C5812"/>
    </row>
    <row r="5813" spans="3:3" x14ac:dyDescent="0.3">
      <c r="C5813"/>
    </row>
    <row r="5814" spans="3:3" x14ac:dyDescent="0.3">
      <c r="C5814"/>
    </row>
    <row r="5815" spans="3:3" x14ac:dyDescent="0.3">
      <c r="C5815"/>
    </row>
    <row r="5816" spans="3:3" x14ac:dyDescent="0.3">
      <c r="C5816"/>
    </row>
    <row r="5817" spans="3:3" x14ac:dyDescent="0.3">
      <c r="C5817"/>
    </row>
    <row r="5818" spans="3:3" x14ac:dyDescent="0.3">
      <c r="C5818"/>
    </row>
    <row r="5819" spans="3:3" x14ac:dyDescent="0.3">
      <c r="C5819"/>
    </row>
    <row r="5820" spans="3:3" x14ac:dyDescent="0.3">
      <c r="C5820"/>
    </row>
    <row r="5821" spans="3:3" x14ac:dyDescent="0.3">
      <c r="C5821"/>
    </row>
    <row r="5822" spans="3:3" x14ac:dyDescent="0.3">
      <c r="C5822"/>
    </row>
    <row r="5823" spans="3:3" x14ac:dyDescent="0.3">
      <c r="C5823"/>
    </row>
    <row r="5824" spans="3:3" x14ac:dyDescent="0.3">
      <c r="C5824"/>
    </row>
    <row r="5825" spans="3:3" x14ac:dyDescent="0.3">
      <c r="C5825"/>
    </row>
    <row r="5826" spans="3:3" x14ac:dyDescent="0.3">
      <c r="C5826"/>
    </row>
    <row r="5827" spans="3:3" x14ac:dyDescent="0.3">
      <c r="C5827"/>
    </row>
    <row r="5828" spans="3:3" x14ac:dyDescent="0.3">
      <c r="C5828"/>
    </row>
    <row r="5829" spans="3:3" x14ac:dyDescent="0.3">
      <c r="C5829"/>
    </row>
    <row r="5830" spans="3:3" x14ac:dyDescent="0.3">
      <c r="C5830"/>
    </row>
    <row r="5831" spans="3:3" x14ac:dyDescent="0.3">
      <c r="C5831"/>
    </row>
    <row r="5832" spans="3:3" x14ac:dyDescent="0.3">
      <c r="C5832"/>
    </row>
    <row r="5833" spans="3:3" x14ac:dyDescent="0.3">
      <c r="C5833"/>
    </row>
    <row r="5834" spans="3:3" x14ac:dyDescent="0.3">
      <c r="C5834"/>
    </row>
    <row r="5835" spans="3:3" x14ac:dyDescent="0.3">
      <c r="C5835"/>
    </row>
    <row r="5836" spans="3:3" x14ac:dyDescent="0.3">
      <c r="C5836"/>
    </row>
    <row r="5837" spans="3:3" x14ac:dyDescent="0.3">
      <c r="C5837"/>
    </row>
    <row r="5838" spans="3:3" x14ac:dyDescent="0.3">
      <c r="C5838"/>
    </row>
    <row r="5839" spans="3:3" x14ac:dyDescent="0.3">
      <c r="C5839"/>
    </row>
    <row r="5840" spans="3:3" x14ac:dyDescent="0.3">
      <c r="C5840"/>
    </row>
    <row r="5841" spans="3:3" x14ac:dyDescent="0.3">
      <c r="C5841"/>
    </row>
    <row r="5842" spans="3:3" x14ac:dyDescent="0.3">
      <c r="C5842"/>
    </row>
    <row r="5843" spans="3:3" x14ac:dyDescent="0.3">
      <c r="C5843"/>
    </row>
    <row r="5844" spans="3:3" x14ac:dyDescent="0.3">
      <c r="C5844"/>
    </row>
    <row r="5845" spans="3:3" x14ac:dyDescent="0.3">
      <c r="C5845"/>
    </row>
    <row r="5846" spans="3:3" x14ac:dyDescent="0.3">
      <c r="C5846"/>
    </row>
    <row r="5847" spans="3:3" x14ac:dyDescent="0.3">
      <c r="C5847"/>
    </row>
    <row r="5848" spans="3:3" x14ac:dyDescent="0.3">
      <c r="C5848"/>
    </row>
    <row r="5849" spans="3:3" x14ac:dyDescent="0.3">
      <c r="C5849"/>
    </row>
    <row r="5850" spans="3:3" x14ac:dyDescent="0.3">
      <c r="C5850"/>
    </row>
    <row r="5851" spans="3:3" x14ac:dyDescent="0.3">
      <c r="C5851"/>
    </row>
    <row r="5852" spans="3:3" x14ac:dyDescent="0.3">
      <c r="C5852"/>
    </row>
    <row r="5853" spans="3:3" x14ac:dyDescent="0.3">
      <c r="C5853"/>
    </row>
    <row r="5854" spans="3:3" x14ac:dyDescent="0.3">
      <c r="C5854"/>
    </row>
    <row r="5855" spans="3:3" x14ac:dyDescent="0.3">
      <c r="C5855"/>
    </row>
    <row r="5856" spans="3:3" x14ac:dyDescent="0.3">
      <c r="C5856"/>
    </row>
    <row r="5857" spans="3:3" x14ac:dyDescent="0.3">
      <c r="C5857"/>
    </row>
    <row r="5858" spans="3:3" x14ac:dyDescent="0.3">
      <c r="C5858"/>
    </row>
    <row r="5859" spans="3:3" x14ac:dyDescent="0.3">
      <c r="C5859"/>
    </row>
    <row r="5860" spans="3:3" x14ac:dyDescent="0.3">
      <c r="C5860"/>
    </row>
    <row r="5861" spans="3:3" x14ac:dyDescent="0.3">
      <c r="C5861"/>
    </row>
    <row r="5862" spans="3:3" x14ac:dyDescent="0.3">
      <c r="C5862"/>
    </row>
    <row r="5863" spans="3:3" x14ac:dyDescent="0.3">
      <c r="C5863"/>
    </row>
    <row r="5864" spans="3:3" x14ac:dyDescent="0.3">
      <c r="C5864"/>
    </row>
    <row r="5865" spans="3:3" x14ac:dyDescent="0.3">
      <c r="C5865"/>
    </row>
    <row r="5866" spans="3:3" x14ac:dyDescent="0.3">
      <c r="C5866"/>
    </row>
    <row r="5867" spans="3:3" x14ac:dyDescent="0.3">
      <c r="C5867"/>
    </row>
    <row r="5868" spans="3:3" x14ac:dyDescent="0.3">
      <c r="C5868"/>
    </row>
    <row r="5869" spans="3:3" x14ac:dyDescent="0.3">
      <c r="C5869"/>
    </row>
    <row r="5870" spans="3:3" x14ac:dyDescent="0.3">
      <c r="C5870"/>
    </row>
    <row r="5871" spans="3:3" x14ac:dyDescent="0.3">
      <c r="C5871"/>
    </row>
    <row r="5872" spans="3:3" x14ac:dyDescent="0.3">
      <c r="C5872"/>
    </row>
    <row r="5873" spans="3:3" x14ac:dyDescent="0.3">
      <c r="C5873"/>
    </row>
    <row r="5874" spans="3:3" x14ac:dyDescent="0.3">
      <c r="C5874"/>
    </row>
    <row r="5875" spans="3:3" x14ac:dyDescent="0.3">
      <c r="C5875"/>
    </row>
    <row r="5876" spans="3:3" x14ac:dyDescent="0.3">
      <c r="C5876"/>
    </row>
    <row r="5877" spans="3:3" x14ac:dyDescent="0.3">
      <c r="C5877"/>
    </row>
    <row r="5878" spans="3:3" x14ac:dyDescent="0.3">
      <c r="C5878"/>
    </row>
    <row r="5879" spans="3:3" x14ac:dyDescent="0.3">
      <c r="C5879"/>
    </row>
    <row r="5880" spans="3:3" x14ac:dyDescent="0.3">
      <c r="C5880"/>
    </row>
    <row r="5881" spans="3:3" x14ac:dyDescent="0.3">
      <c r="C5881"/>
    </row>
    <row r="5882" spans="3:3" x14ac:dyDescent="0.3">
      <c r="C5882"/>
    </row>
    <row r="5883" spans="3:3" x14ac:dyDescent="0.3">
      <c r="C5883"/>
    </row>
    <row r="5884" spans="3:3" x14ac:dyDescent="0.3">
      <c r="C5884"/>
    </row>
    <row r="5885" spans="3:3" x14ac:dyDescent="0.3">
      <c r="C5885"/>
    </row>
    <row r="5886" spans="3:3" x14ac:dyDescent="0.3">
      <c r="C5886"/>
    </row>
    <row r="5887" spans="3:3" x14ac:dyDescent="0.3">
      <c r="C5887"/>
    </row>
    <row r="5888" spans="3:3" x14ac:dyDescent="0.3">
      <c r="C5888"/>
    </row>
    <row r="5889" spans="3:3" x14ac:dyDescent="0.3">
      <c r="C5889"/>
    </row>
    <row r="5890" spans="3:3" x14ac:dyDescent="0.3">
      <c r="C5890"/>
    </row>
    <row r="5891" spans="3:3" x14ac:dyDescent="0.3">
      <c r="C5891"/>
    </row>
    <row r="5892" spans="3:3" x14ac:dyDescent="0.3">
      <c r="C5892"/>
    </row>
    <row r="5893" spans="3:3" x14ac:dyDescent="0.3">
      <c r="C5893"/>
    </row>
    <row r="5894" spans="3:3" x14ac:dyDescent="0.3">
      <c r="C5894"/>
    </row>
    <row r="5895" spans="3:3" x14ac:dyDescent="0.3">
      <c r="C5895"/>
    </row>
    <row r="5896" spans="3:3" x14ac:dyDescent="0.3">
      <c r="C5896"/>
    </row>
    <row r="5897" spans="3:3" x14ac:dyDescent="0.3">
      <c r="C5897"/>
    </row>
    <row r="5898" spans="3:3" x14ac:dyDescent="0.3">
      <c r="C5898"/>
    </row>
    <row r="5899" spans="3:3" x14ac:dyDescent="0.3">
      <c r="C5899"/>
    </row>
    <row r="5900" spans="3:3" x14ac:dyDescent="0.3">
      <c r="C5900"/>
    </row>
    <row r="5901" spans="3:3" x14ac:dyDescent="0.3">
      <c r="C5901"/>
    </row>
    <row r="5902" spans="3:3" x14ac:dyDescent="0.3">
      <c r="C5902"/>
    </row>
    <row r="5903" spans="3:3" x14ac:dyDescent="0.3">
      <c r="C5903"/>
    </row>
    <row r="5904" spans="3:3" x14ac:dyDescent="0.3">
      <c r="C5904"/>
    </row>
    <row r="5905" spans="3:3" x14ac:dyDescent="0.3">
      <c r="C5905"/>
    </row>
    <row r="5906" spans="3:3" x14ac:dyDescent="0.3">
      <c r="C5906"/>
    </row>
    <row r="5907" spans="3:3" x14ac:dyDescent="0.3">
      <c r="C5907"/>
    </row>
    <row r="5908" spans="3:3" x14ac:dyDescent="0.3">
      <c r="C5908"/>
    </row>
    <row r="5909" spans="3:3" x14ac:dyDescent="0.3">
      <c r="C5909"/>
    </row>
    <row r="5910" spans="3:3" x14ac:dyDescent="0.3">
      <c r="C5910"/>
    </row>
    <row r="5911" spans="3:3" x14ac:dyDescent="0.3">
      <c r="C5911"/>
    </row>
    <row r="5912" spans="3:3" x14ac:dyDescent="0.3">
      <c r="C5912"/>
    </row>
    <row r="5913" spans="3:3" x14ac:dyDescent="0.3">
      <c r="C5913"/>
    </row>
    <row r="5914" spans="3:3" x14ac:dyDescent="0.3">
      <c r="C5914"/>
    </row>
    <row r="5915" spans="3:3" x14ac:dyDescent="0.3">
      <c r="C5915"/>
    </row>
    <row r="5916" spans="3:3" x14ac:dyDescent="0.3">
      <c r="C5916"/>
    </row>
    <row r="5917" spans="3:3" x14ac:dyDescent="0.3">
      <c r="C5917"/>
    </row>
    <row r="5918" spans="3:3" x14ac:dyDescent="0.3">
      <c r="C5918"/>
    </row>
    <row r="5919" spans="3:3" x14ac:dyDescent="0.3">
      <c r="C5919"/>
    </row>
    <row r="5920" spans="3:3" x14ac:dyDescent="0.3">
      <c r="C5920"/>
    </row>
    <row r="5921" spans="3:3" x14ac:dyDescent="0.3">
      <c r="C5921"/>
    </row>
    <row r="5922" spans="3:3" x14ac:dyDescent="0.3">
      <c r="C5922"/>
    </row>
    <row r="5923" spans="3:3" x14ac:dyDescent="0.3">
      <c r="C5923"/>
    </row>
    <row r="5924" spans="3:3" x14ac:dyDescent="0.3">
      <c r="C5924"/>
    </row>
    <row r="5925" spans="3:3" x14ac:dyDescent="0.3">
      <c r="C5925"/>
    </row>
    <row r="5926" spans="3:3" x14ac:dyDescent="0.3">
      <c r="C5926"/>
    </row>
    <row r="5927" spans="3:3" x14ac:dyDescent="0.3">
      <c r="C5927"/>
    </row>
    <row r="5928" spans="3:3" x14ac:dyDescent="0.3">
      <c r="C5928"/>
    </row>
    <row r="5929" spans="3:3" x14ac:dyDescent="0.3">
      <c r="C5929"/>
    </row>
    <row r="5930" spans="3:3" x14ac:dyDescent="0.3">
      <c r="C5930"/>
    </row>
    <row r="5931" spans="3:3" x14ac:dyDescent="0.3">
      <c r="C5931"/>
    </row>
    <row r="5932" spans="3:3" x14ac:dyDescent="0.3">
      <c r="C5932"/>
    </row>
    <row r="5933" spans="3:3" x14ac:dyDescent="0.3">
      <c r="C5933"/>
    </row>
    <row r="5934" spans="3:3" x14ac:dyDescent="0.3">
      <c r="C5934"/>
    </row>
    <row r="5935" spans="3:3" x14ac:dyDescent="0.3">
      <c r="C5935"/>
    </row>
    <row r="5936" spans="3:3" x14ac:dyDescent="0.3">
      <c r="C5936"/>
    </row>
    <row r="5937" spans="3:3" x14ac:dyDescent="0.3">
      <c r="C5937"/>
    </row>
    <row r="5938" spans="3:3" x14ac:dyDescent="0.3">
      <c r="C5938"/>
    </row>
    <row r="5939" spans="3:3" x14ac:dyDescent="0.3">
      <c r="C5939"/>
    </row>
    <row r="5940" spans="3:3" x14ac:dyDescent="0.3">
      <c r="C5940"/>
    </row>
    <row r="5941" spans="3:3" x14ac:dyDescent="0.3">
      <c r="C5941"/>
    </row>
    <row r="5942" spans="3:3" x14ac:dyDescent="0.3">
      <c r="C5942"/>
    </row>
    <row r="5943" spans="3:3" x14ac:dyDescent="0.3">
      <c r="C5943"/>
    </row>
    <row r="5944" spans="3:3" x14ac:dyDescent="0.3">
      <c r="C5944"/>
    </row>
    <row r="5945" spans="3:3" x14ac:dyDescent="0.3">
      <c r="C5945"/>
    </row>
    <row r="5946" spans="3:3" x14ac:dyDescent="0.3">
      <c r="C5946"/>
    </row>
    <row r="5947" spans="3:3" x14ac:dyDescent="0.3">
      <c r="C5947"/>
    </row>
    <row r="5948" spans="3:3" x14ac:dyDescent="0.3">
      <c r="C5948"/>
    </row>
    <row r="5949" spans="3:3" x14ac:dyDescent="0.3">
      <c r="C5949"/>
    </row>
    <row r="5950" spans="3:3" x14ac:dyDescent="0.3">
      <c r="C5950"/>
    </row>
    <row r="5951" spans="3:3" x14ac:dyDescent="0.3">
      <c r="C5951"/>
    </row>
    <row r="5952" spans="3:3" x14ac:dyDescent="0.3">
      <c r="C5952"/>
    </row>
    <row r="5953" spans="3:3" x14ac:dyDescent="0.3">
      <c r="C5953"/>
    </row>
    <row r="5954" spans="3:3" x14ac:dyDescent="0.3">
      <c r="C5954"/>
    </row>
    <row r="5955" spans="3:3" x14ac:dyDescent="0.3">
      <c r="C5955"/>
    </row>
    <row r="5956" spans="3:3" x14ac:dyDescent="0.3">
      <c r="C5956"/>
    </row>
    <row r="5957" spans="3:3" x14ac:dyDescent="0.3">
      <c r="C5957"/>
    </row>
    <row r="5958" spans="3:3" x14ac:dyDescent="0.3">
      <c r="C5958"/>
    </row>
    <row r="5959" spans="3:3" x14ac:dyDescent="0.3">
      <c r="C5959"/>
    </row>
    <row r="5960" spans="3:3" x14ac:dyDescent="0.3">
      <c r="C5960"/>
    </row>
    <row r="5961" spans="3:3" x14ac:dyDescent="0.3">
      <c r="C5961"/>
    </row>
    <row r="5962" spans="3:3" x14ac:dyDescent="0.3">
      <c r="C5962"/>
    </row>
    <row r="5963" spans="3:3" x14ac:dyDescent="0.3">
      <c r="C5963"/>
    </row>
    <row r="5964" spans="3:3" x14ac:dyDescent="0.3">
      <c r="C5964"/>
    </row>
    <row r="5965" spans="3:3" x14ac:dyDescent="0.3">
      <c r="C5965"/>
    </row>
    <row r="5966" spans="3:3" x14ac:dyDescent="0.3">
      <c r="C5966"/>
    </row>
    <row r="5967" spans="3:3" x14ac:dyDescent="0.3">
      <c r="C5967"/>
    </row>
    <row r="5968" spans="3:3" x14ac:dyDescent="0.3">
      <c r="C5968"/>
    </row>
    <row r="5969" spans="3:3" x14ac:dyDescent="0.3">
      <c r="C5969"/>
    </row>
    <row r="5970" spans="3:3" x14ac:dyDescent="0.3">
      <c r="C5970"/>
    </row>
    <row r="5971" spans="3:3" x14ac:dyDescent="0.3">
      <c r="C5971"/>
    </row>
    <row r="5972" spans="3:3" x14ac:dyDescent="0.3">
      <c r="C5972"/>
    </row>
    <row r="5973" spans="3:3" x14ac:dyDescent="0.3">
      <c r="C5973"/>
    </row>
    <row r="5974" spans="3:3" x14ac:dyDescent="0.3">
      <c r="C5974"/>
    </row>
    <row r="5975" spans="3:3" x14ac:dyDescent="0.3">
      <c r="C5975"/>
    </row>
    <row r="5976" spans="3:3" x14ac:dyDescent="0.3">
      <c r="C5976"/>
    </row>
    <row r="5977" spans="3:3" x14ac:dyDescent="0.3">
      <c r="C5977"/>
    </row>
    <row r="5978" spans="3:3" x14ac:dyDescent="0.3">
      <c r="C5978"/>
    </row>
    <row r="5979" spans="3:3" x14ac:dyDescent="0.3">
      <c r="C5979"/>
    </row>
    <row r="5980" spans="3:3" x14ac:dyDescent="0.3">
      <c r="C5980"/>
    </row>
    <row r="5981" spans="3:3" x14ac:dyDescent="0.3">
      <c r="C5981"/>
    </row>
    <row r="5982" spans="3:3" x14ac:dyDescent="0.3">
      <c r="C5982"/>
    </row>
    <row r="5983" spans="3:3" x14ac:dyDescent="0.3">
      <c r="C5983"/>
    </row>
    <row r="5984" spans="3:3" x14ac:dyDescent="0.3">
      <c r="C5984"/>
    </row>
    <row r="5985" spans="3:3" x14ac:dyDescent="0.3">
      <c r="C5985"/>
    </row>
    <row r="5986" spans="3:3" x14ac:dyDescent="0.3">
      <c r="C5986"/>
    </row>
    <row r="5987" spans="3:3" x14ac:dyDescent="0.3">
      <c r="C5987"/>
    </row>
    <row r="5988" spans="3:3" x14ac:dyDescent="0.3">
      <c r="C5988"/>
    </row>
    <row r="5989" spans="3:3" x14ac:dyDescent="0.3">
      <c r="C5989"/>
    </row>
    <row r="5990" spans="3:3" x14ac:dyDescent="0.3">
      <c r="C5990"/>
    </row>
    <row r="5991" spans="3:3" x14ac:dyDescent="0.3">
      <c r="C5991"/>
    </row>
    <row r="5992" spans="3:3" x14ac:dyDescent="0.3">
      <c r="C5992"/>
    </row>
    <row r="5993" spans="3:3" x14ac:dyDescent="0.3">
      <c r="C5993"/>
    </row>
    <row r="5994" spans="3:3" x14ac:dyDescent="0.3">
      <c r="C5994"/>
    </row>
    <row r="5995" spans="3:3" x14ac:dyDescent="0.3">
      <c r="C5995"/>
    </row>
    <row r="5996" spans="3:3" x14ac:dyDescent="0.3">
      <c r="C5996"/>
    </row>
    <row r="5997" spans="3:3" x14ac:dyDescent="0.3">
      <c r="C5997"/>
    </row>
    <row r="5998" spans="3:3" x14ac:dyDescent="0.3">
      <c r="C5998"/>
    </row>
    <row r="5999" spans="3:3" x14ac:dyDescent="0.3">
      <c r="C5999"/>
    </row>
    <row r="6000" spans="3:3" x14ac:dyDescent="0.3">
      <c r="C6000"/>
    </row>
    <row r="6001" spans="3:3" x14ac:dyDescent="0.3">
      <c r="C6001"/>
    </row>
    <row r="6002" spans="3:3" x14ac:dyDescent="0.3">
      <c r="C6002"/>
    </row>
    <row r="6003" spans="3:3" x14ac:dyDescent="0.3">
      <c r="C6003"/>
    </row>
    <row r="6004" spans="3:3" x14ac:dyDescent="0.3">
      <c r="C6004"/>
    </row>
    <row r="6005" spans="3:3" x14ac:dyDescent="0.3">
      <c r="C6005"/>
    </row>
    <row r="6006" spans="3:3" x14ac:dyDescent="0.3">
      <c r="C6006"/>
    </row>
    <row r="6007" spans="3:3" x14ac:dyDescent="0.3">
      <c r="C6007"/>
    </row>
    <row r="6008" spans="3:3" x14ac:dyDescent="0.3">
      <c r="C6008"/>
    </row>
    <row r="6009" spans="3:3" x14ac:dyDescent="0.3">
      <c r="C6009"/>
    </row>
    <row r="6010" spans="3:3" x14ac:dyDescent="0.3">
      <c r="C6010"/>
    </row>
    <row r="6011" spans="3:3" x14ac:dyDescent="0.3">
      <c r="C6011"/>
    </row>
    <row r="6012" spans="3:3" x14ac:dyDescent="0.3">
      <c r="C6012"/>
    </row>
    <row r="6013" spans="3:3" x14ac:dyDescent="0.3">
      <c r="C6013"/>
    </row>
    <row r="6014" spans="3:3" x14ac:dyDescent="0.3">
      <c r="C6014"/>
    </row>
    <row r="6015" spans="3:3" x14ac:dyDescent="0.3">
      <c r="C6015"/>
    </row>
    <row r="6016" spans="3:3" x14ac:dyDescent="0.3">
      <c r="C6016"/>
    </row>
    <row r="6017" spans="3:3" x14ac:dyDescent="0.3">
      <c r="C6017"/>
    </row>
    <row r="6018" spans="3:3" x14ac:dyDescent="0.3">
      <c r="C6018"/>
    </row>
    <row r="6019" spans="3:3" x14ac:dyDescent="0.3">
      <c r="C6019"/>
    </row>
    <row r="6020" spans="3:3" x14ac:dyDescent="0.3">
      <c r="C6020"/>
    </row>
    <row r="6021" spans="3:3" x14ac:dyDescent="0.3">
      <c r="C6021"/>
    </row>
    <row r="6022" spans="3:3" x14ac:dyDescent="0.3">
      <c r="C6022"/>
    </row>
    <row r="6023" spans="3:3" x14ac:dyDescent="0.3">
      <c r="C6023"/>
    </row>
    <row r="6024" spans="3:3" x14ac:dyDescent="0.3">
      <c r="C6024"/>
    </row>
    <row r="6025" spans="3:3" x14ac:dyDescent="0.3">
      <c r="C6025"/>
    </row>
    <row r="6026" spans="3:3" x14ac:dyDescent="0.3">
      <c r="C6026"/>
    </row>
    <row r="6027" spans="3:3" x14ac:dyDescent="0.3">
      <c r="C6027"/>
    </row>
    <row r="6028" spans="3:3" x14ac:dyDescent="0.3">
      <c r="C6028"/>
    </row>
    <row r="6029" spans="3:3" x14ac:dyDescent="0.3">
      <c r="C6029"/>
    </row>
    <row r="6030" spans="3:3" x14ac:dyDescent="0.3">
      <c r="C6030"/>
    </row>
    <row r="6031" spans="3:3" x14ac:dyDescent="0.3">
      <c r="C6031"/>
    </row>
    <row r="6032" spans="3:3" x14ac:dyDescent="0.3">
      <c r="C6032"/>
    </row>
    <row r="6033" spans="3:3" x14ac:dyDescent="0.3">
      <c r="C6033"/>
    </row>
    <row r="6034" spans="3:3" x14ac:dyDescent="0.3">
      <c r="C6034"/>
    </row>
    <row r="6035" spans="3:3" x14ac:dyDescent="0.3">
      <c r="C6035"/>
    </row>
    <row r="6036" spans="3:3" x14ac:dyDescent="0.3">
      <c r="C6036"/>
    </row>
    <row r="6037" spans="3:3" x14ac:dyDescent="0.3">
      <c r="C6037"/>
    </row>
    <row r="6038" spans="3:3" x14ac:dyDescent="0.3">
      <c r="C6038"/>
    </row>
    <row r="6039" spans="3:3" x14ac:dyDescent="0.3">
      <c r="C6039"/>
    </row>
    <row r="6040" spans="3:3" x14ac:dyDescent="0.3">
      <c r="C6040"/>
    </row>
    <row r="6041" spans="3:3" x14ac:dyDescent="0.3">
      <c r="C6041"/>
    </row>
    <row r="6042" spans="3:3" x14ac:dyDescent="0.3">
      <c r="C6042"/>
    </row>
    <row r="6043" spans="3:3" x14ac:dyDescent="0.3">
      <c r="C6043"/>
    </row>
    <row r="6044" spans="3:3" x14ac:dyDescent="0.3">
      <c r="C6044"/>
    </row>
    <row r="6045" spans="3:3" x14ac:dyDescent="0.3">
      <c r="C6045"/>
    </row>
    <row r="6046" spans="3:3" x14ac:dyDescent="0.3">
      <c r="C6046"/>
    </row>
    <row r="6047" spans="3:3" x14ac:dyDescent="0.3">
      <c r="C6047"/>
    </row>
    <row r="6048" spans="3:3" x14ac:dyDescent="0.3">
      <c r="C6048"/>
    </row>
    <row r="6049" spans="3:3" x14ac:dyDescent="0.3">
      <c r="C6049"/>
    </row>
    <row r="6050" spans="3:3" x14ac:dyDescent="0.3">
      <c r="C6050"/>
    </row>
    <row r="6051" spans="3:3" x14ac:dyDescent="0.3">
      <c r="C6051"/>
    </row>
    <row r="6052" spans="3:3" x14ac:dyDescent="0.3">
      <c r="C6052"/>
    </row>
    <row r="6053" spans="3:3" x14ac:dyDescent="0.3">
      <c r="C6053"/>
    </row>
    <row r="6054" spans="3:3" x14ac:dyDescent="0.3">
      <c r="C6054"/>
    </row>
    <row r="6055" spans="3:3" x14ac:dyDescent="0.3">
      <c r="C6055"/>
    </row>
    <row r="6056" spans="3:3" x14ac:dyDescent="0.3">
      <c r="C6056"/>
    </row>
    <row r="6057" spans="3:3" x14ac:dyDescent="0.3">
      <c r="C6057"/>
    </row>
    <row r="6058" spans="3:3" x14ac:dyDescent="0.3">
      <c r="C6058"/>
    </row>
    <row r="6059" spans="3:3" x14ac:dyDescent="0.3">
      <c r="C6059"/>
    </row>
    <row r="6060" spans="3:3" x14ac:dyDescent="0.3">
      <c r="C6060"/>
    </row>
    <row r="6061" spans="3:3" x14ac:dyDescent="0.3">
      <c r="C6061"/>
    </row>
    <row r="6062" spans="3:3" x14ac:dyDescent="0.3">
      <c r="C6062"/>
    </row>
    <row r="6063" spans="3:3" x14ac:dyDescent="0.3">
      <c r="C6063"/>
    </row>
    <row r="6064" spans="3:3" x14ac:dyDescent="0.3">
      <c r="C6064"/>
    </row>
    <row r="6065" spans="3:3" x14ac:dyDescent="0.3">
      <c r="C6065"/>
    </row>
    <row r="6066" spans="3:3" x14ac:dyDescent="0.3">
      <c r="C6066"/>
    </row>
    <row r="6067" spans="3:3" x14ac:dyDescent="0.3">
      <c r="C6067"/>
    </row>
    <row r="6068" spans="3:3" x14ac:dyDescent="0.3">
      <c r="C6068"/>
    </row>
    <row r="6069" spans="3:3" x14ac:dyDescent="0.3">
      <c r="C6069"/>
    </row>
    <row r="6070" spans="3:3" x14ac:dyDescent="0.3">
      <c r="C6070"/>
    </row>
    <row r="6071" spans="3:3" x14ac:dyDescent="0.3">
      <c r="C6071"/>
    </row>
    <row r="6072" spans="3:3" x14ac:dyDescent="0.3">
      <c r="C6072"/>
    </row>
    <row r="6073" spans="3:3" x14ac:dyDescent="0.3">
      <c r="C6073"/>
    </row>
    <row r="6074" spans="3:3" x14ac:dyDescent="0.3">
      <c r="C6074"/>
    </row>
    <row r="6075" spans="3:3" x14ac:dyDescent="0.3">
      <c r="C6075"/>
    </row>
    <row r="6076" spans="3:3" x14ac:dyDescent="0.3">
      <c r="C6076"/>
    </row>
    <row r="6077" spans="3:3" x14ac:dyDescent="0.3">
      <c r="C6077"/>
    </row>
    <row r="6078" spans="3:3" x14ac:dyDescent="0.3">
      <c r="C6078"/>
    </row>
    <row r="6079" spans="3:3" x14ac:dyDescent="0.3">
      <c r="C6079"/>
    </row>
    <row r="6080" spans="3:3" x14ac:dyDescent="0.3">
      <c r="C6080"/>
    </row>
    <row r="6081" spans="3:3" x14ac:dyDescent="0.3">
      <c r="C6081"/>
    </row>
    <row r="6082" spans="3:3" x14ac:dyDescent="0.3">
      <c r="C6082"/>
    </row>
    <row r="6083" spans="3:3" x14ac:dyDescent="0.3">
      <c r="C6083"/>
    </row>
    <row r="6084" spans="3:3" x14ac:dyDescent="0.3">
      <c r="C6084"/>
    </row>
    <row r="6085" spans="3:3" x14ac:dyDescent="0.3">
      <c r="C6085"/>
    </row>
    <row r="6086" spans="3:3" x14ac:dyDescent="0.3">
      <c r="C6086"/>
    </row>
    <row r="6087" spans="3:3" x14ac:dyDescent="0.3">
      <c r="C6087"/>
    </row>
    <row r="6088" spans="3:3" x14ac:dyDescent="0.3">
      <c r="C6088"/>
    </row>
    <row r="6089" spans="3:3" x14ac:dyDescent="0.3">
      <c r="C6089"/>
    </row>
    <row r="6090" spans="3:3" x14ac:dyDescent="0.3">
      <c r="C6090"/>
    </row>
    <row r="6091" spans="3:3" x14ac:dyDescent="0.3">
      <c r="C6091"/>
    </row>
    <row r="6092" spans="3:3" x14ac:dyDescent="0.3">
      <c r="C6092"/>
    </row>
    <row r="6093" spans="3:3" x14ac:dyDescent="0.3">
      <c r="C6093"/>
    </row>
    <row r="6094" spans="3:3" x14ac:dyDescent="0.3">
      <c r="C6094"/>
    </row>
    <row r="6095" spans="3:3" x14ac:dyDescent="0.3">
      <c r="C6095"/>
    </row>
    <row r="6096" spans="3:3" x14ac:dyDescent="0.3">
      <c r="C6096"/>
    </row>
    <row r="6097" spans="3:3" x14ac:dyDescent="0.3">
      <c r="C6097"/>
    </row>
    <row r="6098" spans="3:3" x14ac:dyDescent="0.3">
      <c r="C6098"/>
    </row>
    <row r="6099" spans="3:3" x14ac:dyDescent="0.3">
      <c r="C6099"/>
    </row>
    <row r="6100" spans="3:3" x14ac:dyDescent="0.3">
      <c r="C6100"/>
    </row>
    <row r="6101" spans="3:3" x14ac:dyDescent="0.3">
      <c r="C6101"/>
    </row>
    <row r="6102" spans="3:3" x14ac:dyDescent="0.3">
      <c r="C6102"/>
    </row>
    <row r="6103" spans="3:3" x14ac:dyDescent="0.3">
      <c r="C6103"/>
    </row>
    <row r="6104" spans="3:3" x14ac:dyDescent="0.3">
      <c r="C6104"/>
    </row>
    <row r="6105" spans="3:3" x14ac:dyDescent="0.3">
      <c r="C6105"/>
    </row>
    <row r="6106" spans="3:3" x14ac:dyDescent="0.3">
      <c r="C6106"/>
    </row>
    <row r="6107" spans="3:3" x14ac:dyDescent="0.3">
      <c r="C6107"/>
    </row>
    <row r="6108" spans="3:3" x14ac:dyDescent="0.3">
      <c r="C6108"/>
    </row>
    <row r="6109" spans="3:3" x14ac:dyDescent="0.3">
      <c r="C6109"/>
    </row>
    <row r="6110" spans="3:3" x14ac:dyDescent="0.3">
      <c r="C6110"/>
    </row>
    <row r="6111" spans="3:3" x14ac:dyDescent="0.3">
      <c r="C6111"/>
    </row>
    <row r="6112" spans="3:3" x14ac:dyDescent="0.3">
      <c r="C6112"/>
    </row>
    <row r="6113" spans="3:3" x14ac:dyDescent="0.3">
      <c r="C6113"/>
    </row>
    <row r="6114" spans="3:3" x14ac:dyDescent="0.3">
      <c r="C6114"/>
    </row>
    <row r="6115" spans="3:3" x14ac:dyDescent="0.3">
      <c r="C6115"/>
    </row>
    <row r="6116" spans="3:3" x14ac:dyDescent="0.3">
      <c r="C6116"/>
    </row>
    <row r="6117" spans="3:3" x14ac:dyDescent="0.3">
      <c r="C6117"/>
    </row>
    <row r="6118" spans="3:3" x14ac:dyDescent="0.3">
      <c r="C6118"/>
    </row>
    <row r="6119" spans="3:3" x14ac:dyDescent="0.3">
      <c r="C6119"/>
    </row>
    <row r="6120" spans="3:3" x14ac:dyDescent="0.3">
      <c r="C6120"/>
    </row>
    <row r="6121" spans="3:3" x14ac:dyDescent="0.3">
      <c r="C6121"/>
    </row>
    <row r="6122" spans="3:3" x14ac:dyDescent="0.3">
      <c r="C6122"/>
    </row>
    <row r="6123" spans="3:3" x14ac:dyDescent="0.3">
      <c r="C6123"/>
    </row>
    <row r="6124" spans="3:3" x14ac:dyDescent="0.3">
      <c r="C6124"/>
    </row>
    <row r="6125" spans="3:3" x14ac:dyDescent="0.3">
      <c r="C6125"/>
    </row>
    <row r="6126" spans="3:3" x14ac:dyDescent="0.3">
      <c r="C6126"/>
    </row>
    <row r="6127" spans="3:3" x14ac:dyDescent="0.3">
      <c r="C6127"/>
    </row>
    <row r="6128" spans="3:3" x14ac:dyDescent="0.3">
      <c r="C6128"/>
    </row>
    <row r="6129" spans="3:3" x14ac:dyDescent="0.3">
      <c r="C6129"/>
    </row>
    <row r="6130" spans="3:3" x14ac:dyDescent="0.3">
      <c r="C6130"/>
    </row>
    <row r="6131" spans="3:3" x14ac:dyDescent="0.3">
      <c r="C6131"/>
    </row>
    <row r="6132" spans="3:3" x14ac:dyDescent="0.3">
      <c r="C6132"/>
    </row>
    <row r="6133" spans="3:3" x14ac:dyDescent="0.3">
      <c r="C6133"/>
    </row>
    <row r="6134" spans="3:3" x14ac:dyDescent="0.3">
      <c r="C6134"/>
    </row>
    <row r="6135" spans="3:3" x14ac:dyDescent="0.3">
      <c r="C6135"/>
    </row>
    <row r="6136" spans="3:3" x14ac:dyDescent="0.3">
      <c r="C6136"/>
    </row>
    <row r="6137" spans="3:3" x14ac:dyDescent="0.3">
      <c r="C6137"/>
    </row>
    <row r="6138" spans="3:3" x14ac:dyDescent="0.3">
      <c r="C6138"/>
    </row>
    <row r="6139" spans="3:3" x14ac:dyDescent="0.3">
      <c r="C6139"/>
    </row>
    <row r="6140" spans="3:3" x14ac:dyDescent="0.3">
      <c r="C6140"/>
    </row>
    <row r="6141" spans="3:3" x14ac:dyDescent="0.3">
      <c r="C6141"/>
    </row>
    <row r="6142" spans="3:3" x14ac:dyDescent="0.3">
      <c r="C6142"/>
    </row>
    <row r="6143" spans="3:3" x14ac:dyDescent="0.3">
      <c r="C6143"/>
    </row>
    <row r="6144" spans="3:3" x14ac:dyDescent="0.3">
      <c r="C6144"/>
    </row>
    <row r="6145" spans="3:3" x14ac:dyDescent="0.3">
      <c r="C6145"/>
    </row>
    <row r="6146" spans="3:3" x14ac:dyDescent="0.3">
      <c r="C6146"/>
    </row>
    <row r="6147" spans="3:3" x14ac:dyDescent="0.3">
      <c r="C6147"/>
    </row>
    <row r="6148" spans="3:3" x14ac:dyDescent="0.3">
      <c r="C6148"/>
    </row>
    <row r="6149" spans="3:3" x14ac:dyDescent="0.3">
      <c r="C6149"/>
    </row>
    <row r="6150" spans="3:3" x14ac:dyDescent="0.3">
      <c r="C6150"/>
    </row>
    <row r="6151" spans="3:3" x14ac:dyDescent="0.3">
      <c r="C6151"/>
    </row>
    <row r="6152" spans="3:3" x14ac:dyDescent="0.3">
      <c r="C6152"/>
    </row>
    <row r="6153" spans="3:3" x14ac:dyDescent="0.3">
      <c r="C6153"/>
    </row>
    <row r="6154" spans="3:3" x14ac:dyDescent="0.3">
      <c r="C6154"/>
    </row>
    <row r="6155" spans="3:3" x14ac:dyDescent="0.3">
      <c r="C6155"/>
    </row>
    <row r="6156" spans="3:3" x14ac:dyDescent="0.3">
      <c r="C6156"/>
    </row>
    <row r="6157" spans="3:3" x14ac:dyDescent="0.3">
      <c r="C6157"/>
    </row>
    <row r="6158" spans="3:3" x14ac:dyDescent="0.3">
      <c r="C6158"/>
    </row>
    <row r="6159" spans="3:3" x14ac:dyDescent="0.3">
      <c r="C6159"/>
    </row>
    <row r="6160" spans="3:3" x14ac:dyDescent="0.3">
      <c r="C6160"/>
    </row>
    <row r="6161" spans="3:3" x14ac:dyDescent="0.3">
      <c r="C6161"/>
    </row>
    <row r="6162" spans="3:3" x14ac:dyDescent="0.3">
      <c r="C6162"/>
    </row>
    <row r="6163" spans="3:3" x14ac:dyDescent="0.3">
      <c r="C6163"/>
    </row>
    <row r="6164" spans="3:3" x14ac:dyDescent="0.3">
      <c r="C6164"/>
    </row>
    <row r="6165" spans="3:3" x14ac:dyDescent="0.3">
      <c r="C6165"/>
    </row>
    <row r="6166" spans="3:3" x14ac:dyDescent="0.3">
      <c r="C6166"/>
    </row>
    <row r="6167" spans="3:3" x14ac:dyDescent="0.3">
      <c r="C6167"/>
    </row>
    <row r="6168" spans="3:3" x14ac:dyDescent="0.3">
      <c r="C6168"/>
    </row>
    <row r="6169" spans="3:3" x14ac:dyDescent="0.3">
      <c r="C6169"/>
    </row>
    <row r="6170" spans="3:3" x14ac:dyDescent="0.3">
      <c r="C6170"/>
    </row>
    <row r="6171" spans="3:3" x14ac:dyDescent="0.3">
      <c r="C6171"/>
    </row>
    <row r="6172" spans="3:3" x14ac:dyDescent="0.3">
      <c r="C6172"/>
    </row>
    <row r="6173" spans="3:3" x14ac:dyDescent="0.3">
      <c r="C6173"/>
    </row>
    <row r="6174" spans="3:3" x14ac:dyDescent="0.3">
      <c r="C6174"/>
    </row>
    <row r="6175" spans="3:3" x14ac:dyDescent="0.3">
      <c r="C6175"/>
    </row>
    <row r="6176" spans="3:3" x14ac:dyDescent="0.3">
      <c r="C6176"/>
    </row>
    <row r="6177" spans="3:3" x14ac:dyDescent="0.3">
      <c r="C6177"/>
    </row>
    <row r="6178" spans="3:3" x14ac:dyDescent="0.3">
      <c r="C6178"/>
    </row>
    <row r="6179" spans="3:3" x14ac:dyDescent="0.3">
      <c r="C6179"/>
    </row>
    <row r="6180" spans="3:3" x14ac:dyDescent="0.3">
      <c r="C6180"/>
    </row>
    <row r="6181" spans="3:3" x14ac:dyDescent="0.3">
      <c r="C6181"/>
    </row>
    <row r="6182" spans="3:3" x14ac:dyDescent="0.3">
      <c r="C6182"/>
    </row>
    <row r="6183" spans="3:3" x14ac:dyDescent="0.3">
      <c r="C6183"/>
    </row>
    <row r="6184" spans="3:3" x14ac:dyDescent="0.3">
      <c r="C6184"/>
    </row>
    <row r="6185" spans="3:3" x14ac:dyDescent="0.3">
      <c r="C6185"/>
    </row>
    <row r="6186" spans="3:3" x14ac:dyDescent="0.3">
      <c r="C6186"/>
    </row>
    <row r="6187" spans="3:3" x14ac:dyDescent="0.3">
      <c r="C6187"/>
    </row>
    <row r="6188" spans="3:3" x14ac:dyDescent="0.3">
      <c r="C6188"/>
    </row>
    <row r="6189" spans="3:3" x14ac:dyDescent="0.3">
      <c r="C6189"/>
    </row>
    <row r="6190" spans="3:3" x14ac:dyDescent="0.3">
      <c r="C6190"/>
    </row>
    <row r="6191" spans="3:3" x14ac:dyDescent="0.3">
      <c r="C6191"/>
    </row>
    <row r="6192" spans="3:3" x14ac:dyDescent="0.3">
      <c r="C6192"/>
    </row>
    <row r="6193" spans="3:3" x14ac:dyDescent="0.3">
      <c r="C6193"/>
    </row>
    <row r="6194" spans="3:3" x14ac:dyDescent="0.3">
      <c r="C6194"/>
    </row>
    <row r="6195" spans="3:3" x14ac:dyDescent="0.3">
      <c r="C6195"/>
    </row>
    <row r="6196" spans="3:3" x14ac:dyDescent="0.3">
      <c r="C6196"/>
    </row>
    <row r="6197" spans="3:3" x14ac:dyDescent="0.3">
      <c r="C6197"/>
    </row>
    <row r="6198" spans="3:3" x14ac:dyDescent="0.3">
      <c r="C6198"/>
    </row>
    <row r="6199" spans="3:3" x14ac:dyDescent="0.3">
      <c r="C6199"/>
    </row>
    <row r="6200" spans="3:3" x14ac:dyDescent="0.3">
      <c r="C6200"/>
    </row>
    <row r="6201" spans="3:3" x14ac:dyDescent="0.3">
      <c r="C6201"/>
    </row>
    <row r="6202" spans="3:3" x14ac:dyDescent="0.3">
      <c r="C6202"/>
    </row>
    <row r="6203" spans="3:3" x14ac:dyDescent="0.3">
      <c r="C6203"/>
    </row>
    <row r="6204" spans="3:3" x14ac:dyDescent="0.3">
      <c r="C6204"/>
    </row>
    <row r="6205" spans="3:3" x14ac:dyDescent="0.3">
      <c r="C6205"/>
    </row>
    <row r="6206" spans="3:3" x14ac:dyDescent="0.3">
      <c r="C6206"/>
    </row>
    <row r="6207" spans="3:3" x14ac:dyDescent="0.3">
      <c r="C6207"/>
    </row>
    <row r="6208" spans="3:3" x14ac:dyDescent="0.3">
      <c r="C6208"/>
    </row>
    <row r="6209" spans="3:3" x14ac:dyDescent="0.3">
      <c r="C6209"/>
    </row>
    <row r="6210" spans="3:3" x14ac:dyDescent="0.3">
      <c r="C6210"/>
    </row>
    <row r="6211" spans="3:3" x14ac:dyDescent="0.3">
      <c r="C6211"/>
    </row>
    <row r="6212" spans="3:3" x14ac:dyDescent="0.3">
      <c r="C6212"/>
    </row>
    <row r="6213" spans="3:3" x14ac:dyDescent="0.3">
      <c r="C6213"/>
    </row>
    <row r="6214" spans="3:3" x14ac:dyDescent="0.3">
      <c r="C6214"/>
    </row>
    <row r="6215" spans="3:3" x14ac:dyDescent="0.3">
      <c r="C6215"/>
    </row>
    <row r="6216" spans="3:3" x14ac:dyDescent="0.3">
      <c r="C6216"/>
    </row>
    <row r="6217" spans="3:3" x14ac:dyDescent="0.3">
      <c r="C6217"/>
    </row>
    <row r="6218" spans="3:3" x14ac:dyDescent="0.3">
      <c r="C6218"/>
    </row>
    <row r="6219" spans="3:3" x14ac:dyDescent="0.3">
      <c r="C6219"/>
    </row>
    <row r="6220" spans="3:3" x14ac:dyDescent="0.3">
      <c r="C6220"/>
    </row>
    <row r="6221" spans="3:3" x14ac:dyDescent="0.3">
      <c r="C6221"/>
    </row>
    <row r="6222" spans="3:3" x14ac:dyDescent="0.3">
      <c r="C6222"/>
    </row>
    <row r="6223" spans="3:3" x14ac:dyDescent="0.3">
      <c r="C6223"/>
    </row>
    <row r="6224" spans="3:3" x14ac:dyDescent="0.3">
      <c r="C6224"/>
    </row>
    <row r="6225" spans="3:3" x14ac:dyDescent="0.3">
      <c r="C6225"/>
    </row>
    <row r="6226" spans="3:3" x14ac:dyDescent="0.3">
      <c r="C6226"/>
    </row>
    <row r="6227" spans="3:3" x14ac:dyDescent="0.3">
      <c r="C6227"/>
    </row>
    <row r="6228" spans="3:3" x14ac:dyDescent="0.3">
      <c r="C6228"/>
    </row>
    <row r="6229" spans="3:3" x14ac:dyDescent="0.3">
      <c r="C6229"/>
    </row>
    <row r="6230" spans="3:3" x14ac:dyDescent="0.3">
      <c r="C6230"/>
    </row>
    <row r="6231" spans="3:3" x14ac:dyDescent="0.3">
      <c r="C6231"/>
    </row>
    <row r="6232" spans="3:3" x14ac:dyDescent="0.3">
      <c r="C6232"/>
    </row>
    <row r="6233" spans="3:3" x14ac:dyDescent="0.3">
      <c r="C6233"/>
    </row>
    <row r="6234" spans="3:3" x14ac:dyDescent="0.3">
      <c r="C6234"/>
    </row>
    <row r="6235" spans="3:3" x14ac:dyDescent="0.3">
      <c r="C6235"/>
    </row>
    <row r="6236" spans="3:3" x14ac:dyDescent="0.3">
      <c r="C6236"/>
    </row>
    <row r="6237" spans="3:3" x14ac:dyDescent="0.3">
      <c r="C6237"/>
    </row>
    <row r="6238" spans="3:3" x14ac:dyDescent="0.3">
      <c r="C6238"/>
    </row>
    <row r="6239" spans="3:3" x14ac:dyDescent="0.3">
      <c r="C6239"/>
    </row>
    <row r="6240" spans="3:3" x14ac:dyDescent="0.3">
      <c r="C6240"/>
    </row>
    <row r="6241" spans="3:3" x14ac:dyDescent="0.3">
      <c r="C6241"/>
    </row>
    <row r="6242" spans="3:3" x14ac:dyDescent="0.3">
      <c r="C6242"/>
    </row>
    <row r="6243" spans="3:3" x14ac:dyDescent="0.3">
      <c r="C6243"/>
    </row>
    <row r="6244" spans="3:3" x14ac:dyDescent="0.3">
      <c r="C6244"/>
    </row>
    <row r="6245" spans="3:3" x14ac:dyDescent="0.3">
      <c r="C6245"/>
    </row>
    <row r="6246" spans="3:3" x14ac:dyDescent="0.3">
      <c r="C6246"/>
    </row>
    <row r="6247" spans="3:3" x14ac:dyDescent="0.3">
      <c r="C6247"/>
    </row>
    <row r="6248" spans="3:3" x14ac:dyDescent="0.3">
      <c r="C6248"/>
    </row>
    <row r="6249" spans="3:3" x14ac:dyDescent="0.3">
      <c r="C6249"/>
    </row>
    <row r="6250" spans="3:3" x14ac:dyDescent="0.3">
      <c r="C6250"/>
    </row>
    <row r="6251" spans="3:3" x14ac:dyDescent="0.3">
      <c r="C6251"/>
    </row>
    <row r="6252" spans="3:3" x14ac:dyDescent="0.3">
      <c r="C6252"/>
    </row>
    <row r="6253" spans="3:3" x14ac:dyDescent="0.3">
      <c r="C6253"/>
    </row>
    <row r="6254" spans="3:3" x14ac:dyDescent="0.3">
      <c r="C6254"/>
    </row>
    <row r="6255" spans="3:3" x14ac:dyDescent="0.3">
      <c r="C6255"/>
    </row>
    <row r="6256" spans="3:3" x14ac:dyDescent="0.3">
      <c r="C6256"/>
    </row>
    <row r="6257" spans="3:3" x14ac:dyDescent="0.3">
      <c r="C6257"/>
    </row>
    <row r="6258" spans="3:3" x14ac:dyDescent="0.3">
      <c r="C6258"/>
    </row>
    <row r="6259" spans="3:3" x14ac:dyDescent="0.3">
      <c r="C6259"/>
    </row>
    <row r="6260" spans="3:3" x14ac:dyDescent="0.3">
      <c r="C6260"/>
    </row>
    <row r="6261" spans="3:3" x14ac:dyDescent="0.3">
      <c r="C6261"/>
    </row>
    <row r="6262" spans="3:3" x14ac:dyDescent="0.3">
      <c r="C6262"/>
    </row>
    <row r="6263" spans="3:3" x14ac:dyDescent="0.3">
      <c r="C6263"/>
    </row>
    <row r="6264" spans="3:3" x14ac:dyDescent="0.3">
      <c r="C6264"/>
    </row>
    <row r="6265" spans="3:3" x14ac:dyDescent="0.3">
      <c r="C6265"/>
    </row>
    <row r="6266" spans="3:3" x14ac:dyDescent="0.3">
      <c r="C6266"/>
    </row>
    <row r="6267" spans="3:3" x14ac:dyDescent="0.3">
      <c r="C6267"/>
    </row>
    <row r="6268" spans="3:3" x14ac:dyDescent="0.3">
      <c r="C6268"/>
    </row>
    <row r="6269" spans="3:3" x14ac:dyDescent="0.3">
      <c r="C6269"/>
    </row>
    <row r="6270" spans="3:3" x14ac:dyDescent="0.3">
      <c r="C6270"/>
    </row>
    <row r="6271" spans="3:3" x14ac:dyDescent="0.3">
      <c r="C6271"/>
    </row>
    <row r="6272" spans="3:3" x14ac:dyDescent="0.3">
      <c r="C6272"/>
    </row>
    <row r="6273" spans="3:3" x14ac:dyDescent="0.3">
      <c r="C6273"/>
    </row>
    <row r="6274" spans="3:3" x14ac:dyDescent="0.3">
      <c r="C6274"/>
    </row>
    <row r="6275" spans="3:3" x14ac:dyDescent="0.3">
      <c r="C6275"/>
    </row>
    <row r="6276" spans="3:3" x14ac:dyDescent="0.3">
      <c r="C6276"/>
    </row>
    <row r="6277" spans="3:3" x14ac:dyDescent="0.3">
      <c r="C6277"/>
    </row>
    <row r="6278" spans="3:3" x14ac:dyDescent="0.3">
      <c r="C6278"/>
    </row>
    <row r="6279" spans="3:3" x14ac:dyDescent="0.3">
      <c r="C6279"/>
    </row>
    <row r="6280" spans="3:3" x14ac:dyDescent="0.3">
      <c r="C6280"/>
    </row>
    <row r="6281" spans="3:3" x14ac:dyDescent="0.3">
      <c r="C6281"/>
    </row>
    <row r="6282" spans="3:3" x14ac:dyDescent="0.3">
      <c r="C6282"/>
    </row>
    <row r="6283" spans="3:3" x14ac:dyDescent="0.3">
      <c r="C6283"/>
    </row>
    <row r="6284" spans="3:3" x14ac:dyDescent="0.3">
      <c r="C6284"/>
    </row>
    <row r="6285" spans="3:3" x14ac:dyDescent="0.3">
      <c r="C6285"/>
    </row>
    <row r="6286" spans="3:3" x14ac:dyDescent="0.3">
      <c r="C6286"/>
    </row>
    <row r="6287" spans="3:3" x14ac:dyDescent="0.3">
      <c r="C6287"/>
    </row>
    <row r="6288" spans="3:3" x14ac:dyDescent="0.3">
      <c r="C6288"/>
    </row>
    <row r="6289" spans="3:3" x14ac:dyDescent="0.3">
      <c r="C6289"/>
    </row>
    <row r="6290" spans="3:3" x14ac:dyDescent="0.3">
      <c r="C6290"/>
    </row>
    <row r="6291" spans="3:3" x14ac:dyDescent="0.3">
      <c r="C6291"/>
    </row>
    <row r="6292" spans="3:3" x14ac:dyDescent="0.3">
      <c r="C6292"/>
    </row>
    <row r="6293" spans="3:3" x14ac:dyDescent="0.3">
      <c r="C6293"/>
    </row>
    <row r="6294" spans="3:3" x14ac:dyDescent="0.3">
      <c r="C6294"/>
    </row>
    <row r="6295" spans="3:3" x14ac:dyDescent="0.3">
      <c r="C6295"/>
    </row>
    <row r="6296" spans="3:3" x14ac:dyDescent="0.3">
      <c r="C6296"/>
    </row>
    <row r="6297" spans="3:3" x14ac:dyDescent="0.3">
      <c r="C6297"/>
    </row>
    <row r="6298" spans="3:3" x14ac:dyDescent="0.3">
      <c r="C6298"/>
    </row>
    <row r="6299" spans="3:3" x14ac:dyDescent="0.3">
      <c r="C6299"/>
    </row>
    <row r="6300" spans="3:3" x14ac:dyDescent="0.3">
      <c r="C6300"/>
    </row>
    <row r="6301" spans="3:3" x14ac:dyDescent="0.3">
      <c r="C6301"/>
    </row>
    <row r="6302" spans="3:3" x14ac:dyDescent="0.3">
      <c r="C6302"/>
    </row>
    <row r="6303" spans="3:3" x14ac:dyDescent="0.3">
      <c r="C6303"/>
    </row>
    <row r="6304" spans="3:3" x14ac:dyDescent="0.3">
      <c r="C6304"/>
    </row>
    <row r="6305" spans="3:3" x14ac:dyDescent="0.3">
      <c r="C6305"/>
    </row>
    <row r="6306" spans="3:3" x14ac:dyDescent="0.3">
      <c r="C6306"/>
    </row>
    <row r="6307" spans="3:3" x14ac:dyDescent="0.3">
      <c r="C6307"/>
    </row>
    <row r="6308" spans="3:3" x14ac:dyDescent="0.3">
      <c r="C6308"/>
    </row>
    <row r="6309" spans="3:3" x14ac:dyDescent="0.3">
      <c r="C6309"/>
    </row>
    <row r="6310" spans="3:3" x14ac:dyDescent="0.3">
      <c r="C6310"/>
    </row>
    <row r="6311" spans="3:3" x14ac:dyDescent="0.3">
      <c r="C6311"/>
    </row>
    <row r="6312" spans="3:3" x14ac:dyDescent="0.3">
      <c r="C6312"/>
    </row>
    <row r="6313" spans="3:3" x14ac:dyDescent="0.3">
      <c r="C6313"/>
    </row>
    <row r="6314" spans="3:3" x14ac:dyDescent="0.3">
      <c r="C6314"/>
    </row>
    <row r="6315" spans="3:3" x14ac:dyDescent="0.3">
      <c r="C6315"/>
    </row>
    <row r="6316" spans="3:3" x14ac:dyDescent="0.3">
      <c r="C6316"/>
    </row>
    <row r="6317" spans="3:3" x14ac:dyDescent="0.3">
      <c r="C6317"/>
    </row>
    <row r="6318" spans="3:3" x14ac:dyDescent="0.3">
      <c r="C6318"/>
    </row>
    <row r="6319" spans="3:3" x14ac:dyDescent="0.3">
      <c r="C6319"/>
    </row>
    <row r="6320" spans="3:3" x14ac:dyDescent="0.3">
      <c r="C6320"/>
    </row>
    <row r="6321" spans="3:3" x14ac:dyDescent="0.3">
      <c r="C6321"/>
    </row>
    <row r="6322" spans="3:3" x14ac:dyDescent="0.3">
      <c r="C6322"/>
    </row>
    <row r="6323" spans="3:3" x14ac:dyDescent="0.3">
      <c r="C6323"/>
    </row>
    <row r="6324" spans="3:3" x14ac:dyDescent="0.3">
      <c r="C6324"/>
    </row>
    <row r="6325" spans="3:3" x14ac:dyDescent="0.3">
      <c r="C6325"/>
    </row>
    <row r="6326" spans="3:3" x14ac:dyDescent="0.3">
      <c r="C6326"/>
    </row>
    <row r="6327" spans="3:3" x14ac:dyDescent="0.3">
      <c r="C6327"/>
    </row>
    <row r="6328" spans="3:3" x14ac:dyDescent="0.3">
      <c r="C6328"/>
    </row>
    <row r="6329" spans="3:3" x14ac:dyDescent="0.3">
      <c r="C6329"/>
    </row>
    <row r="6330" spans="3:3" x14ac:dyDescent="0.3">
      <c r="C6330"/>
    </row>
    <row r="6331" spans="3:3" x14ac:dyDescent="0.3">
      <c r="C6331"/>
    </row>
    <row r="6332" spans="3:3" x14ac:dyDescent="0.3">
      <c r="C6332"/>
    </row>
    <row r="6333" spans="3:3" x14ac:dyDescent="0.3">
      <c r="C6333"/>
    </row>
    <row r="6334" spans="3:3" x14ac:dyDescent="0.3">
      <c r="C6334"/>
    </row>
    <row r="6335" spans="3:3" x14ac:dyDescent="0.3">
      <c r="C6335"/>
    </row>
    <row r="6336" spans="3:3" x14ac:dyDescent="0.3">
      <c r="C6336"/>
    </row>
    <row r="6337" spans="3:3" x14ac:dyDescent="0.3">
      <c r="C6337"/>
    </row>
    <row r="6338" spans="3:3" x14ac:dyDescent="0.3">
      <c r="C6338"/>
    </row>
    <row r="6339" spans="3:3" x14ac:dyDescent="0.3">
      <c r="C6339"/>
    </row>
    <row r="6340" spans="3:3" x14ac:dyDescent="0.3">
      <c r="C6340"/>
    </row>
    <row r="6341" spans="3:3" x14ac:dyDescent="0.3">
      <c r="C6341"/>
    </row>
    <row r="6342" spans="3:3" x14ac:dyDescent="0.3">
      <c r="C6342"/>
    </row>
    <row r="6343" spans="3:3" x14ac:dyDescent="0.3">
      <c r="C6343"/>
    </row>
    <row r="6344" spans="3:3" x14ac:dyDescent="0.3">
      <c r="C6344"/>
    </row>
    <row r="6345" spans="3:3" x14ac:dyDescent="0.3">
      <c r="C6345"/>
    </row>
    <row r="6346" spans="3:3" x14ac:dyDescent="0.3">
      <c r="C6346"/>
    </row>
    <row r="6347" spans="3:3" x14ac:dyDescent="0.3">
      <c r="C6347"/>
    </row>
    <row r="6348" spans="3:3" x14ac:dyDescent="0.3">
      <c r="C6348"/>
    </row>
    <row r="6349" spans="3:3" x14ac:dyDescent="0.3">
      <c r="C6349"/>
    </row>
    <row r="6350" spans="3:3" x14ac:dyDescent="0.3">
      <c r="C6350"/>
    </row>
    <row r="6351" spans="3:3" x14ac:dyDescent="0.3">
      <c r="C6351"/>
    </row>
    <row r="6352" spans="3:3" x14ac:dyDescent="0.3">
      <c r="C6352"/>
    </row>
    <row r="6353" spans="3:3" x14ac:dyDescent="0.3">
      <c r="C6353"/>
    </row>
    <row r="6354" spans="3:3" x14ac:dyDescent="0.3">
      <c r="C6354"/>
    </row>
    <row r="6355" spans="3:3" x14ac:dyDescent="0.3">
      <c r="C6355"/>
    </row>
    <row r="6356" spans="3:3" x14ac:dyDescent="0.3">
      <c r="C6356"/>
    </row>
    <row r="6357" spans="3:3" x14ac:dyDescent="0.3">
      <c r="C6357"/>
    </row>
    <row r="6358" spans="3:3" x14ac:dyDescent="0.3">
      <c r="C6358"/>
    </row>
    <row r="6359" spans="3:3" x14ac:dyDescent="0.3">
      <c r="C6359"/>
    </row>
    <row r="6360" spans="3:3" x14ac:dyDescent="0.3">
      <c r="C6360"/>
    </row>
    <row r="6361" spans="3:3" x14ac:dyDescent="0.3">
      <c r="C6361"/>
    </row>
    <row r="6362" spans="3:3" x14ac:dyDescent="0.3">
      <c r="C6362"/>
    </row>
    <row r="6363" spans="3:3" x14ac:dyDescent="0.3">
      <c r="C6363"/>
    </row>
    <row r="6364" spans="3:3" x14ac:dyDescent="0.3">
      <c r="C6364"/>
    </row>
    <row r="6365" spans="3:3" x14ac:dyDescent="0.3">
      <c r="C6365"/>
    </row>
    <row r="6366" spans="3:3" x14ac:dyDescent="0.3">
      <c r="C6366"/>
    </row>
    <row r="6367" spans="3:3" x14ac:dyDescent="0.3">
      <c r="C6367"/>
    </row>
    <row r="6368" spans="3:3" x14ac:dyDescent="0.3">
      <c r="C6368"/>
    </row>
    <row r="6369" spans="3:3" x14ac:dyDescent="0.3">
      <c r="C6369"/>
    </row>
    <row r="6370" spans="3:3" x14ac:dyDescent="0.3">
      <c r="C6370"/>
    </row>
    <row r="6371" spans="3:3" x14ac:dyDescent="0.3">
      <c r="C6371"/>
    </row>
    <row r="6372" spans="3:3" x14ac:dyDescent="0.3">
      <c r="C6372"/>
    </row>
    <row r="6373" spans="3:3" x14ac:dyDescent="0.3">
      <c r="C6373"/>
    </row>
    <row r="6374" spans="3:3" x14ac:dyDescent="0.3">
      <c r="C6374"/>
    </row>
    <row r="6375" spans="3:3" x14ac:dyDescent="0.3">
      <c r="C6375"/>
    </row>
    <row r="6376" spans="3:3" x14ac:dyDescent="0.3">
      <c r="C6376"/>
    </row>
    <row r="6377" spans="3:3" x14ac:dyDescent="0.3">
      <c r="C6377"/>
    </row>
    <row r="6378" spans="3:3" x14ac:dyDescent="0.3">
      <c r="C6378"/>
    </row>
    <row r="6379" spans="3:3" x14ac:dyDescent="0.3">
      <c r="C6379"/>
    </row>
    <row r="6380" spans="3:3" x14ac:dyDescent="0.3">
      <c r="C6380"/>
    </row>
    <row r="6381" spans="3:3" x14ac:dyDescent="0.3">
      <c r="C6381"/>
    </row>
    <row r="6382" spans="3:3" x14ac:dyDescent="0.3">
      <c r="C6382"/>
    </row>
    <row r="6383" spans="3:3" x14ac:dyDescent="0.3">
      <c r="C6383"/>
    </row>
    <row r="6384" spans="3:3" x14ac:dyDescent="0.3">
      <c r="C6384"/>
    </row>
    <row r="6385" spans="3:3" x14ac:dyDescent="0.3">
      <c r="C6385"/>
    </row>
    <row r="6386" spans="3:3" x14ac:dyDescent="0.3">
      <c r="C6386"/>
    </row>
    <row r="6387" spans="3:3" x14ac:dyDescent="0.3">
      <c r="C6387"/>
    </row>
    <row r="6388" spans="3:3" x14ac:dyDescent="0.3">
      <c r="C6388"/>
    </row>
    <row r="6389" spans="3:3" x14ac:dyDescent="0.3">
      <c r="C6389"/>
    </row>
    <row r="6390" spans="3:3" x14ac:dyDescent="0.3">
      <c r="C6390"/>
    </row>
    <row r="6391" spans="3:3" x14ac:dyDescent="0.3">
      <c r="C6391"/>
    </row>
    <row r="6392" spans="3:3" x14ac:dyDescent="0.3">
      <c r="C6392"/>
    </row>
    <row r="6393" spans="3:3" x14ac:dyDescent="0.3">
      <c r="C6393"/>
    </row>
    <row r="6394" spans="3:3" x14ac:dyDescent="0.3">
      <c r="C6394"/>
    </row>
    <row r="6395" spans="3:3" x14ac:dyDescent="0.3">
      <c r="C6395"/>
    </row>
    <row r="6396" spans="3:3" x14ac:dyDescent="0.3">
      <c r="C6396"/>
    </row>
    <row r="6397" spans="3:3" x14ac:dyDescent="0.3">
      <c r="C6397"/>
    </row>
    <row r="6398" spans="3:3" x14ac:dyDescent="0.3">
      <c r="C6398"/>
    </row>
    <row r="6399" spans="3:3" x14ac:dyDescent="0.3">
      <c r="C6399"/>
    </row>
    <row r="6400" spans="3:3" x14ac:dyDescent="0.3">
      <c r="C6400"/>
    </row>
    <row r="6401" spans="3:3" x14ac:dyDescent="0.3">
      <c r="C6401"/>
    </row>
    <row r="6402" spans="3:3" x14ac:dyDescent="0.3">
      <c r="C6402"/>
    </row>
    <row r="6403" spans="3:3" x14ac:dyDescent="0.3">
      <c r="C6403"/>
    </row>
    <row r="6404" spans="3:3" x14ac:dyDescent="0.3">
      <c r="C6404"/>
    </row>
    <row r="6405" spans="3:3" x14ac:dyDescent="0.3">
      <c r="C6405"/>
    </row>
    <row r="6406" spans="3:3" x14ac:dyDescent="0.3">
      <c r="C6406"/>
    </row>
    <row r="6407" spans="3:3" x14ac:dyDescent="0.3">
      <c r="C6407"/>
    </row>
    <row r="6408" spans="3:3" x14ac:dyDescent="0.3">
      <c r="C6408"/>
    </row>
    <row r="6409" spans="3:3" x14ac:dyDescent="0.3">
      <c r="C6409"/>
    </row>
    <row r="6410" spans="3:3" x14ac:dyDescent="0.3">
      <c r="C6410"/>
    </row>
    <row r="6411" spans="3:3" x14ac:dyDescent="0.3">
      <c r="C6411"/>
    </row>
    <row r="6412" spans="3:3" x14ac:dyDescent="0.3">
      <c r="C6412"/>
    </row>
    <row r="6413" spans="3:3" x14ac:dyDescent="0.3">
      <c r="C6413"/>
    </row>
    <row r="6414" spans="3:3" x14ac:dyDescent="0.3">
      <c r="C6414"/>
    </row>
    <row r="6415" spans="3:3" x14ac:dyDescent="0.3">
      <c r="C6415"/>
    </row>
    <row r="6416" spans="3:3" x14ac:dyDescent="0.3">
      <c r="C6416"/>
    </row>
    <row r="6417" spans="3:3" x14ac:dyDescent="0.3">
      <c r="C6417"/>
    </row>
    <row r="6418" spans="3:3" x14ac:dyDescent="0.3">
      <c r="C6418"/>
    </row>
    <row r="6419" spans="3:3" x14ac:dyDescent="0.3">
      <c r="C6419"/>
    </row>
    <row r="6420" spans="3:3" x14ac:dyDescent="0.3">
      <c r="C6420"/>
    </row>
    <row r="6421" spans="3:3" x14ac:dyDescent="0.3">
      <c r="C6421"/>
    </row>
    <row r="6422" spans="3:3" x14ac:dyDescent="0.3">
      <c r="C6422"/>
    </row>
    <row r="6423" spans="3:3" x14ac:dyDescent="0.3">
      <c r="C6423"/>
    </row>
    <row r="6424" spans="3:3" x14ac:dyDescent="0.3">
      <c r="C6424"/>
    </row>
    <row r="6425" spans="3:3" x14ac:dyDescent="0.3">
      <c r="C6425"/>
    </row>
    <row r="6426" spans="3:3" x14ac:dyDescent="0.3">
      <c r="C6426"/>
    </row>
    <row r="6427" spans="3:3" x14ac:dyDescent="0.3">
      <c r="C6427"/>
    </row>
    <row r="6428" spans="3:3" x14ac:dyDescent="0.3">
      <c r="C6428"/>
    </row>
    <row r="6429" spans="3:3" x14ac:dyDescent="0.3">
      <c r="C6429"/>
    </row>
    <row r="6430" spans="3:3" x14ac:dyDescent="0.3">
      <c r="C6430"/>
    </row>
    <row r="6431" spans="3:3" x14ac:dyDescent="0.3">
      <c r="C6431"/>
    </row>
    <row r="6432" spans="3:3" x14ac:dyDescent="0.3">
      <c r="C6432"/>
    </row>
    <row r="6433" spans="3:3" x14ac:dyDescent="0.3">
      <c r="C6433"/>
    </row>
    <row r="6434" spans="3:3" x14ac:dyDescent="0.3">
      <c r="C6434"/>
    </row>
    <row r="6435" spans="3:3" x14ac:dyDescent="0.3">
      <c r="C6435"/>
    </row>
    <row r="6436" spans="3:3" x14ac:dyDescent="0.3">
      <c r="C6436"/>
    </row>
    <row r="6437" spans="3:3" x14ac:dyDescent="0.3">
      <c r="C6437"/>
    </row>
    <row r="6438" spans="3:3" x14ac:dyDescent="0.3">
      <c r="C6438"/>
    </row>
    <row r="6439" spans="3:3" x14ac:dyDescent="0.3">
      <c r="C6439"/>
    </row>
    <row r="6440" spans="3:3" x14ac:dyDescent="0.3">
      <c r="C6440"/>
    </row>
    <row r="6441" spans="3:3" x14ac:dyDescent="0.3">
      <c r="C6441"/>
    </row>
    <row r="6442" spans="3:3" x14ac:dyDescent="0.3">
      <c r="C6442"/>
    </row>
    <row r="6443" spans="3:3" x14ac:dyDescent="0.3">
      <c r="C6443"/>
    </row>
    <row r="6444" spans="3:3" x14ac:dyDescent="0.3">
      <c r="C6444"/>
    </row>
    <row r="6445" spans="3:3" x14ac:dyDescent="0.3">
      <c r="C6445"/>
    </row>
    <row r="6446" spans="3:3" x14ac:dyDescent="0.3">
      <c r="C6446"/>
    </row>
    <row r="6447" spans="3:3" x14ac:dyDescent="0.3">
      <c r="C6447"/>
    </row>
    <row r="6448" spans="3:3" x14ac:dyDescent="0.3">
      <c r="C6448"/>
    </row>
    <row r="6449" spans="3:3" x14ac:dyDescent="0.3">
      <c r="C6449"/>
    </row>
    <row r="6450" spans="3:3" x14ac:dyDescent="0.3">
      <c r="C6450"/>
    </row>
    <row r="6451" spans="3:3" x14ac:dyDescent="0.3">
      <c r="C6451"/>
    </row>
    <row r="6452" spans="3:3" x14ac:dyDescent="0.3">
      <c r="C6452"/>
    </row>
    <row r="6453" spans="3:3" x14ac:dyDescent="0.3">
      <c r="C6453"/>
    </row>
    <row r="6454" spans="3:3" x14ac:dyDescent="0.3">
      <c r="C6454"/>
    </row>
    <row r="6455" spans="3:3" x14ac:dyDescent="0.3">
      <c r="C6455"/>
    </row>
    <row r="6456" spans="3:3" x14ac:dyDescent="0.3">
      <c r="C6456"/>
    </row>
    <row r="6457" spans="3:3" x14ac:dyDescent="0.3">
      <c r="C6457"/>
    </row>
    <row r="6458" spans="3:3" x14ac:dyDescent="0.3">
      <c r="C6458"/>
    </row>
    <row r="6459" spans="3:3" x14ac:dyDescent="0.3">
      <c r="C6459"/>
    </row>
    <row r="6460" spans="3:3" x14ac:dyDescent="0.3">
      <c r="C6460"/>
    </row>
    <row r="6461" spans="3:3" x14ac:dyDescent="0.3">
      <c r="C6461"/>
    </row>
    <row r="6462" spans="3:3" x14ac:dyDescent="0.3">
      <c r="C6462"/>
    </row>
    <row r="6463" spans="3:3" x14ac:dyDescent="0.3">
      <c r="C6463"/>
    </row>
    <row r="6464" spans="3:3" x14ac:dyDescent="0.3">
      <c r="C6464"/>
    </row>
    <row r="6465" spans="3:3" x14ac:dyDescent="0.3">
      <c r="C6465"/>
    </row>
    <row r="6466" spans="3:3" x14ac:dyDescent="0.3">
      <c r="C6466"/>
    </row>
    <row r="6467" spans="3:3" x14ac:dyDescent="0.3">
      <c r="C6467"/>
    </row>
    <row r="6468" spans="3:3" x14ac:dyDescent="0.3">
      <c r="C6468"/>
    </row>
    <row r="6469" spans="3:3" x14ac:dyDescent="0.3">
      <c r="C6469"/>
    </row>
    <row r="6470" spans="3:3" x14ac:dyDescent="0.3">
      <c r="C6470"/>
    </row>
    <row r="6471" spans="3:3" x14ac:dyDescent="0.3">
      <c r="C6471"/>
    </row>
    <row r="6472" spans="3:3" x14ac:dyDescent="0.3">
      <c r="C6472"/>
    </row>
    <row r="6473" spans="3:3" x14ac:dyDescent="0.3">
      <c r="C6473"/>
    </row>
    <row r="6474" spans="3:3" x14ac:dyDescent="0.3">
      <c r="C6474"/>
    </row>
    <row r="6475" spans="3:3" x14ac:dyDescent="0.3">
      <c r="C6475"/>
    </row>
    <row r="6476" spans="3:3" x14ac:dyDescent="0.3">
      <c r="C6476"/>
    </row>
    <row r="6477" spans="3:3" x14ac:dyDescent="0.3">
      <c r="C6477"/>
    </row>
    <row r="6478" spans="3:3" x14ac:dyDescent="0.3">
      <c r="C6478"/>
    </row>
    <row r="6479" spans="3:3" x14ac:dyDescent="0.3">
      <c r="C6479"/>
    </row>
    <row r="6480" spans="3:3" x14ac:dyDescent="0.3">
      <c r="C6480"/>
    </row>
    <row r="6481" spans="3:3" x14ac:dyDescent="0.3">
      <c r="C6481"/>
    </row>
    <row r="6482" spans="3:3" x14ac:dyDescent="0.3">
      <c r="C6482"/>
    </row>
    <row r="6483" spans="3:3" x14ac:dyDescent="0.3">
      <c r="C6483"/>
    </row>
    <row r="6484" spans="3:3" x14ac:dyDescent="0.3">
      <c r="C6484"/>
    </row>
    <row r="6485" spans="3:3" x14ac:dyDescent="0.3">
      <c r="C6485"/>
    </row>
    <row r="6486" spans="3:3" x14ac:dyDescent="0.3">
      <c r="C6486"/>
    </row>
    <row r="6487" spans="3:3" x14ac:dyDescent="0.3">
      <c r="C6487"/>
    </row>
    <row r="6488" spans="3:3" x14ac:dyDescent="0.3">
      <c r="C6488"/>
    </row>
    <row r="6489" spans="3:3" x14ac:dyDescent="0.3">
      <c r="C6489"/>
    </row>
    <row r="6490" spans="3:3" x14ac:dyDescent="0.3">
      <c r="C6490"/>
    </row>
    <row r="6491" spans="3:3" x14ac:dyDescent="0.3">
      <c r="C6491"/>
    </row>
    <row r="6492" spans="3:3" x14ac:dyDescent="0.3">
      <c r="C6492"/>
    </row>
    <row r="6493" spans="3:3" x14ac:dyDescent="0.3">
      <c r="C6493"/>
    </row>
    <row r="6494" spans="3:3" x14ac:dyDescent="0.3">
      <c r="C6494"/>
    </row>
    <row r="6495" spans="3:3" x14ac:dyDescent="0.3">
      <c r="C6495"/>
    </row>
    <row r="6496" spans="3:3" x14ac:dyDescent="0.3">
      <c r="C6496"/>
    </row>
    <row r="6497" spans="3:3" x14ac:dyDescent="0.3">
      <c r="C6497"/>
    </row>
    <row r="6498" spans="3:3" x14ac:dyDescent="0.3">
      <c r="C6498"/>
    </row>
    <row r="6499" spans="3:3" x14ac:dyDescent="0.3">
      <c r="C6499"/>
    </row>
    <row r="6500" spans="3:3" x14ac:dyDescent="0.3">
      <c r="C6500"/>
    </row>
    <row r="6501" spans="3:3" x14ac:dyDescent="0.3">
      <c r="C6501"/>
    </row>
    <row r="6502" spans="3:3" x14ac:dyDescent="0.3">
      <c r="C6502"/>
    </row>
    <row r="6503" spans="3:3" x14ac:dyDescent="0.3">
      <c r="C6503"/>
    </row>
    <row r="6504" spans="3:3" x14ac:dyDescent="0.3">
      <c r="C6504"/>
    </row>
    <row r="6505" spans="3:3" x14ac:dyDescent="0.3">
      <c r="C6505"/>
    </row>
    <row r="6506" spans="3:3" x14ac:dyDescent="0.3">
      <c r="C6506"/>
    </row>
    <row r="6507" spans="3:3" x14ac:dyDescent="0.3">
      <c r="C6507"/>
    </row>
    <row r="6508" spans="3:3" x14ac:dyDescent="0.3">
      <c r="C6508"/>
    </row>
    <row r="6509" spans="3:3" x14ac:dyDescent="0.3">
      <c r="C6509"/>
    </row>
    <row r="6510" spans="3:3" x14ac:dyDescent="0.3">
      <c r="C6510"/>
    </row>
    <row r="6511" spans="3:3" x14ac:dyDescent="0.3">
      <c r="C6511"/>
    </row>
    <row r="6512" spans="3:3" x14ac:dyDescent="0.3">
      <c r="C6512"/>
    </row>
    <row r="6513" spans="3:3" x14ac:dyDescent="0.3">
      <c r="C6513"/>
    </row>
    <row r="6514" spans="3:3" x14ac:dyDescent="0.3">
      <c r="C6514"/>
    </row>
    <row r="6515" spans="3:3" x14ac:dyDescent="0.3">
      <c r="C6515"/>
    </row>
    <row r="6516" spans="3:3" x14ac:dyDescent="0.3">
      <c r="C6516"/>
    </row>
    <row r="6517" spans="3:3" x14ac:dyDescent="0.3">
      <c r="C6517"/>
    </row>
    <row r="6518" spans="3:3" x14ac:dyDescent="0.3">
      <c r="C6518"/>
    </row>
    <row r="6519" spans="3:3" x14ac:dyDescent="0.3">
      <c r="C6519"/>
    </row>
    <row r="6520" spans="3:3" x14ac:dyDescent="0.3">
      <c r="C6520"/>
    </row>
    <row r="6521" spans="3:3" x14ac:dyDescent="0.3">
      <c r="C6521"/>
    </row>
    <row r="6522" spans="3:3" x14ac:dyDescent="0.3">
      <c r="C6522"/>
    </row>
    <row r="6523" spans="3:3" x14ac:dyDescent="0.3">
      <c r="C6523"/>
    </row>
    <row r="6524" spans="3:3" x14ac:dyDescent="0.3">
      <c r="C6524"/>
    </row>
    <row r="6525" spans="3:3" x14ac:dyDescent="0.3">
      <c r="C6525"/>
    </row>
    <row r="6526" spans="3:3" x14ac:dyDescent="0.3">
      <c r="C6526"/>
    </row>
    <row r="6527" spans="3:3" x14ac:dyDescent="0.3">
      <c r="C6527"/>
    </row>
    <row r="6528" spans="3:3" x14ac:dyDescent="0.3">
      <c r="C6528"/>
    </row>
    <row r="6529" spans="3:3" x14ac:dyDescent="0.3">
      <c r="C6529"/>
    </row>
    <row r="6530" spans="3:3" x14ac:dyDescent="0.3">
      <c r="C6530"/>
    </row>
    <row r="6531" spans="3:3" x14ac:dyDescent="0.3">
      <c r="C6531"/>
    </row>
    <row r="6532" spans="3:3" x14ac:dyDescent="0.3">
      <c r="C6532"/>
    </row>
    <row r="6533" spans="3:3" x14ac:dyDescent="0.3">
      <c r="C6533"/>
    </row>
    <row r="6534" spans="3:3" x14ac:dyDescent="0.3">
      <c r="C6534"/>
    </row>
    <row r="6535" spans="3:3" x14ac:dyDescent="0.3">
      <c r="C6535"/>
    </row>
    <row r="6536" spans="3:3" x14ac:dyDescent="0.3">
      <c r="C6536"/>
    </row>
    <row r="6537" spans="3:3" x14ac:dyDescent="0.3">
      <c r="C6537"/>
    </row>
    <row r="6538" spans="3:3" x14ac:dyDescent="0.3">
      <c r="C6538"/>
    </row>
    <row r="6539" spans="3:3" x14ac:dyDescent="0.3">
      <c r="C6539"/>
    </row>
    <row r="6540" spans="3:3" x14ac:dyDescent="0.3">
      <c r="C6540"/>
    </row>
    <row r="6541" spans="3:3" x14ac:dyDescent="0.3">
      <c r="C6541"/>
    </row>
    <row r="6542" spans="3:3" x14ac:dyDescent="0.3">
      <c r="C6542"/>
    </row>
    <row r="6543" spans="3:3" x14ac:dyDescent="0.3">
      <c r="C6543"/>
    </row>
    <row r="6544" spans="3:3" x14ac:dyDescent="0.3">
      <c r="C6544"/>
    </row>
    <row r="6545" spans="3:3" x14ac:dyDescent="0.3">
      <c r="C6545"/>
    </row>
    <row r="6546" spans="3:3" x14ac:dyDescent="0.3">
      <c r="C6546"/>
    </row>
    <row r="6547" spans="3:3" x14ac:dyDescent="0.3">
      <c r="C6547"/>
    </row>
    <row r="6548" spans="3:3" x14ac:dyDescent="0.3">
      <c r="C6548"/>
    </row>
    <row r="6549" spans="3:3" x14ac:dyDescent="0.3">
      <c r="C6549"/>
    </row>
    <row r="6550" spans="3:3" x14ac:dyDescent="0.3">
      <c r="C6550"/>
    </row>
    <row r="6551" spans="3:3" x14ac:dyDescent="0.3">
      <c r="C6551"/>
    </row>
    <row r="6552" spans="3:3" x14ac:dyDescent="0.3">
      <c r="C6552"/>
    </row>
    <row r="6553" spans="3:3" x14ac:dyDescent="0.3">
      <c r="C6553"/>
    </row>
    <row r="6554" spans="3:3" x14ac:dyDescent="0.3">
      <c r="C6554"/>
    </row>
    <row r="6555" spans="3:3" x14ac:dyDescent="0.3">
      <c r="C6555"/>
    </row>
    <row r="6556" spans="3:3" x14ac:dyDescent="0.3">
      <c r="C6556"/>
    </row>
    <row r="6557" spans="3:3" x14ac:dyDescent="0.3">
      <c r="C6557"/>
    </row>
    <row r="6558" spans="3:3" x14ac:dyDescent="0.3">
      <c r="C6558"/>
    </row>
    <row r="6559" spans="3:3" x14ac:dyDescent="0.3">
      <c r="C6559"/>
    </row>
    <row r="6560" spans="3:3" x14ac:dyDescent="0.3">
      <c r="C6560"/>
    </row>
    <row r="6561" spans="3:3" x14ac:dyDescent="0.3">
      <c r="C6561"/>
    </row>
    <row r="6562" spans="3:3" x14ac:dyDescent="0.3">
      <c r="C6562"/>
    </row>
    <row r="6563" spans="3:3" x14ac:dyDescent="0.3">
      <c r="C6563"/>
    </row>
    <row r="6564" spans="3:3" x14ac:dyDescent="0.3">
      <c r="C6564"/>
    </row>
    <row r="6565" spans="3:3" x14ac:dyDescent="0.3">
      <c r="C6565"/>
    </row>
    <row r="6566" spans="3:3" x14ac:dyDescent="0.3">
      <c r="C6566"/>
    </row>
    <row r="6567" spans="3:3" x14ac:dyDescent="0.3">
      <c r="C6567"/>
    </row>
    <row r="6568" spans="3:3" x14ac:dyDescent="0.3">
      <c r="C6568"/>
    </row>
    <row r="6569" spans="3:3" x14ac:dyDescent="0.3">
      <c r="C6569"/>
    </row>
    <row r="6570" spans="3:3" x14ac:dyDescent="0.3">
      <c r="C6570"/>
    </row>
    <row r="6571" spans="3:3" x14ac:dyDescent="0.3">
      <c r="C6571"/>
    </row>
    <row r="6572" spans="3:3" x14ac:dyDescent="0.3">
      <c r="C6572"/>
    </row>
    <row r="6573" spans="3:3" x14ac:dyDescent="0.3">
      <c r="C6573"/>
    </row>
    <row r="6574" spans="3:3" x14ac:dyDescent="0.3">
      <c r="C6574"/>
    </row>
    <row r="6575" spans="3:3" x14ac:dyDescent="0.3">
      <c r="C6575"/>
    </row>
    <row r="6576" spans="3:3" x14ac:dyDescent="0.3">
      <c r="C6576"/>
    </row>
    <row r="6577" spans="3:3" x14ac:dyDescent="0.3">
      <c r="C6577"/>
    </row>
    <row r="6578" spans="3:3" x14ac:dyDescent="0.3">
      <c r="C6578"/>
    </row>
    <row r="6579" spans="3:3" x14ac:dyDescent="0.3">
      <c r="C6579"/>
    </row>
    <row r="6580" spans="3:3" x14ac:dyDescent="0.3">
      <c r="C6580"/>
    </row>
    <row r="6581" spans="3:3" x14ac:dyDescent="0.3">
      <c r="C6581"/>
    </row>
    <row r="6582" spans="3:3" x14ac:dyDescent="0.3">
      <c r="C6582"/>
    </row>
    <row r="6583" spans="3:3" x14ac:dyDescent="0.3">
      <c r="C6583"/>
    </row>
    <row r="6584" spans="3:3" x14ac:dyDescent="0.3">
      <c r="C6584"/>
    </row>
    <row r="6585" spans="3:3" x14ac:dyDescent="0.3">
      <c r="C6585"/>
    </row>
    <row r="6586" spans="3:3" x14ac:dyDescent="0.3">
      <c r="C6586"/>
    </row>
    <row r="6587" spans="3:3" x14ac:dyDescent="0.3">
      <c r="C6587"/>
    </row>
    <row r="6588" spans="3:3" x14ac:dyDescent="0.3">
      <c r="C6588"/>
    </row>
    <row r="6589" spans="3:3" x14ac:dyDescent="0.3">
      <c r="C6589"/>
    </row>
    <row r="6590" spans="3:3" x14ac:dyDescent="0.3">
      <c r="C6590"/>
    </row>
    <row r="6591" spans="3:3" x14ac:dyDescent="0.3">
      <c r="C6591"/>
    </row>
    <row r="6592" spans="3:3" x14ac:dyDescent="0.3">
      <c r="C6592"/>
    </row>
    <row r="6593" spans="3:3" x14ac:dyDescent="0.3">
      <c r="C6593"/>
    </row>
    <row r="6594" spans="3:3" x14ac:dyDescent="0.3">
      <c r="C6594"/>
    </row>
    <row r="6595" spans="3:3" x14ac:dyDescent="0.3">
      <c r="C6595"/>
    </row>
    <row r="6596" spans="3:3" x14ac:dyDescent="0.3">
      <c r="C6596"/>
    </row>
    <row r="6597" spans="3:3" x14ac:dyDescent="0.3">
      <c r="C6597"/>
    </row>
    <row r="6598" spans="3:3" x14ac:dyDescent="0.3">
      <c r="C6598"/>
    </row>
    <row r="6599" spans="3:3" x14ac:dyDescent="0.3">
      <c r="C6599"/>
    </row>
    <row r="6600" spans="3:3" x14ac:dyDescent="0.3">
      <c r="C6600"/>
    </row>
    <row r="6601" spans="3:3" x14ac:dyDescent="0.3">
      <c r="C6601"/>
    </row>
    <row r="6602" spans="3:3" x14ac:dyDescent="0.3">
      <c r="C6602"/>
    </row>
    <row r="6603" spans="3:3" x14ac:dyDescent="0.3">
      <c r="C6603"/>
    </row>
    <row r="6604" spans="3:3" x14ac:dyDescent="0.3">
      <c r="C6604"/>
    </row>
    <row r="6605" spans="3:3" x14ac:dyDescent="0.3">
      <c r="C6605"/>
    </row>
    <row r="6606" spans="3:3" x14ac:dyDescent="0.3">
      <c r="C6606"/>
    </row>
    <row r="6607" spans="3:3" x14ac:dyDescent="0.3">
      <c r="C6607"/>
    </row>
    <row r="6608" spans="3:3" x14ac:dyDescent="0.3">
      <c r="C6608"/>
    </row>
    <row r="6609" spans="3:3" x14ac:dyDescent="0.3">
      <c r="C6609"/>
    </row>
    <row r="6610" spans="3:3" x14ac:dyDescent="0.3">
      <c r="C6610"/>
    </row>
    <row r="6611" spans="3:3" x14ac:dyDescent="0.3">
      <c r="C6611"/>
    </row>
    <row r="6612" spans="3:3" x14ac:dyDescent="0.3">
      <c r="C6612"/>
    </row>
    <row r="6613" spans="3:3" x14ac:dyDescent="0.3">
      <c r="C6613"/>
    </row>
    <row r="6614" spans="3:3" x14ac:dyDescent="0.3">
      <c r="C6614"/>
    </row>
    <row r="6615" spans="3:3" x14ac:dyDescent="0.3">
      <c r="C6615"/>
    </row>
    <row r="6616" spans="3:3" x14ac:dyDescent="0.3">
      <c r="C6616"/>
    </row>
    <row r="6617" spans="3:3" x14ac:dyDescent="0.3">
      <c r="C6617"/>
    </row>
    <row r="6618" spans="3:3" x14ac:dyDescent="0.3">
      <c r="C6618"/>
    </row>
    <row r="6619" spans="3:3" x14ac:dyDescent="0.3">
      <c r="C6619"/>
    </row>
    <row r="6620" spans="3:3" x14ac:dyDescent="0.3">
      <c r="C6620"/>
    </row>
    <row r="6621" spans="3:3" x14ac:dyDescent="0.3">
      <c r="C6621"/>
    </row>
    <row r="6622" spans="3:3" x14ac:dyDescent="0.3">
      <c r="C6622"/>
    </row>
    <row r="6623" spans="3:3" x14ac:dyDescent="0.3">
      <c r="C6623"/>
    </row>
    <row r="6624" spans="3:3" x14ac:dyDescent="0.3">
      <c r="C6624"/>
    </row>
    <row r="6625" spans="3:3" x14ac:dyDescent="0.3">
      <c r="C6625"/>
    </row>
    <row r="6626" spans="3:3" x14ac:dyDescent="0.3">
      <c r="C6626"/>
    </row>
    <row r="6627" spans="3:3" x14ac:dyDescent="0.3">
      <c r="C6627"/>
    </row>
    <row r="6628" spans="3:3" x14ac:dyDescent="0.3">
      <c r="C6628"/>
    </row>
    <row r="6629" spans="3:3" x14ac:dyDescent="0.3">
      <c r="C6629"/>
    </row>
    <row r="6630" spans="3:3" x14ac:dyDescent="0.3">
      <c r="C6630"/>
    </row>
    <row r="6631" spans="3:3" x14ac:dyDescent="0.3">
      <c r="C6631"/>
    </row>
    <row r="6632" spans="3:3" x14ac:dyDescent="0.3">
      <c r="C6632"/>
    </row>
    <row r="6633" spans="3:3" x14ac:dyDescent="0.3">
      <c r="C6633"/>
    </row>
    <row r="6634" spans="3:3" x14ac:dyDescent="0.3">
      <c r="C6634"/>
    </row>
    <row r="6635" spans="3:3" x14ac:dyDescent="0.3">
      <c r="C6635"/>
    </row>
    <row r="6636" spans="3:3" x14ac:dyDescent="0.3">
      <c r="C6636"/>
    </row>
    <row r="6637" spans="3:3" x14ac:dyDescent="0.3">
      <c r="C6637"/>
    </row>
    <row r="6638" spans="3:3" x14ac:dyDescent="0.3">
      <c r="C6638"/>
    </row>
    <row r="6639" spans="3:3" x14ac:dyDescent="0.3">
      <c r="C6639"/>
    </row>
    <row r="6640" spans="3:3" x14ac:dyDescent="0.3">
      <c r="C6640"/>
    </row>
    <row r="6641" spans="3:3" x14ac:dyDescent="0.3">
      <c r="C6641"/>
    </row>
    <row r="6642" spans="3:3" x14ac:dyDescent="0.3">
      <c r="C6642"/>
    </row>
    <row r="6643" spans="3:3" x14ac:dyDescent="0.3">
      <c r="C6643"/>
    </row>
    <row r="6644" spans="3:3" x14ac:dyDescent="0.3">
      <c r="C6644"/>
    </row>
    <row r="6645" spans="3:3" x14ac:dyDescent="0.3">
      <c r="C6645"/>
    </row>
    <row r="6646" spans="3:3" x14ac:dyDescent="0.3">
      <c r="C6646"/>
    </row>
    <row r="6647" spans="3:3" x14ac:dyDescent="0.3">
      <c r="C6647"/>
    </row>
    <row r="6648" spans="3:3" x14ac:dyDescent="0.3">
      <c r="C6648"/>
    </row>
    <row r="6649" spans="3:3" x14ac:dyDescent="0.3">
      <c r="C6649"/>
    </row>
    <row r="6650" spans="3:3" x14ac:dyDescent="0.3">
      <c r="C6650"/>
    </row>
    <row r="6651" spans="3:3" x14ac:dyDescent="0.3">
      <c r="C6651"/>
    </row>
    <row r="6652" spans="3:3" x14ac:dyDescent="0.3">
      <c r="C6652"/>
    </row>
    <row r="6653" spans="3:3" x14ac:dyDescent="0.3">
      <c r="C6653"/>
    </row>
    <row r="6654" spans="3:3" x14ac:dyDescent="0.3">
      <c r="C6654"/>
    </row>
    <row r="6655" spans="3:3" x14ac:dyDescent="0.3">
      <c r="C6655"/>
    </row>
    <row r="6656" spans="3:3" x14ac:dyDescent="0.3">
      <c r="C6656"/>
    </row>
    <row r="6657" spans="3:3" x14ac:dyDescent="0.3">
      <c r="C6657"/>
    </row>
    <row r="6658" spans="3:3" x14ac:dyDescent="0.3">
      <c r="C6658"/>
    </row>
    <row r="6659" spans="3:3" x14ac:dyDescent="0.3">
      <c r="C6659"/>
    </row>
    <row r="6660" spans="3:3" x14ac:dyDescent="0.3">
      <c r="C6660"/>
    </row>
    <row r="6661" spans="3:3" x14ac:dyDescent="0.3">
      <c r="C6661"/>
    </row>
    <row r="6662" spans="3:3" x14ac:dyDescent="0.3">
      <c r="C6662"/>
    </row>
    <row r="6663" spans="3:3" x14ac:dyDescent="0.3">
      <c r="C6663"/>
    </row>
    <row r="6664" spans="3:3" x14ac:dyDescent="0.3">
      <c r="C6664"/>
    </row>
    <row r="6665" spans="3:3" x14ac:dyDescent="0.3">
      <c r="C6665"/>
    </row>
    <row r="6666" spans="3:3" x14ac:dyDescent="0.3">
      <c r="C6666"/>
    </row>
    <row r="6667" spans="3:3" x14ac:dyDescent="0.3">
      <c r="C6667"/>
    </row>
    <row r="6668" spans="3:3" x14ac:dyDescent="0.3">
      <c r="C6668"/>
    </row>
    <row r="6669" spans="3:3" x14ac:dyDescent="0.3">
      <c r="C6669"/>
    </row>
    <row r="6670" spans="3:3" x14ac:dyDescent="0.3">
      <c r="C6670"/>
    </row>
    <row r="6671" spans="3:3" x14ac:dyDescent="0.3">
      <c r="C6671"/>
    </row>
    <row r="6672" spans="3:3" x14ac:dyDescent="0.3">
      <c r="C6672"/>
    </row>
    <row r="6673" spans="3:3" x14ac:dyDescent="0.3">
      <c r="C6673"/>
    </row>
    <row r="6674" spans="3:3" x14ac:dyDescent="0.3">
      <c r="C6674"/>
    </row>
    <row r="6675" spans="3:3" x14ac:dyDescent="0.3">
      <c r="C6675"/>
    </row>
    <row r="6676" spans="3:3" x14ac:dyDescent="0.3">
      <c r="C6676"/>
    </row>
    <row r="6677" spans="3:3" x14ac:dyDescent="0.3">
      <c r="C6677"/>
    </row>
    <row r="6678" spans="3:3" x14ac:dyDescent="0.3">
      <c r="C6678"/>
    </row>
    <row r="6679" spans="3:3" x14ac:dyDescent="0.3">
      <c r="C6679"/>
    </row>
    <row r="6680" spans="3:3" x14ac:dyDescent="0.3">
      <c r="C6680"/>
    </row>
    <row r="6681" spans="3:3" x14ac:dyDescent="0.3">
      <c r="C6681"/>
    </row>
    <row r="6682" spans="3:3" x14ac:dyDescent="0.3">
      <c r="C6682"/>
    </row>
    <row r="6683" spans="3:3" x14ac:dyDescent="0.3">
      <c r="C6683"/>
    </row>
    <row r="6684" spans="3:3" x14ac:dyDescent="0.3">
      <c r="C6684"/>
    </row>
    <row r="6685" spans="3:3" x14ac:dyDescent="0.3">
      <c r="C6685"/>
    </row>
    <row r="6686" spans="3:3" x14ac:dyDescent="0.3">
      <c r="C6686"/>
    </row>
    <row r="6687" spans="3:3" x14ac:dyDescent="0.3">
      <c r="C6687"/>
    </row>
    <row r="6688" spans="3:3" x14ac:dyDescent="0.3">
      <c r="C6688"/>
    </row>
    <row r="6689" spans="3:3" x14ac:dyDescent="0.3">
      <c r="C6689"/>
    </row>
    <row r="6690" spans="3:3" x14ac:dyDescent="0.3">
      <c r="C6690"/>
    </row>
    <row r="6691" spans="3:3" x14ac:dyDescent="0.3">
      <c r="C6691"/>
    </row>
    <row r="6692" spans="3:3" x14ac:dyDescent="0.3">
      <c r="C6692"/>
    </row>
    <row r="6693" spans="3:3" x14ac:dyDescent="0.3">
      <c r="C6693"/>
    </row>
    <row r="6694" spans="3:3" x14ac:dyDescent="0.3">
      <c r="C6694"/>
    </row>
    <row r="6695" spans="3:3" x14ac:dyDescent="0.3">
      <c r="C6695"/>
    </row>
    <row r="6696" spans="3:3" x14ac:dyDescent="0.3">
      <c r="C6696"/>
    </row>
    <row r="6697" spans="3:3" x14ac:dyDescent="0.3">
      <c r="C6697"/>
    </row>
    <row r="6698" spans="3:3" x14ac:dyDescent="0.3">
      <c r="C6698"/>
    </row>
    <row r="6699" spans="3:3" x14ac:dyDescent="0.3">
      <c r="C6699"/>
    </row>
    <row r="6700" spans="3:3" x14ac:dyDescent="0.3">
      <c r="C6700"/>
    </row>
    <row r="6701" spans="3:3" x14ac:dyDescent="0.3">
      <c r="C6701"/>
    </row>
    <row r="6702" spans="3:3" x14ac:dyDescent="0.3">
      <c r="C6702"/>
    </row>
    <row r="6703" spans="3:3" x14ac:dyDescent="0.3">
      <c r="C6703"/>
    </row>
    <row r="6704" spans="3:3" x14ac:dyDescent="0.3">
      <c r="C6704"/>
    </row>
    <row r="6705" spans="3:3" x14ac:dyDescent="0.3">
      <c r="C6705"/>
    </row>
    <row r="6706" spans="3:3" x14ac:dyDescent="0.3">
      <c r="C6706"/>
    </row>
    <row r="6707" spans="3:3" x14ac:dyDescent="0.3">
      <c r="C6707"/>
    </row>
    <row r="6708" spans="3:3" x14ac:dyDescent="0.3">
      <c r="C6708"/>
    </row>
    <row r="6709" spans="3:3" x14ac:dyDescent="0.3">
      <c r="C6709"/>
    </row>
    <row r="6710" spans="3:3" x14ac:dyDescent="0.3">
      <c r="C6710"/>
    </row>
    <row r="6711" spans="3:3" x14ac:dyDescent="0.3">
      <c r="C6711"/>
    </row>
    <row r="6712" spans="3:3" x14ac:dyDescent="0.3">
      <c r="C6712"/>
    </row>
    <row r="6713" spans="3:3" x14ac:dyDescent="0.3">
      <c r="C6713"/>
    </row>
    <row r="6714" spans="3:3" x14ac:dyDescent="0.3">
      <c r="C6714"/>
    </row>
    <row r="6715" spans="3:3" x14ac:dyDescent="0.3">
      <c r="C6715"/>
    </row>
    <row r="6716" spans="3:3" x14ac:dyDescent="0.3">
      <c r="C6716"/>
    </row>
    <row r="6717" spans="3:3" x14ac:dyDescent="0.3">
      <c r="C6717"/>
    </row>
    <row r="6718" spans="3:3" x14ac:dyDescent="0.3">
      <c r="C6718"/>
    </row>
    <row r="6719" spans="3:3" x14ac:dyDescent="0.3">
      <c r="C6719"/>
    </row>
    <row r="6720" spans="3:3" x14ac:dyDescent="0.3">
      <c r="C6720"/>
    </row>
    <row r="6721" spans="3:3" x14ac:dyDescent="0.3">
      <c r="C6721"/>
    </row>
    <row r="6722" spans="3:3" x14ac:dyDescent="0.3">
      <c r="C6722"/>
    </row>
    <row r="6723" spans="3:3" x14ac:dyDescent="0.3">
      <c r="C6723"/>
    </row>
    <row r="6724" spans="3:3" x14ac:dyDescent="0.3">
      <c r="C6724"/>
    </row>
    <row r="6725" spans="3:3" x14ac:dyDescent="0.3">
      <c r="C6725"/>
    </row>
    <row r="6726" spans="3:3" x14ac:dyDescent="0.3">
      <c r="C6726"/>
    </row>
    <row r="6727" spans="3:3" x14ac:dyDescent="0.3">
      <c r="C6727"/>
    </row>
    <row r="6728" spans="3:3" x14ac:dyDescent="0.3">
      <c r="C6728"/>
    </row>
    <row r="6729" spans="3:3" x14ac:dyDescent="0.3">
      <c r="C6729"/>
    </row>
    <row r="6730" spans="3:3" x14ac:dyDescent="0.3">
      <c r="C6730"/>
    </row>
    <row r="6731" spans="3:3" x14ac:dyDescent="0.3">
      <c r="C6731"/>
    </row>
    <row r="6732" spans="3:3" x14ac:dyDescent="0.3">
      <c r="C6732"/>
    </row>
    <row r="6733" spans="3:3" x14ac:dyDescent="0.3">
      <c r="C6733"/>
    </row>
    <row r="6734" spans="3:3" x14ac:dyDescent="0.3">
      <c r="C6734"/>
    </row>
    <row r="6735" spans="3:3" x14ac:dyDescent="0.3">
      <c r="C6735"/>
    </row>
    <row r="6736" spans="3:3" x14ac:dyDescent="0.3">
      <c r="C6736"/>
    </row>
    <row r="6737" spans="3:3" x14ac:dyDescent="0.3">
      <c r="C6737"/>
    </row>
    <row r="6738" spans="3:3" x14ac:dyDescent="0.3">
      <c r="C6738"/>
    </row>
    <row r="6739" spans="3:3" x14ac:dyDescent="0.3">
      <c r="C6739"/>
    </row>
    <row r="6740" spans="3:3" x14ac:dyDescent="0.3">
      <c r="C6740"/>
    </row>
    <row r="6741" spans="3:3" x14ac:dyDescent="0.3">
      <c r="C6741"/>
    </row>
    <row r="6742" spans="3:3" x14ac:dyDescent="0.3">
      <c r="C6742"/>
    </row>
    <row r="6743" spans="3:3" x14ac:dyDescent="0.3">
      <c r="C6743"/>
    </row>
    <row r="6744" spans="3:3" x14ac:dyDescent="0.3">
      <c r="C6744"/>
    </row>
    <row r="6745" spans="3:3" x14ac:dyDescent="0.3">
      <c r="C6745"/>
    </row>
    <row r="6746" spans="3:3" x14ac:dyDescent="0.3">
      <c r="C6746"/>
    </row>
    <row r="6747" spans="3:3" x14ac:dyDescent="0.3">
      <c r="C6747"/>
    </row>
    <row r="6748" spans="3:3" x14ac:dyDescent="0.3">
      <c r="C6748"/>
    </row>
    <row r="6749" spans="3:3" x14ac:dyDescent="0.3">
      <c r="C6749"/>
    </row>
    <row r="6750" spans="3:3" x14ac:dyDescent="0.3">
      <c r="C6750"/>
    </row>
    <row r="6751" spans="3:3" x14ac:dyDescent="0.3">
      <c r="C6751"/>
    </row>
    <row r="6752" spans="3:3" x14ac:dyDescent="0.3">
      <c r="C6752"/>
    </row>
    <row r="6753" spans="3:3" x14ac:dyDescent="0.3">
      <c r="C6753"/>
    </row>
    <row r="6754" spans="3:3" x14ac:dyDescent="0.3">
      <c r="C6754"/>
    </row>
    <row r="6755" spans="3:3" x14ac:dyDescent="0.3">
      <c r="C6755"/>
    </row>
    <row r="6756" spans="3:3" x14ac:dyDescent="0.3">
      <c r="C6756"/>
    </row>
    <row r="6757" spans="3:3" x14ac:dyDescent="0.3">
      <c r="C6757"/>
    </row>
    <row r="6758" spans="3:3" x14ac:dyDescent="0.3">
      <c r="C6758"/>
    </row>
    <row r="6759" spans="3:3" x14ac:dyDescent="0.3">
      <c r="C6759"/>
    </row>
    <row r="6760" spans="3:3" x14ac:dyDescent="0.3">
      <c r="C6760"/>
    </row>
    <row r="6761" spans="3:3" x14ac:dyDescent="0.3">
      <c r="C6761"/>
    </row>
    <row r="6762" spans="3:3" x14ac:dyDescent="0.3">
      <c r="C6762"/>
    </row>
    <row r="6763" spans="3:3" x14ac:dyDescent="0.3">
      <c r="C6763"/>
    </row>
    <row r="6764" spans="3:3" x14ac:dyDescent="0.3">
      <c r="C6764"/>
    </row>
    <row r="6765" spans="3:3" x14ac:dyDescent="0.3">
      <c r="C6765"/>
    </row>
    <row r="6766" spans="3:3" x14ac:dyDescent="0.3">
      <c r="C6766"/>
    </row>
    <row r="6767" spans="3:3" x14ac:dyDescent="0.3">
      <c r="C6767"/>
    </row>
    <row r="6768" spans="3:3" x14ac:dyDescent="0.3">
      <c r="C6768"/>
    </row>
    <row r="6769" spans="3:3" x14ac:dyDescent="0.3">
      <c r="C6769"/>
    </row>
    <row r="6770" spans="3:3" x14ac:dyDescent="0.3">
      <c r="C6770"/>
    </row>
    <row r="6771" spans="3:3" x14ac:dyDescent="0.3">
      <c r="C6771"/>
    </row>
    <row r="6772" spans="3:3" x14ac:dyDescent="0.3">
      <c r="C6772"/>
    </row>
    <row r="6773" spans="3:3" x14ac:dyDescent="0.3">
      <c r="C6773"/>
    </row>
    <row r="6774" spans="3:3" x14ac:dyDescent="0.3">
      <c r="C6774"/>
    </row>
    <row r="6775" spans="3:3" x14ac:dyDescent="0.3">
      <c r="C6775"/>
    </row>
    <row r="6776" spans="3:3" x14ac:dyDescent="0.3">
      <c r="C6776"/>
    </row>
    <row r="6777" spans="3:3" x14ac:dyDescent="0.3">
      <c r="C6777"/>
    </row>
    <row r="6778" spans="3:3" x14ac:dyDescent="0.3">
      <c r="C6778"/>
    </row>
    <row r="6779" spans="3:3" x14ac:dyDescent="0.3">
      <c r="C6779"/>
    </row>
    <row r="6780" spans="3:3" x14ac:dyDescent="0.3">
      <c r="C6780"/>
    </row>
    <row r="6781" spans="3:3" x14ac:dyDescent="0.3">
      <c r="C6781"/>
    </row>
    <row r="6782" spans="3:3" x14ac:dyDescent="0.3">
      <c r="C6782"/>
    </row>
    <row r="6783" spans="3:3" x14ac:dyDescent="0.3">
      <c r="C6783"/>
    </row>
    <row r="6784" spans="3:3" x14ac:dyDescent="0.3">
      <c r="C6784"/>
    </row>
    <row r="6785" spans="3:3" x14ac:dyDescent="0.3">
      <c r="C6785"/>
    </row>
    <row r="6786" spans="3:3" x14ac:dyDescent="0.3">
      <c r="C6786"/>
    </row>
    <row r="6787" spans="3:3" x14ac:dyDescent="0.3">
      <c r="C6787"/>
    </row>
    <row r="6788" spans="3:3" x14ac:dyDescent="0.3">
      <c r="C6788"/>
    </row>
    <row r="6789" spans="3:3" x14ac:dyDescent="0.3">
      <c r="C6789"/>
    </row>
    <row r="6790" spans="3:3" x14ac:dyDescent="0.3">
      <c r="C6790"/>
    </row>
    <row r="6791" spans="3:3" x14ac:dyDescent="0.3">
      <c r="C6791"/>
    </row>
    <row r="6792" spans="3:3" x14ac:dyDescent="0.3">
      <c r="C6792"/>
    </row>
    <row r="6793" spans="3:3" x14ac:dyDescent="0.3">
      <c r="C6793"/>
    </row>
    <row r="6794" spans="3:3" x14ac:dyDescent="0.3">
      <c r="C6794"/>
    </row>
    <row r="6795" spans="3:3" x14ac:dyDescent="0.3">
      <c r="C6795"/>
    </row>
    <row r="6796" spans="3:3" x14ac:dyDescent="0.3">
      <c r="C6796"/>
    </row>
    <row r="6797" spans="3:3" x14ac:dyDescent="0.3">
      <c r="C6797"/>
    </row>
    <row r="6798" spans="3:3" x14ac:dyDescent="0.3">
      <c r="C6798"/>
    </row>
    <row r="6799" spans="3:3" x14ac:dyDescent="0.3">
      <c r="C6799"/>
    </row>
    <row r="6800" spans="3:3" x14ac:dyDescent="0.3">
      <c r="C6800"/>
    </row>
    <row r="6801" spans="3:3" x14ac:dyDescent="0.3">
      <c r="C6801"/>
    </row>
    <row r="6802" spans="3:3" x14ac:dyDescent="0.3">
      <c r="C6802"/>
    </row>
    <row r="6803" spans="3:3" x14ac:dyDescent="0.3">
      <c r="C6803"/>
    </row>
    <row r="6804" spans="3:3" x14ac:dyDescent="0.3">
      <c r="C6804"/>
    </row>
    <row r="6805" spans="3:3" x14ac:dyDescent="0.3">
      <c r="C6805"/>
    </row>
    <row r="6806" spans="3:3" x14ac:dyDescent="0.3">
      <c r="C6806"/>
    </row>
    <row r="6807" spans="3:3" x14ac:dyDescent="0.3">
      <c r="C6807"/>
    </row>
    <row r="6808" spans="3:3" x14ac:dyDescent="0.3">
      <c r="C6808"/>
    </row>
    <row r="6809" spans="3:3" x14ac:dyDescent="0.3">
      <c r="C6809"/>
    </row>
    <row r="6810" spans="3:3" x14ac:dyDescent="0.3">
      <c r="C6810"/>
    </row>
    <row r="6811" spans="3:3" x14ac:dyDescent="0.3">
      <c r="C6811"/>
    </row>
    <row r="6812" spans="3:3" x14ac:dyDescent="0.3">
      <c r="C6812"/>
    </row>
    <row r="6813" spans="3:3" x14ac:dyDescent="0.3">
      <c r="C6813"/>
    </row>
    <row r="6814" spans="3:3" x14ac:dyDescent="0.3">
      <c r="C6814"/>
    </row>
    <row r="6815" spans="3:3" x14ac:dyDescent="0.3">
      <c r="C6815"/>
    </row>
    <row r="6816" spans="3:3" x14ac:dyDescent="0.3">
      <c r="C6816"/>
    </row>
    <row r="6817" spans="3:3" x14ac:dyDescent="0.3">
      <c r="C6817"/>
    </row>
    <row r="6818" spans="3:3" x14ac:dyDescent="0.3">
      <c r="C6818"/>
    </row>
    <row r="6819" spans="3:3" x14ac:dyDescent="0.3">
      <c r="C6819"/>
    </row>
    <row r="6820" spans="3:3" x14ac:dyDescent="0.3">
      <c r="C6820"/>
    </row>
    <row r="6821" spans="3:3" x14ac:dyDescent="0.3">
      <c r="C6821"/>
    </row>
    <row r="6822" spans="3:3" x14ac:dyDescent="0.3">
      <c r="C6822"/>
    </row>
    <row r="6823" spans="3:3" x14ac:dyDescent="0.3">
      <c r="C6823"/>
    </row>
    <row r="6824" spans="3:3" x14ac:dyDescent="0.3">
      <c r="C6824"/>
    </row>
    <row r="6825" spans="3:3" x14ac:dyDescent="0.3">
      <c r="C6825"/>
    </row>
    <row r="6826" spans="3:3" x14ac:dyDescent="0.3">
      <c r="C6826"/>
    </row>
    <row r="6827" spans="3:3" x14ac:dyDescent="0.3">
      <c r="C6827"/>
    </row>
    <row r="6828" spans="3:3" x14ac:dyDescent="0.3">
      <c r="C6828"/>
    </row>
    <row r="6829" spans="3:3" x14ac:dyDescent="0.3">
      <c r="C6829"/>
    </row>
    <row r="6830" spans="3:3" x14ac:dyDescent="0.3">
      <c r="C6830"/>
    </row>
    <row r="6831" spans="3:3" x14ac:dyDescent="0.3">
      <c r="C6831"/>
    </row>
    <row r="6832" spans="3:3" x14ac:dyDescent="0.3">
      <c r="C6832"/>
    </row>
    <row r="6833" spans="3:3" x14ac:dyDescent="0.3">
      <c r="C6833"/>
    </row>
    <row r="6834" spans="3:3" x14ac:dyDescent="0.3">
      <c r="C6834"/>
    </row>
    <row r="6835" spans="3:3" x14ac:dyDescent="0.3">
      <c r="C6835"/>
    </row>
    <row r="6836" spans="3:3" x14ac:dyDescent="0.3">
      <c r="C6836"/>
    </row>
    <row r="6837" spans="3:3" x14ac:dyDescent="0.3">
      <c r="C6837"/>
    </row>
    <row r="6838" spans="3:3" x14ac:dyDescent="0.3">
      <c r="C6838"/>
    </row>
    <row r="6839" spans="3:3" x14ac:dyDescent="0.3">
      <c r="C6839"/>
    </row>
    <row r="6840" spans="3:3" x14ac:dyDescent="0.3">
      <c r="C6840"/>
    </row>
    <row r="6841" spans="3:3" x14ac:dyDescent="0.3">
      <c r="C6841"/>
    </row>
    <row r="6842" spans="3:3" x14ac:dyDescent="0.3">
      <c r="C6842"/>
    </row>
    <row r="6843" spans="3:3" x14ac:dyDescent="0.3">
      <c r="C6843"/>
    </row>
    <row r="6844" spans="3:3" x14ac:dyDescent="0.3">
      <c r="C6844"/>
    </row>
    <row r="6845" spans="3:3" x14ac:dyDescent="0.3">
      <c r="C6845"/>
    </row>
    <row r="6846" spans="3:3" x14ac:dyDescent="0.3">
      <c r="C6846"/>
    </row>
    <row r="6847" spans="3:3" x14ac:dyDescent="0.3">
      <c r="C6847"/>
    </row>
    <row r="6848" spans="3:3" x14ac:dyDescent="0.3">
      <c r="C6848"/>
    </row>
    <row r="6849" spans="3:3" x14ac:dyDescent="0.3">
      <c r="C6849"/>
    </row>
    <row r="6850" spans="3:3" x14ac:dyDescent="0.3">
      <c r="C6850"/>
    </row>
    <row r="6851" spans="3:3" x14ac:dyDescent="0.3">
      <c r="C6851"/>
    </row>
    <row r="6852" spans="3:3" x14ac:dyDescent="0.3">
      <c r="C6852"/>
    </row>
    <row r="6853" spans="3:3" x14ac:dyDescent="0.3">
      <c r="C6853"/>
    </row>
    <row r="6854" spans="3:3" x14ac:dyDescent="0.3">
      <c r="C6854"/>
    </row>
    <row r="6855" spans="3:3" x14ac:dyDescent="0.3">
      <c r="C6855"/>
    </row>
    <row r="6856" spans="3:3" x14ac:dyDescent="0.3">
      <c r="C6856"/>
    </row>
    <row r="6857" spans="3:3" x14ac:dyDescent="0.3">
      <c r="C6857"/>
    </row>
    <row r="6858" spans="3:3" x14ac:dyDescent="0.3">
      <c r="C6858"/>
    </row>
    <row r="6859" spans="3:3" x14ac:dyDescent="0.3">
      <c r="C6859"/>
    </row>
    <row r="6860" spans="3:3" x14ac:dyDescent="0.3">
      <c r="C6860"/>
    </row>
    <row r="6861" spans="3:3" x14ac:dyDescent="0.3">
      <c r="C6861"/>
    </row>
    <row r="6862" spans="3:3" x14ac:dyDescent="0.3">
      <c r="C6862"/>
    </row>
    <row r="6863" spans="3:3" x14ac:dyDescent="0.3">
      <c r="C6863"/>
    </row>
    <row r="6864" spans="3:3" x14ac:dyDescent="0.3">
      <c r="C6864"/>
    </row>
    <row r="6865" spans="3:3" x14ac:dyDescent="0.3">
      <c r="C6865"/>
    </row>
    <row r="6866" spans="3:3" x14ac:dyDescent="0.3">
      <c r="C6866"/>
    </row>
    <row r="6867" spans="3:3" x14ac:dyDescent="0.3">
      <c r="C6867"/>
    </row>
    <row r="6868" spans="3:3" x14ac:dyDescent="0.3">
      <c r="C6868"/>
    </row>
    <row r="6869" spans="3:3" x14ac:dyDescent="0.3">
      <c r="C6869"/>
    </row>
    <row r="6870" spans="3:3" x14ac:dyDescent="0.3">
      <c r="C6870"/>
    </row>
    <row r="6871" spans="3:3" x14ac:dyDescent="0.3">
      <c r="C6871"/>
    </row>
    <row r="6872" spans="3:3" x14ac:dyDescent="0.3">
      <c r="C6872"/>
    </row>
    <row r="6873" spans="3:3" x14ac:dyDescent="0.3">
      <c r="C6873"/>
    </row>
    <row r="6874" spans="3:3" x14ac:dyDescent="0.3">
      <c r="C6874"/>
    </row>
    <row r="6875" spans="3:3" x14ac:dyDescent="0.3">
      <c r="C6875"/>
    </row>
    <row r="6876" spans="3:3" x14ac:dyDescent="0.3">
      <c r="C6876"/>
    </row>
    <row r="6877" spans="3:3" x14ac:dyDescent="0.3">
      <c r="C6877"/>
    </row>
    <row r="6878" spans="3:3" x14ac:dyDescent="0.3">
      <c r="C6878"/>
    </row>
    <row r="6879" spans="3:3" x14ac:dyDescent="0.3">
      <c r="C6879"/>
    </row>
    <row r="6880" spans="3:3" x14ac:dyDescent="0.3">
      <c r="C6880"/>
    </row>
    <row r="6881" spans="3:3" x14ac:dyDescent="0.3">
      <c r="C6881"/>
    </row>
    <row r="6882" spans="3:3" x14ac:dyDescent="0.3">
      <c r="C6882"/>
    </row>
    <row r="6883" spans="3:3" x14ac:dyDescent="0.3">
      <c r="C6883"/>
    </row>
    <row r="6884" spans="3:3" x14ac:dyDescent="0.3">
      <c r="C6884"/>
    </row>
    <row r="6885" spans="3:3" x14ac:dyDescent="0.3">
      <c r="C6885"/>
    </row>
    <row r="6886" spans="3:3" x14ac:dyDescent="0.3">
      <c r="C6886"/>
    </row>
    <row r="6887" spans="3:3" x14ac:dyDescent="0.3">
      <c r="C6887"/>
    </row>
    <row r="6888" spans="3:3" x14ac:dyDescent="0.3">
      <c r="C6888"/>
    </row>
    <row r="6889" spans="3:3" x14ac:dyDescent="0.3">
      <c r="C6889"/>
    </row>
    <row r="6890" spans="3:3" x14ac:dyDescent="0.3">
      <c r="C6890"/>
    </row>
    <row r="6891" spans="3:3" x14ac:dyDescent="0.3">
      <c r="C6891"/>
    </row>
    <row r="6892" spans="3:3" x14ac:dyDescent="0.3">
      <c r="C6892"/>
    </row>
    <row r="6893" spans="3:3" x14ac:dyDescent="0.3">
      <c r="C6893"/>
    </row>
    <row r="6894" spans="3:3" x14ac:dyDescent="0.3">
      <c r="C6894"/>
    </row>
    <row r="6895" spans="3:3" x14ac:dyDescent="0.3">
      <c r="C6895"/>
    </row>
    <row r="6896" spans="3:3" x14ac:dyDescent="0.3">
      <c r="C6896"/>
    </row>
    <row r="6897" spans="3:3" x14ac:dyDescent="0.3">
      <c r="C6897"/>
    </row>
    <row r="6898" spans="3:3" x14ac:dyDescent="0.3">
      <c r="C6898"/>
    </row>
    <row r="6899" spans="3:3" x14ac:dyDescent="0.3">
      <c r="C6899"/>
    </row>
    <row r="6900" spans="3:3" x14ac:dyDescent="0.3">
      <c r="C6900"/>
    </row>
    <row r="6901" spans="3:3" x14ac:dyDescent="0.3">
      <c r="C6901"/>
    </row>
    <row r="6902" spans="3:3" x14ac:dyDescent="0.3">
      <c r="C6902"/>
    </row>
    <row r="6903" spans="3:3" x14ac:dyDescent="0.3">
      <c r="C6903"/>
    </row>
    <row r="6904" spans="3:3" x14ac:dyDescent="0.3">
      <c r="C6904"/>
    </row>
    <row r="6905" spans="3:3" x14ac:dyDescent="0.3">
      <c r="C6905"/>
    </row>
    <row r="6906" spans="3:3" x14ac:dyDescent="0.3">
      <c r="C6906"/>
    </row>
    <row r="6907" spans="3:3" x14ac:dyDescent="0.3">
      <c r="C6907"/>
    </row>
    <row r="6908" spans="3:3" x14ac:dyDescent="0.3">
      <c r="C6908"/>
    </row>
    <row r="6909" spans="3:3" x14ac:dyDescent="0.3">
      <c r="C6909"/>
    </row>
    <row r="6910" spans="3:3" x14ac:dyDescent="0.3">
      <c r="C6910"/>
    </row>
    <row r="6911" spans="3:3" x14ac:dyDescent="0.3">
      <c r="C6911"/>
    </row>
    <row r="6912" spans="3:3" x14ac:dyDescent="0.3">
      <c r="C6912"/>
    </row>
    <row r="6913" spans="3:3" x14ac:dyDescent="0.3">
      <c r="C6913"/>
    </row>
    <row r="6914" spans="3:3" x14ac:dyDescent="0.3">
      <c r="C6914"/>
    </row>
    <row r="6915" spans="3:3" x14ac:dyDescent="0.3">
      <c r="C6915"/>
    </row>
    <row r="6916" spans="3:3" x14ac:dyDescent="0.3">
      <c r="C6916"/>
    </row>
    <row r="6917" spans="3:3" x14ac:dyDescent="0.3">
      <c r="C6917"/>
    </row>
    <row r="6918" spans="3:3" x14ac:dyDescent="0.3">
      <c r="C6918"/>
    </row>
    <row r="6919" spans="3:3" x14ac:dyDescent="0.3">
      <c r="C6919"/>
    </row>
    <row r="6920" spans="3:3" x14ac:dyDescent="0.3">
      <c r="C6920"/>
    </row>
    <row r="6921" spans="3:3" x14ac:dyDescent="0.3">
      <c r="C6921"/>
    </row>
    <row r="6922" spans="3:3" x14ac:dyDescent="0.3">
      <c r="C6922"/>
    </row>
    <row r="6923" spans="3:3" x14ac:dyDescent="0.3">
      <c r="C6923"/>
    </row>
    <row r="6924" spans="3:3" x14ac:dyDescent="0.3">
      <c r="C6924"/>
    </row>
    <row r="6925" spans="3:3" x14ac:dyDescent="0.3">
      <c r="C6925"/>
    </row>
    <row r="6926" spans="3:3" x14ac:dyDescent="0.3">
      <c r="C6926"/>
    </row>
    <row r="6927" spans="3:3" x14ac:dyDescent="0.3">
      <c r="C6927"/>
    </row>
    <row r="6928" spans="3:3" x14ac:dyDescent="0.3">
      <c r="C6928"/>
    </row>
    <row r="6929" spans="3:3" x14ac:dyDescent="0.3">
      <c r="C6929"/>
    </row>
    <row r="6930" spans="3:3" x14ac:dyDescent="0.3">
      <c r="C6930"/>
    </row>
    <row r="6931" spans="3:3" x14ac:dyDescent="0.3">
      <c r="C6931"/>
    </row>
    <row r="6932" spans="3:3" x14ac:dyDescent="0.3">
      <c r="C6932"/>
    </row>
    <row r="6933" spans="3:3" x14ac:dyDescent="0.3">
      <c r="C6933"/>
    </row>
    <row r="6934" spans="3:3" x14ac:dyDescent="0.3">
      <c r="C6934"/>
    </row>
    <row r="6935" spans="3:3" x14ac:dyDescent="0.3">
      <c r="C6935"/>
    </row>
    <row r="6936" spans="3:3" x14ac:dyDescent="0.3">
      <c r="C6936"/>
    </row>
    <row r="6937" spans="3:3" x14ac:dyDescent="0.3">
      <c r="C6937"/>
    </row>
    <row r="6938" spans="3:3" x14ac:dyDescent="0.3">
      <c r="C6938"/>
    </row>
    <row r="6939" spans="3:3" x14ac:dyDescent="0.3">
      <c r="C6939"/>
    </row>
    <row r="6940" spans="3:3" x14ac:dyDescent="0.3">
      <c r="C6940"/>
    </row>
    <row r="6941" spans="3:3" x14ac:dyDescent="0.3">
      <c r="C6941"/>
    </row>
    <row r="6942" spans="3:3" x14ac:dyDescent="0.3">
      <c r="C6942"/>
    </row>
    <row r="6943" spans="3:3" x14ac:dyDescent="0.3">
      <c r="C6943"/>
    </row>
    <row r="6944" spans="3:3" x14ac:dyDescent="0.3">
      <c r="C6944"/>
    </row>
    <row r="6945" spans="3:3" x14ac:dyDescent="0.3">
      <c r="C6945"/>
    </row>
    <row r="6946" spans="3:3" x14ac:dyDescent="0.3">
      <c r="C6946"/>
    </row>
    <row r="6947" spans="3:3" x14ac:dyDescent="0.3">
      <c r="C6947"/>
    </row>
    <row r="6948" spans="3:3" x14ac:dyDescent="0.3">
      <c r="C6948"/>
    </row>
    <row r="6949" spans="3:3" x14ac:dyDescent="0.3">
      <c r="C6949"/>
    </row>
    <row r="6950" spans="3:3" x14ac:dyDescent="0.3">
      <c r="C6950"/>
    </row>
    <row r="6951" spans="3:3" x14ac:dyDescent="0.3">
      <c r="C6951"/>
    </row>
    <row r="6952" spans="3:3" x14ac:dyDescent="0.3">
      <c r="C6952"/>
    </row>
    <row r="6953" spans="3:3" x14ac:dyDescent="0.3">
      <c r="C6953"/>
    </row>
    <row r="6954" spans="3:3" x14ac:dyDescent="0.3">
      <c r="C6954"/>
    </row>
    <row r="6955" spans="3:3" x14ac:dyDescent="0.3">
      <c r="C6955"/>
    </row>
    <row r="6956" spans="3:3" x14ac:dyDescent="0.3">
      <c r="C6956"/>
    </row>
    <row r="6957" spans="3:3" x14ac:dyDescent="0.3">
      <c r="C6957"/>
    </row>
    <row r="6958" spans="3:3" x14ac:dyDescent="0.3">
      <c r="C6958"/>
    </row>
    <row r="6959" spans="3:3" x14ac:dyDescent="0.3">
      <c r="C6959"/>
    </row>
    <row r="6960" spans="3:3" x14ac:dyDescent="0.3">
      <c r="C6960"/>
    </row>
    <row r="6961" spans="3:3" x14ac:dyDescent="0.3">
      <c r="C6961"/>
    </row>
    <row r="6962" spans="3:3" x14ac:dyDescent="0.3">
      <c r="C6962"/>
    </row>
    <row r="6963" spans="3:3" x14ac:dyDescent="0.3">
      <c r="C6963"/>
    </row>
    <row r="6964" spans="3:3" x14ac:dyDescent="0.3">
      <c r="C6964"/>
    </row>
    <row r="6965" spans="3:3" x14ac:dyDescent="0.3">
      <c r="C6965"/>
    </row>
    <row r="6966" spans="3:3" x14ac:dyDescent="0.3">
      <c r="C6966"/>
    </row>
    <row r="6967" spans="3:3" x14ac:dyDescent="0.3">
      <c r="C6967"/>
    </row>
    <row r="6968" spans="3:3" x14ac:dyDescent="0.3">
      <c r="C6968"/>
    </row>
    <row r="6969" spans="3:3" x14ac:dyDescent="0.3">
      <c r="C6969"/>
    </row>
    <row r="6970" spans="3:3" x14ac:dyDescent="0.3">
      <c r="C6970"/>
    </row>
    <row r="6971" spans="3:3" x14ac:dyDescent="0.3">
      <c r="C6971"/>
    </row>
    <row r="6972" spans="3:3" x14ac:dyDescent="0.3">
      <c r="C6972"/>
    </row>
    <row r="6973" spans="3:3" x14ac:dyDescent="0.3">
      <c r="C6973"/>
    </row>
    <row r="6974" spans="3:3" x14ac:dyDescent="0.3">
      <c r="C6974"/>
    </row>
    <row r="6975" spans="3:3" x14ac:dyDescent="0.3">
      <c r="C6975"/>
    </row>
    <row r="6976" spans="3:3" x14ac:dyDescent="0.3">
      <c r="C6976"/>
    </row>
    <row r="6977" spans="3:3" x14ac:dyDescent="0.3">
      <c r="C6977"/>
    </row>
    <row r="6978" spans="3:3" x14ac:dyDescent="0.3">
      <c r="C6978"/>
    </row>
    <row r="6979" spans="3:3" x14ac:dyDescent="0.3">
      <c r="C6979"/>
    </row>
    <row r="6980" spans="3:3" x14ac:dyDescent="0.3">
      <c r="C6980"/>
    </row>
    <row r="6981" spans="3:3" x14ac:dyDescent="0.3">
      <c r="C6981"/>
    </row>
    <row r="6982" spans="3:3" x14ac:dyDescent="0.3">
      <c r="C6982"/>
    </row>
    <row r="6983" spans="3:3" x14ac:dyDescent="0.3">
      <c r="C6983"/>
    </row>
    <row r="6984" spans="3:3" x14ac:dyDescent="0.3">
      <c r="C6984"/>
    </row>
    <row r="6985" spans="3:3" x14ac:dyDescent="0.3">
      <c r="C6985"/>
    </row>
    <row r="6986" spans="3:3" x14ac:dyDescent="0.3">
      <c r="C6986"/>
    </row>
    <row r="6987" spans="3:3" x14ac:dyDescent="0.3">
      <c r="C6987"/>
    </row>
    <row r="6988" spans="3:3" x14ac:dyDescent="0.3">
      <c r="C6988"/>
    </row>
    <row r="6989" spans="3:3" x14ac:dyDescent="0.3">
      <c r="C6989"/>
    </row>
    <row r="6990" spans="3:3" x14ac:dyDescent="0.3">
      <c r="C6990"/>
    </row>
    <row r="6991" spans="3:3" x14ac:dyDescent="0.3">
      <c r="C6991"/>
    </row>
    <row r="6992" spans="3:3" x14ac:dyDescent="0.3">
      <c r="C6992"/>
    </row>
    <row r="6993" spans="3:3" x14ac:dyDescent="0.3">
      <c r="C6993"/>
    </row>
    <row r="6994" spans="3:3" x14ac:dyDescent="0.3">
      <c r="C6994"/>
    </row>
    <row r="6995" spans="3:3" x14ac:dyDescent="0.3">
      <c r="C6995"/>
    </row>
    <row r="6996" spans="3:3" x14ac:dyDescent="0.3">
      <c r="C6996"/>
    </row>
    <row r="6997" spans="3:3" x14ac:dyDescent="0.3">
      <c r="C6997"/>
    </row>
    <row r="6998" spans="3:3" x14ac:dyDescent="0.3">
      <c r="C6998"/>
    </row>
    <row r="6999" spans="3:3" x14ac:dyDescent="0.3">
      <c r="C6999"/>
    </row>
    <row r="7000" spans="3:3" x14ac:dyDescent="0.3">
      <c r="C7000"/>
    </row>
    <row r="7001" spans="3:3" x14ac:dyDescent="0.3">
      <c r="C7001"/>
    </row>
    <row r="7002" spans="3:3" x14ac:dyDescent="0.3">
      <c r="C7002"/>
    </row>
    <row r="7003" spans="3:3" x14ac:dyDescent="0.3">
      <c r="C7003"/>
    </row>
    <row r="7004" spans="3:3" x14ac:dyDescent="0.3">
      <c r="C7004"/>
    </row>
    <row r="7005" spans="3:3" x14ac:dyDescent="0.3">
      <c r="C7005"/>
    </row>
    <row r="7006" spans="3:3" x14ac:dyDescent="0.3">
      <c r="C7006"/>
    </row>
    <row r="7007" spans="3:3" x14ac:dyDescent="0.3">
      <c r="C7007"/>
    </row>
    <row r="7008" spans="3:3" x14ac:dyDescent="0.3">
      <c r="C7008"/>
    </row>
    <row r="7009" spans="3:3" x14ac:dyDescent="0.3">
      <c r="C7009"/>
    </row>
    <row r="7010" spans="3:3" x14ac:dyDescent="0.3">
      <c r="C7010"/>
    </row>
    <row r="7011" spans="3:3" x14ac:dyDescent="0.3">
      <c r="C7011"/>
    </row>
    <row r="7012" spans="3:3" x14ac:dyDescent="0.3">
      <c r="C7012"/>
    </row>
    <row r="7013" spans="3:3" x14ac:dyDescent="0.3">
      <c r="C7013"/>
    </row>
    <row r="7014" spans="3:3" x14ac:dyDescent="0.3">
      <c r="C7014"/>
    </row>
    <row r="7015" spans="3:3" x14ac:dyDescent="0.3">
      <c r="C7015"/>
    </row>
    <row r="7016" spans="3:3" x14ac:dyDescent="0.3">
      <c r="C7016"/>
    </row>
    <row r="7017" spans="3:3" x14ac:dyDescent="0.3">
      <c r="C7017"/>
    </row>
    <row r="7018" spans="3:3" x14ac:dyDescent="0.3">
      <c r="C7018"/>
    </row>
    <row r="7019" spans="3:3" x14ac:dyDescent="0.3">
      <c r="C7019"/>
    </row>
    <row r="7020" spans="3:3" x14ac:dyDescent="0.3">
      <c r="C7020"/>
    </row>
    <row r="7021" spans="3:3" x14ac:dyDescent="0.3">
      <c r="C7021"/>
    </row>
    <row r="7022" spans="3:3" x14ac:dyDescent="0.3">
      <c r="C7022"/>
    </row>
    <row r="7023" spans="3:3" x14ac:dyDescent="0.3">
      <c r="C7023"/>
    </row>
    <row r="7024" spans="3:3" x14ac:dyDescent="0.3">
      <c r="C7024"/>
    </row>
    <row r="7025" spans="3:3" x14ac:dyDescent="0.3">
      <c r="C7025"/>
    </row>
    <row r="7026" spans="3:3" x14ac:dyDescent="0.3">
      <c r="C7026"/>
    </row>
    <row r="7027" spans="3:3" x14ac:dyDescent="0.3">
      <c r="C7027"/>
    </row>
    <row r="7028" spans="3:3" x14ac:dyDescent="0.3">
      <c r="C7028"/>
    </row>
    <row r="7029" spans="3:3" x14ac:dyDescent="0.3">
      <c r="C7029"/>
    </row>
    <row r="7030" spans="3:3" x14ac:dyDescent="0.3">
      <c r="C7030"/>
    </row>
    <row r="7031" spans="3:3" x14ac:dyDescent="0.3">
      <c r="C7031"/>
    </row>
    <row r="7032" spans="3:3" x14ac:dyDescent="0.3">
      <c r="C7032"/>
    </row>
    <row r="7033" spans="3:3" x14ac:dyDescent="0.3">
      <c r="C7033"/>
    </row>
    <row r="7034" spans="3:3" x14ac:dyDescent="0.3">
      <c r="C7034"/>
    </row>
    <row r="7035" spans="3:3" x14ac:dyDescent="0.3">
      <c r="C7035"/>
    </row>
    <row r="7036" spans="3:3" x14ac:dyDescent="0.3">
      <c r="C7036"/>
    </row>
    <row r="7037" spans="3:3" x14ac:dyDescent="0.3">
      <c r="C7037"/>
    </row>
    <row r="7038" spans="3:3" x14ac:dyDescent="0.3">
      <c r="C7038"/>
    </row>
    <row r="7039" spans="3:3" x14ac:dyDescent="0.3">
      <c r="C7039"/>
    </row>
    <row r="7040" spans="3:3" x14ac:dyDescent="0.3">
      <c r="C7040"/>
    </row>
    <row r="7041" spans="3:3" x14ac:dyDescent="0.3">
      <c r="C7041"/>
    </row>
    <row r="7042" spans="3:3" x14ac:dyDescent="0.3">
      <c r="C7042"/>
    </row>
    <row r="7043" spans="3:3" x14ac:dyDescent="0.3">
      <c r="C7043"/>
    </row>
    <row r="7044" spans="3:3" x14ac:dyDescent="0.3">
      <c r="C7044"/>
    </row>
    <row r="7045" spans="3:3" x14ac:dyDescent="0.3">
      <c r="C7045"/>
    </row>
    <row r="7046" spans="3:3" x14ac:dyDescent="0.3">
      <c r="C7046"/>
    </row>
    <row r="7047" spans="3:3" x14ac:dyDescent="0.3">
      <c r="C7047"/>
    </row>
    <row r="7048" spans="3:3" x14ac:dyDescent="0.3">
      <c r="C7048"/>
    </row>
    <row r="7049" spans="3:3" x14ac:dyDescent="0.3">
      <c r="C7049"/>
    </row>
    <row r="7050" spans="3:3" x14ac:dyDescent="0.3">
      <c r="C7050"/>
    </row>
    <row r="7051" spans="3:3" x14ac:dyDescent="0.3">
      <c r="C7051"/>
    </row>
    <row r="7052" spans="3:3" x14ac:dyDescent="0.3">
      <c r="C7052"/>
    </row>
    <row r="7053" spans="3:3" x14ac:dyDescent="0.3">
      <c r="C7053"/>
    </row>
    <row r="7054" spans="3:3" x14ac:dyDescent="0.3">
      <c r="C7054"/>
    </row>
    <row r="7055" spans="3:3" x14ac:dyDescent="0.3">
      <c r="C7055"/>
    </row>
    <row r="7056" spans="3:3" x14ac:dyDescent="0.3">
      <c r="C7056"/>
    </row>
    <row r="7057" spans="3:3" x14ac:dyDescent="0.3">
      <c r="C7057"/>
    </row>
    <row r="7058" spans="3:3" x14ac:dyDescent="0.3">
      <c r="C7058"/>
    </row>
    <row r="7059" spans="3:3" x14ac:dyDescent="0.3">
      <c r="C7059"/>
    </row>
    <row r="7060" spans="3:3" x14ac:dyDescent="0.3">
      <c r="C7060"/>
    </row>
    <row r="7061" spans="3:3" x14ac:dyDescent="0.3">
      <c r="C7061"/>
    </row>
    <row r="7062" spans="3:3" x14ac:dyDescent="0.3">
      <c r="C7062"/>
    </row>
    <row r="7063" spans="3:3" x14ac:dyDescent="0.3">
      <c r="C7063"/>
    </row>
    <row r="7064" spans="3:3" x14ac:dyDescent="0.3">
      <c r="C7064"/>
    </row>
    <row r="7065" spans="3:3" x14ac:dyDescent="0.3">
      <c r="C7065"/>
    </row>
    <row r="7066" spans="3:3" x14ac:dyDescent="0.3">
      <c r="C7066"/>
    </row>
    <row r="7067" spans="3:3" x14ac:dyDescent="0.3">
      <c r="C7067"/>
    </row>
    <row r="7068" spans="3:3" x14ac:dyDescent="0.3">
      <c r="C7068"/>
    </row>
    <row r="7069" spans="3:3" x14ac:dyDescent="0.3">
      <c r="C7069"/>
    </row>
    <row r="7070" spans="3:3" x14ac:dyDescent="0.3">
      <c r="C7070"/>
    </row>
    <row r="7071" spans="3:3" x14ac:dyDescent="0.3">
      <c r="C7071"/>
    </row>
    <row r="7072" spans="3:3" x14ac:dyDescent="0.3">
      <c r="C7072"/>
    </row>
    <row r="7073" spans="3:3" x14ac:dyDescent="0.3">
      <c r="C7073"/>
    </row>
    <row r="7074" spans="3:3" x14ac:dyDescent="0.3">
      <c r="C7074"/>
    </row>
    <row r="7075" spans="3:3" x14ac:dyDescent="0.3">
      <c r="C7075"/>
    </row>
    <row r="7076" spans="3:3" x14ac:dyDescent="0.3">
      <c r="C7076"/>
    </row>
    <row r="7077" spans="3:3" x14ac:dyDescent="0.3">
      <c r="C7077"/>
    </row>
    <row r="7078" spans="3:3" x14ac:dyDescent="0.3">
      <c r="C7078"/>
    </row>
    <row r="7079" spans="3:3" x14ac:dyDescent="0.3">
      <c r="C7079"/>
    </row>
    <row r="7080" spans="3:3" x14ac:dyDescent="0.3">
      <c r="C7080"/>
    </row>
    <row r="7081" spans="3:3" x14ac:dyDescent="0.3">
      <c r="C7081"/>
    </row>
    <row r="7082" spans="3:3" x14ac:dyDescent="0.3">
      <c r="C7082"/>
    </row>
    <row r="7083" spans="3:3" x14ac:dyDescent="0.3">
      <c r="C7083"/>
    </row>
    <row r="7084" spans="3:3" x14ac:dyDescent="0.3">
      <c r="C7084"/>
    </row>
    <row r="7085" spans="3:3" x14ac:dyDescent="0.3">
      <c r="C7085"/>
    </row>
    <row r="7086" spans="3:3" x14ac:dyDescent="0.3">
      <c r="C7086"/>
    </row>
    <row r="7087" spans="3:3" x14ac:dyDescent="0.3">
      <c r="C7087"/>
    </row>
    <row r="7088" spans="3:3" x14ac:dyDescent="0.3">
      <c r="C7088"/>
    </row>
    <row r="7089" spans="3:3" x14ac:dyDescent="0.3">
      <c r="C7089"/>
    </row>
    <row r="7090" spans="3:3" x14ac:dyDescent="0.3">
      <c r="C7090"/>
    </row>
    <row r="7091" spans="3:3" x14ac:dyDescent="0.3">
      <c r="C7091"/>
    </row>
    <row r="7092" spans="3:3" x14ac:dyDescent="0.3">
      <c r="C7092"/>
    </row>
    <row r="7093" spans="3:3" x14ac:dyDescent="0.3">
      <c r="C7093"/>
    </row>
    <row r="7094" spans="3:3" x14ac:dyDescent="0.3">
      <c r="C7094"/>
    </row>
    <row r="7095" spans="3:3" x14ac:dyDescent="0.3">
      <c r="C7095"/>
    </row>
    <row r="7096" spans="3:3" x14ac:dyDescent="0.3">
      <c r="C7096"/>
    </row>
    <row r="7097" spans="3:3" x14ac:dyDescent="0.3">
      <c r="C7097"/>
    </row>
    <row r="7098" spans="3:3" x14ac:dyDescent="0.3">
      <c r="C7098"/>
    </row>
    <row r="7099" spans="3:3" x14ac:dyDescent="0.3">
      <c r="C7099"/>
    </row>
    <row r="7100" spans="3:3" x14ac:dyDescent="0.3">
      <c r="C7100"/>
    </row>
    <row r="7101" spans="3:3" x14ac:dyDescent="0.3">
      <c r="C7101"/>
    </row>
    <row r="7102" spans="3:3" x14ac:dyDescent="0.3">
      <c r="C7102"/>
    </row>
    <row r="7103" spans="3:3" x14ac:dyDescent="0.3">
      <c r="C7103"/>
    </row>
    <row r="7104" spans="3:3" x14ac:dyDescent="0.3">
      <c r="C7104"/>
    </row>
    <row r="7105" spans="3:3" x14ac:dyDescent="0.3">
      <c r="C7105"/>
    </row>
    <row r="7106" spans="3:3" x14ac:dyDescent="0.3">
      <c r="C7106"/>
    </row>
    <row r="7107" spans="3:3" x14ac:dyDescent="0.3">
      <c r="C7107"/>
    </row>
    <row r="7108" spans="3:3" x14ac:dyDescent="0.3">
      <c r="C7108"/>
    </row>
    <row r="7109" spans="3:3" x14ac:dyDescent="0.3">
      <c r="C7109"/>
    </row>
    <row r="7110" spans="3:3" x14ac:dyDescent="0.3">
      <c r="C7110"/>
    </row>
    <row r="7111" spans="3:3" x14ac:dyDescent="0.3">
      <c r="C7111"/>
    </row>
    <row r="7112" spans="3:3" x14ac:dyDescent="0.3">
      <c r="C7112"/>
    </row>
    <row r="7113" spans="3:3" x14ac:dyDescent="0.3">
      <c r="C7113"/>
    </row>
    <row r="7114" spans="3:3" x14ac:dyDescent="0.3">
      <c r="C7114"/>
    </row>
    <row r="7115" spans="3:3" x14ac:dyDescent="0.3">
      <c r="C7115"/>
    </row>
    <row r="7116" spans="3:3" x14ac:dyDescent="0.3">
      <c r="C7116"/>
    </row>
    <row r="7117" spans="3:3" x14ac:dyDescent="0.3">
      <c r="C7117"/>
    </row>
    <row r="7118" spans="3:3" x14ac:dyDescent="0.3">
      <c r="C7118"/>
    </row>
    <row r="7119" spans="3:3" x14ac:dyDescent="0.3">
      <c r="C7119"/>
    </row>
    <row r="7120" spans="3:3" x14ac:dyDescent="0.3">
      <c r="C7120"/>
    </row>
    <row r="7121" spans="3:3" x14ac:dyDescent="0.3">
      <c r="C7121"/>
    </row>
    <row r="7122" spans="3:3" x14ac:dyDescent="0.3">
      <c r="C7122"/>
    </row>
    <row r="7123" spans="3:3" x14ac:dyDescent="0.3">
      <c r="C7123"/>
    </row>
    <row r="7124" spans="3:3" x14ac:dyDescent="0.3">
      <c r="C7124"/>
    </row>
    <row r="7125" spans="3:3" x14ac:dyDescent="0.3">
      <c r="C7125"/>
    </row>
    <row r="7126" spans="3:3" x14ac:dyDescent="0.3">
      <c r="C7126"/>
    </row>
    <row r="7127" spans="3:3" x14ac:dyDescent="0.3">
      <c r="C7127"/>
    </row>
    <row r="7128" spans="3:3" x14ac:dyDescent="0.3">
      <c r="C7128"/>
    </row>
    <row r="7129" spans="3:3" x14ac:dyDescent="0.3">
      <c r="C7129"/>
    </row>
    <row r="7130" spans="3:3" x14ac:dyDescent="0.3">
      <c r="C7130"/>
    </row>
    <row r="7131" spans="3:3" x14ac:dyDescent="0.3">
      <c r="C7131"/>
    </row>
    <row r="7132" spans="3:3" x14ac:dyDescent="0.3">
      <c r="C7132"/>
    </row>
    <row r="7133" spans="3:3" x14ac:dyDescent="0.3">
      <c r="C7133"/>
    </row>
    <row r="7134" spans="3:3" x14ac:dyDescent="0.3">
      <c r="C7134"/>
    </row>
    <row r="7135" spans="3:3" x14ac:dyDescent="0.3">
      <c r="C7135"/>
    </row>
    <row r="7136" spans="3:3" x14ac:dyDescent="0.3">
      <c r="C7136"/>
    </row>
    <row r="7137" spans="3:3" x14ac:dyDescent="0.3">
      <c r="C7137"/>
    </row>
    <row r="7138" spans="3:3" x14ac:dyDescent="0.3">
      <c r="C7138"/>
    </row>
    <row r="7139" spans="3:3" x14ac:dyDescent="0.3">
      <c r="C7139"/>
    </row>
    <row r="7140" spans="3:3" x14ac:dyDescent="0.3">
      <c r="C7140"/>
    </row>
    <row r="7141" spans="3:3" x14ac:dyDescent="0.3">
      <c r="C7141"/>
    </row>
    <row r="7142" spans="3:3" x14ac:dyDescent="0.3">
      <c r="C7142"/>
    </row>
    <row r="7143" spans="3:3" x14ac:dyDescent="0.3">
      <c r="C7143"/>
    </row>
    <row r="7144" spans="3:3" x14ac:dyDescent="0.3">
      <c r="C7144"/>
    </row>
    <row r="7145" spans="3:3" x14ac:dyDescent="0.3">
      <c r="C7145"/>
    </row>
    <row r="7146" spans="3:3" x14ac:dyDescent="0.3">
      <c r="C7146"/>
    </row>
    <row r="7147" spans="3:3" x14ac:dyDescent="0.3">
      <c r="C7147"/>
    </row>
    <row r="7148" spans="3:3" x14ac:dyDescent="0.3">
      <c r="C7148"/>
    </row>
    <row r="7149" spans="3:3" x14ac:dyDescent="0.3">
      <c r="C7149"/>
    </row>
    <row r="7150" spans="3:3" x14ac:dyDescent="0.3">
      <c r="C7150"/>
    </row>
    <row r="7151" spans="3:3" x14ac:dyDescent="0.3">
      <c r="C7151"/>
    </row>
    <row r="7152" spans="3:3" x14ac:dyDescent="0.3">
      <c r="C7152"/>
    </row>
    <row r="7153" spans="3:3" x14ac:dyDescent="0.3">
      <c r="C7153"/>
    </row>
    <row r="7154" spans="3:3" x14ac:dyDescent="0.3">
      <c r="C7154"/>
    </row>
    <row r="7155" spans="3:3" x14ac:dyDescent="0.3">
      <c r="C7155"/>
    </row>
    <row r="7156" spans="3:3" x14ac:dyDescent="0.3">
      <c r="C7156"/>
    </row>
    <row r="7157" spans="3:3" x14ac:dyDescent="0.3">
      <c r="C7157"/>
    </row>
    <row r="7158" spans="3:3" x14ac:dyDescent="0.3">
      <c r="C7158"/>
    </row>
    <row r="7159" spans="3:3" x14ac:dyDescent="0.3">
      <c r="C7159"/>
    </row>
    <row r="7160" spans="3:3" x14ac:dyDescent="0.3">
      <c r="C7160"/>
    </row>
    <row r="7161" spans="3:3" x14ac:dyDescent="0.3">
      <c r="C7161"/>
    </row>
    <row r="7162" spans="3:3" x14ac:dyDescent="0.3">
      <c r="C7162"/>
    </row>
    <row r="7163" spans="3:3" x14ac:dyDescent="0.3">
      <c r="C7163"/>
    </row>
    <row r="7164" spans="3:3" x14ac:dyDescent="0.3">
      <c r="C7164"/>
    </row>
    <row r="7165" spans="3:3" x14ac:dyDescent="0.3">
      <c r="C7165"/>
    </row>
    <row r="7166" spans="3:3" x14ac:dyDescent="0.3">
      <c r="C7166"/>
    </row>
    <row r="7167" spans="3:3" x14ac:dyDescent="0.3">
      <c r="C7167"/>
    </row>
    <row r="7168" spans="3:3" x14ac:dyDescent="0.3">
      <c r="C7168"/>
    </row>
    <row r="7169" spans="3:3" x14ac:dyDescent="0.3">
      <c r="C7169"/>
    </row>
    <row r="7170" spans="3:3" x14ac:dyDescent="0.3">
      <c r="C7170"/>
    </row>
    <row r="7171" spans="3:3" x14ac:dyDescent="0.3">
      <c r="C7171"/>
    </row>
    <row r="7172" spans="3:3" x14ac:dyDescent="0.3">
      <c r="C7172"/>
    </row>
    <row r="7173" spans="3:3" x14ac:dyDescent="0.3">
      <c r="C7173"/>
    </row>
    <row r="7174" spans="3:3" x14ac:dyDescent="0.3">
      <c r="C7174"/>
    </row>
    <row r="7175" spans="3:3" x14ac:dyDescent="0.3">
      <c r="C7175"/>
    </row>
    <row r="7176" spans="3:3" x14ac:dyDescent="0.3">
      <c r="C7176"/>
    </row>
    <row r="7177" spans="3:3" x14ac:dyDescent="0.3">
      <c r="C7177"/>
    </row>
    <row r="7178" spans="3:3" x14ac:dyDescent="0.3">
      <c r="C7178"/>
    </row>
    <row r="7179" spans="3:3" x14ac:dyDescent="0.3">
      <c r="C7179"/>
    </row>
    <row r="7180" spans="3:3" x14ac:dyDescent="0.3">
      <c r="C7180"/>
    </row>
    <row r="7181" spans="3:3" x14ac:dyDescent="0.3">
      <c r="C7181"/>
    </row>
    <row r="7182" spans="3:3" x14ac:dyDescent="0.3">
      <c r="C7182"/>
    </row>
    <row r="7183" spans="3:3" x14ac:dyDescent="0.3">
      <c r="C7183"/>
    </row>
    <row r="7184" spans="3:3" x14ac:dyDescent="0.3">
      <c r="C7184"/>
    </row>
    <row r="7185" spans="3:3" x14ac:dyDescent="0.3">
      <c r="C7185"/>
    </row>
    <row r="7186" spans="3:3" x14ac:dyDescent="0.3">
      <c r="C7186"/>
    </row>
    <row r="7187" spans="3:3" x14ac:dyDescent="0.3">
      <c r="C7187"/>
    </row>
    <row r="7188" spans="3:3" x14ac:dyDescent="0.3">
      <c r="C7188"/>
    </row>
    <row r="7189" spans="3:3" x14ac:dyDescent="0.3">
      <c r="C7189"/>
    </row>
    <row r="7190" spans="3:3" x14ac:dyDescent="0.3">
      <c r="C7190"/>
    </row>
    <row r="7191" spans="3:3" x14ac:dyDescent="0.3">
      <c r="C7191"/>
    </row>
    <row r="7192" spans="3:3" x14ac:dyDescent="0.3">
      <c r="C7192"/>
    </row>
    <row r="7193" spans="3:3" x14ac:dyDescent="0.3">
      <c r="C7193"/>
    </row>
    <row r="7194" spans="3:3" x14ac:dyDescent="0.3">
      <c r="C7194"/>
    </row>
    <row r="7195" spans="3:3" x14ac:dyDescent="0.3">
      <c r="C7195"/>
    </row>
    <row r="7196" spans="3:3" x14ac:dyDescent="0.3">
      <c r="C7196"/>
    </row>
    <row r="7197" spans="3:3" x14ac:dyDescent="0.3">
      <c r="C7197"/>
    </row>
    <row r="7198" spans="3:3" x14ac:dyDescent="0.3">
      <c r="C7198"/>
    </row>
    <row r="7199" spans="3:3" x14ac:dyDescent="0.3">
      <c r="C7199"/>
    </row>
    <row r="7200" spans="3:3" x14ac:dyDescent="0.3">
      <c r="C7200"/>
    </row>
    <row r="7201" spans="3:3" x14ac:dyDescent="0.3">
      <c r="C7201"/>
    </row>
    <row r="7202" spans="3:3" x14ac:dyDescent="0.3">
      <c r="C7202"/>
    </row>
    <row r="7203" spans="3:3" x14ac:dyDescent="0.3">
      <c r="C7203"/>
    </row>
    <row r="7204" spans="3:3" x14ac:dyDescent="0.3">
      <c r="C7204"/>
    </row>
    <row r="7205" spans="3:3" x14ac:dyDescent="0.3">
      <c r="C7205"/>
    </row>
    <row r="7206" spans="3:3" x14ac:dyDescent="0.3">
      <c r="C7206"/>
    </row>
    <row r="7207" spans="3:3" x14ac:dyDescent="0.3">
      <c r="C7207"/>
    </row>
    <row r="7208" spans="3:3" x14ac:dyDescent="0.3">
      <c r="C7208"/>
    </row>
    <row r="7209" spans="3:3" x14ac:dyDescent="0.3">
      <c r="C7209"/>
    </row>
    <row r="7210" spans="3:3" x14ac:dyDescent="0.3">
      <c r="C7210"/>
    </row>
    <row r="7211" spans="3:3" x14ac:dyDescent="0.3">
      <c r="C7211"/>
    </row>
    <row r="7212" spans="3:3" x14ac:dyDescent="0.3">
      <c r="C7212"/>
    </row>
    <row r="7213" spans="3:3" x14ac:dyDescent="0.3">
      <c r="C7213"/>
    </row>
    <row r="7214" spans="3:3" x14ac:dyDescent="0.3">
      <c r="C7214"/>
    </row>
    <row r="7215" spans="3:3" x14ac:dyDescent="0.3">
      <c r="C7215"/>
    </row>
    <row r="7216" spans="3:3" x14ac:dyDescent="0.3">
      <c r="C7216"/>
    </row>
    <row r="7217" spans="3:3" x14ac:dyDescent="0.3">
      <c r="C7217"/>
    </row>
    <row r="7218" spans="3:3" x14ac:dyDescent="0.3">
      <c r="C7218"/>
    </row>
    <row r="7219" spans="3:3" x14ac:dyDescent="0.3">
      <c r="C7219"/>
    </row>
    <row r="7220" spans="3:3" x14ac:dyDescent="0.3">
      <c r="C7220"/>
    </row>
    <row r="7221" spans="3:3" x14ac:dyDescent="0.3">
      <c r="C7221"/>
    </row>
    <row r="7222" spans="3:3" x14ac:dyDescent="0.3">
      <c r="C7222"/>
    </row>
    <row r="7223" spans="3:3" x14ac:dyDescent="0.3">
      <c r="C7223"/>
    </row>
    <row r="7224" spans="3:3" x14ac:dyDescent="0.3">
      <c r="C7224"/>
    </row>
    <row r="7225" spans="3:3" x14ac:dyDescent="0.3">
      <c r="C7225"/>
    </row>
    <row r="7226" spans="3:3" x14ac:dyDescent="0.3">
      <c r="C7226"/>
    </row>
    <row r="7227" spans="3:3" x14ac:dyDescent="0.3">
      <c r="C7227"/>
    </row>
    <row r="7228" spans="3:3" x14ac:dyDescent="0.3">
      <c r="C7228"/>
    </row>
    <row r="7229" spans="3:3" x14ac:dyDescent="0.3">
      <c r="C7229"/>
    </row>
    <row r="7230" spans="3:3" x14ac:dyDescent="0.3">
      <c r="C7230"/>
    </row>
    <row r="7231" spans="3:3" x14ac:dyDescent="0.3">
      <c r="C7231"/>
    </row>
    <row r="7232" spans="3:3" x14ac:dyDescent="0.3">
      <c r="C7232"/>
    </row>
    <row r="7233" spans="3:3" x14ac:dyDescent="0.3">
      <c r="C7233"/>
    </row>
    <row r="7234" spans="3:3" x14ac:dyDescent="0.3">
      <c r="C7234"/>
    </row>
    <row r="7235" spans="3:3" x14ac:dyDescent="0.3">
      <c r="C7235"/>
    </row>
    <row r="7236" spans="3:3" x14ac:dyDescent="0.3">
      <c r="C7236"/>
    </row>
    <row r="7237" spans="3:3" x14ac:dyDescent="0.3">
      <c r="C7237"/>
    </row>
    <row r="7238" spans="3:3" x14ac:dyDescent="0.3">
      <c r="C7238"/>
    </row>
    <row r="7239" spans="3:3" x14ac:dyDescent="0.3">
      <c r="C7239"/>
    </row>
    <row r="7240" spans="3:3" x14ac:dyDescent="0.3">
      <c r="C7240"/>
    </row>
    <row r="7241" spans="3:3" x14ac:dyDescent="0.3">
      <c r="C7241"/>
    </row>
    <row r="7242" spans="3:3" x14ac:dyDescent="0.3">
      <c r="C7242"/>
    </row>
    <row r="7243" spans="3:3" x14ac:dyDescent="0.3">
      <c r="C7243"/>
    </row>
    <row r="7244" spans="3:3" x14ac:dyDescent="0.3">
      <c r="C7244"/>
    </row>
    <row r="7245" spans="3:3" x14ac:dyDescent="0.3">
      <c r="C7245"/>
    </row>
    <row r="7246" spans="3:3" x14ac:dyDescent="0.3">
      <c r="C7246"/>
    </row>
    <row r="7247" spans="3:3" x14ac:dyDescent="0.3">
      <c r="C7247"/>
    </row>
    <row r="7248" spans="3:3" x14ac:dyDescent="0.3">
      <c r="C7248"/>
    </row>
    <row r="7249" spans="3:3" x14ac:dyDescent="0.3">
      <c r="C7249"/>
    </row>
    <row r="7250" spans="3:3" x14ac:dyDescent="0.3">
      <c r="C7250"/>
    </row>
    <row r="7251" spans="3:3" x14ac:dyDescent="0.3">
      <c r="C7251"/>
    </row>
    <row r="7252" spans="3:3" x14ac:dyDescent="0.3">
      <c r="C7252"/>
    </row>
    <row r="7253" spans="3:3" x14ac:dyDescent="0.3">
      <c r="C7253"/>
    </row>
    <row r="7254" spans="3:3" x14ac:dyDescent="0.3">
      <c r="C7254"/>
    </row>
    <row r="7255" spans="3:3" x14ac:dyDescent="0.3">
      <c r="C7255"/>
    </row>
    <row r="7256" spans="3:3" x14ac:dyDescent="0.3">
      <c r="C7256"/>
    </row>
    <row r="7257" spans="3:3" x14ac:dyDescent="0.3">
      <c r="C7257"/>
    </row>
    <row r="7258" spans="3:3" x14ac:dyDescent="0.3">
      <c r="C7258"/>
    </row>
    <row r="7259" spans="3:3" x14ac:dyDescent="0.3">
      <c r="C7259"/>
    </row>
    <row r="7260" spans="3:3" x14ac:dyDescent="0.3">
      <c r="C7260"/>
    </row>
    <row r="7261" spans="3:3" x14ac:dyDescent="0.3">
      <c r="C7261"/>
    </row>
    <row r="7262" spans="3:3" x14ac:dyDescent="0.3">
      <c r="C7262"/>
    </row>
    <row r="7263" spans="3:3" x14ac:dyDescent="0.3">
      <c r="C7263"/>
    </row>
    <row r="7264" spans="3:3" x14ac:dyDescent="0.3">
      <c r="C7264"/>
    </row>
    <row r="7265" spans="3:3" x14ac:dyDescent="0.3">
      <c r="C7265"/>
    </row>
    <row r="7266" spans="3:3" x14ac:dyDescent="0.3">
      <c r="C7266"/>
    </row>
    <row r="7267" spans="3:3" x14ac:dyDescent="0.3">
      <c r="C7267"/>
    </row>
    <row r="7268" spans="3:3" x14ac:dyDescent="0.3">
      <c r="C7268"/>
    </row>
    <row r="7269" spans="3:3" x14ac:dyDescent="0.3">
      <c r="C7269"/>
    </row>
    <row r="7270" spans="3:3" x14ac:dyDescent="0.3">
      <c r="C7270"/>
    </row>
    <row r="7271" spans="3:3" x14ac:dyDescent="0.3">
      <c r="C7271"/>
    </row>
    <row r="7272" spans="3:3" x14ac:dyDescent="0.3">
      <c r="C7272"/>
    </row>
    <row r="7273" spans="3:3" x14ac:dyDescent="0.3">
      <c r="C7273"/>
    </row>
    <row r="7274" spans="3:3" x14ac:dyDescent="0.3">
      <c r="C7274"/>
    </row>
    <row r="7275" spans="3:3" x14ac:dyDescent="0.3">
      <c r="C7275"/>
    </row>
    <row r="7276" spans="3:3" x14ac:dyDescent="0.3">
      <c r="C7276"/>
    </row>
    <row r="7277" spans="3:3" x14ac:dyDescent="0.3">
      <c r="C7277"/>
    </row>
    <row r="7278" spans="3:3" x14ac:dyDescent="0.3">
      <c r="C7278"/>
    </row>
    <row r="7279" spans="3:3" x14ac:dyDescent="0.3">
      <c r="C7279"/>
    </row>
    <row r="7280" spans="3:3" x14ac:dyDescent="0.3">
      <c r="C7280"/>
    </row>
    <row r="7281" spans="3:3" x14ac:dyDescent="0.3">
      <c r="C7281"/>
    </row>
    <row r="7282" spans="3:3" x14ac:dyDescent="0.3">
      <c r="C7282"/>
    </row>
    <row r="7283" spans="3:3" x14ac:dyDescent="0.3">
      <c r="C7283"/>
    </row>
    <row r="7284" spans="3:3" x14ac:dyDescent="0.3">
      <c r="C7284"/>
    </row>
    <row r="7285" spans="3:3" x14ac:dyDescent="0.3">
      <c r="C7285"/>
    </row>
    <row r="7286" spans="3:3" x14ac:dyDescent="0.3">
      <c r="C7286"/>
    </row>
    <row r="7287" spans="3:3" x14ac:dyDescent="0.3">
      <c r="C7287"/>
    </row>
    <row r="7288" spans="3:3" x14ac:dyDescent="0.3">
      <c r="C7288"/>
    </row>
    <row r="7289" spans="3:3" x14ac:dyDescent="0.3">
      <c r="C7289"/>
    </row>
    <row r="7290" spans="3:3" x14ac:dyDescent="0.3">
      <c r="C7290"/>
    </row>
    <row r="7291" spans="3:3" x14ac:dyDescent="0.3">
      <c r="C7291"/>
    </row>
    <row r="7292" spans="3:3" x14ac:dyDescent="0.3">
      <c r="C7292"/>
    </row>
    <row r="7293" spans="3:3" x14ac:dyDescent="0.3">
      <c r="C7293"/>
    </row>
    <row r="7294" spans="3:3" x14ac:dyDescent="0.3">
      <c r="C7294"/>
    </row>
    <row r="7295" spans="3:3" x14ac:dyDescent="0.3">
      <c r="C7295"/>
    </row>
    <row r="7296" spans="3:3" x14ac:dyDescent="0.3">
      <c r="C7296"/>
    </row>
    <row r="7297" spans="3:3" x14ac:dyDescent="0.3">
      <c r="C7297"/>
    </row>
    <row r="7298" spans="3:3" x14ac:dyDescent="0.3">
      <c r="C7298"/>
    </row>
    <row r="7299" spans="3:3" x14ac:dyDescent="0.3">
      <c r="C7299"/>
    </row>
    <row r="7300" spans="3:3" x14ac:dyDescent="0.3">
      <c r="C7300"/>
    </row>
    <row r="7301" spans="3:3" x14ac:dyDescent="0.3">
      <c r="C7301"/>
    </row>
    <row r="7302" spans="3:3" x14ac:dyDescent="0.3">
      <c r="C7302"/>
    </row>
    <row r="7303" spans="3:3" x14ac:dyDescent="0.3">
      <c r="C7303"/>
    </row>
    <row r="7304" spans="3:3" x14ac:dyDescent="0.3">
      <c r="C7304"/>
    </row>
    <row r="7305" spans="3:3" x14ac:dyDescent="0.3">
      <c r="C7305"/>
    </row>
    <row r="7306" spans="3:3" x14ac:dyDescent="0.3">
      <c r="C7306"/>
    </row>
    <row r="7307" spans="3:3" x14ac:dyDescent="0.3">
      <c r="C7307"/>
    </row>
    <row r="7308" spans="3:3" x14ac:dyDescent="0.3">
      <c r="C7308"/>
    </row>
    <row r="7309" spans="3:3" x14ac:dyDescent="0.3">
      <c r="C7309"/>
    </row>
    <row r="7310" spans="3:3" x14ac:dyDescent="0.3">
      <c r="C7310"/>
    </row>
    <row r="7311" spans="3:3" x14ac:dyDescent="0.3">
      <c r="C7311"/>
    </row>
    <row r="7312" spans="3:3" x14ac:dyDescent="0.3">
      <c r="C7312"/>
    </row>
    <row r="7313" spans="3:3" x14ac:dyDescent="0.3">
      <c r="C7313"/>
    </row>
    <row r="7314" spans="3:3" x14ac:dyDescent="0.3">
      <c r="C7314"/>
    </row>
    <row r="7315" spans="3:3" x14ac:dyDescent="0.3">
      <c r="C7315"/>
    </row>
    <row r="7316" spans="3:3" x14ac:dyDescent="0.3">
      <c r="C7316"/>
    </row>
    <row r="7317" spans="3:3" x14ac:dyDescent="0.3">
      <c r="C7317"/>
    </row>
    <row r="7318" spans="3:3" x14ac:dyDescent="0.3">
      <c r="C7318"/>
    </row>
    <row r="7319" spans="3:3" x14ac:dyDescent="0.3">
      <c r="C7319"/>
    </row>
    <row r="7320" spans="3:3" x14ac:dyDescent="0.3">
      <c r="C7320"/>
    </row>
    <row r="7321" spans="3:3" x14ac:dyDescent="0.3">
      <c r="C7321"/>
    </row>
    <row r="7322" spans="3:3" x14ac:dyDescent="0.3">
      <c r="C7322"/>
    </row>
    <row r="7323" spans="3:3" x14ac:dyDescent="0.3">
      <c r="C7323"/>
    </row>
    <row r="7324" spans="3:3" x14ac:dyDescent="0.3">
      <c r="C7324"/>
    </row>
    <row r="7325" spans="3:3" x14ac:dyDescent="0.3">
      <c r="C7325"/>
    </row>
    <row r="7326" spans="3:3" x14ac:dyDescent="0.3">
      <c r="C7326"/>
    </row>
    <row r="7327" spans="3:3" x14ac:dyDescent="0.3">
      <c r="C7327"/>
    </row>
    <row r="7328" spans="3:3" x14ac:dyDescent="0.3">
      <c r="C7328"/>
    </row>
    <row r="7329" spans="3:3" x14ac:dyDescent="0.3">
      <c r="C7329"/>
    </row>
    <row r="7330" spans="3:3" x14ac:dyDescent="0.3">
      <c r="C7330"/>
    </row>
    <row r="7331" spans="3:3" x14ac:dyDescent="0.3">
      <c r="C7331"/>
    </row>
    <row r="7332" spans="3:3" x14ac:dyDescent="0.3">
      <c r="C7332"/>
    </row>
    <row r="7333" spans="3:3" x14ac:dyDescent="0.3">
      <c r="C7333"/>
    </row>
    <row r="7334" spans="3:3" x14ac:dyDescent="0.3">
      <c r="C7334"/>
    </row>
    <row r="7335" spans="3:3" x14ac:dyDescent="0.3">
      <c r="C7335"/>
    </row>
    <row r="7336" spans="3:3" x14ac:dyDescent="0.3">
      <c r="C7336"/>
    </row>
    <row r="7337" spans="3:3" x14ac:dyDescent="0.3">
      <c r="C7337"/>
    </row>
    <row r="7338" spans="3:3" x14ac:dyDescent="0.3">
      <c r="C7338"/>
    </row>
    <row r="7339" spans="3:3" x14ac:dyDescent="0.3">
      <c r="C7339"/>
    </row>
    <row r="7340" spans="3:3" x14ac:dyDescent="0.3">
      <c r="C7340"/>
    </row>
    <row r="7341" spans="3:3" x14ac:dyDescent="0.3">
      <c r="C7341"/>
    </row>
    <row r="7342" spans="3:3" x14ac:dyDescent="0.3">
      <c r="C7342"/>
    </row>
    <row r="7343" spans="3:3" x14ac:dyDescent="0.3">
      <c r="C7343"/>
    </row>
    <row r="7344" spans="3:3" x14ac:dyDescent="0.3">
      <c r="C7344"/>
    </row>
    <row r="7345" spans="3:3" x14ac:dyDescent="0.3">
      <c r="C7345"/>
    </row>
    <row r="7346" spans="3:3" x14ac:dyDescent="0.3">
      <c r="C7346"/>
    </row>
    <row r="7347" spans="3:3" x14ac:dyDescent="0.3">
      <c r="C7347"/>
    </row>
    <row r="7348" spans="3:3" x14ac:dyDescent="0.3">
      <c r="C7348"/>
    </row>
    <row r="7349" spans="3:3" x14ac:dyDescent="0.3">
      <c r="C7349"/>
    </row>
    <row r="7350" spans="3:3" x14ac:dyDescent="0.3">
      <c r="C7350"/>
    </row>
    <row r="7351" spans="3:3" x14ac:dyDescent="0.3">
      <c r="C7351"/>
    </row>
    <row r="7352" spans="3:3" x14ac:dyDescent="0.3">
      <c r="C7352"/>
    </row>
    <row r="7353" spans="3:3" x14ac:dyDescent="0.3">
      <c r="C7353"/>
    </row>
    <row r="7354" spans="3:3" x14ac:dyDescent="0.3">
      <c r="C7354"/>
    </row>
    <row r="7355" spans="3:3" x14ac:dyDescent="0.3">
      <c r="C7355"/>
    </row>
    <row r="7356" spans="3:3" x14ac:dyDescent="0.3">
      <c r="C7356"/>
    </row>
    <row r="7357" spans="3:3" x14ac:dyDescent="0.3">
      <c r="C7357"/>
    </row>
    <row r="7358" spans="3:3" x14ac:dyDescent="0.3">
      <c r="C7358"/>
    </row>
    <row r="7359" spans="3:3" x14ac:dyDescent="0.3">
      <c r="C7359"/>
    </row>
    <row r="7360" spans="3:3" x14ac:dyDescent="0.3">
      <c r="C7360"/>
    </row>
    <row r="7361" spans="3:3" x14ac:dyDescent="0.3">
      <c r="C7361"/>
    </row>
    <row r="7362" spans="3:3" x14ac:dyDescent="0.3">
      <c r="C7362"/>
    </row>
    <row r="7363" spans="3:3" x14ac:dyDescent="0.3">
      <c r="C7363"/>
    </row>
    <row r="7364" spans="3:3" x14ac:dyDescent="0.3">
      <c r="C7364"/>
    </row>
    <row r="7365" spans="3:3" x14ac:dyDescent="0.3">
      <c r="C7365"/>
    </row>
    <row r="7366" spans="3:3" x14ac:dyDescent="0.3">
      <c r="C7366"/>
    </row>
    <row r="7367" spans="3:3" x14ac:dyDescent="0.3">
      <c r="C7367"/>
    </row>
    <row r="7368" spans="3:3" x14ac:dyDescent="0.3">
      <c r="C7368"/>
    </row>
    <row r="7369" spans="3:3" x14ac:dyDescent="0.3">
      <c r="C7369"/>
    </row>
    <row r="7370" spans="3:3" x14ac:dyDescent="0.3">
      <c r="C7370"/>
    </row>
    <row r="7371" spans="3:3" x14ac:dyDescent="0.3">
      <c r="C7371"/>
    </row>
    <row r="7372" spans="3:3" x14ac:dyDescent="0.3">
      <c r="C7372"/>
    </row>
    <row r="7373" spans="3:3" x14ac:dyDescent="0.3">
      <c r="C7373"/>
    </row>
    <row r="7374" spans="3:3" x14ac:dyDescent="0.3">
      <c r="C7374"/>
    </row>
    <row r="7375" spans="3:3" x14ac:dyDescent="0.3">
      <c r="C7375"/>
    </row>
    <row r="7376" spans="3:3" x14ac:dyDescent="0.3">
      <c r="C7376"/>
    </row>
    <row r="7377" spans="3:3" x14ac:dyDescent="0.3">
      <c r="C7377"/>
    </row>
    <row r="7378" spans="3:3" x14ac:dyDescent="0.3">
      <c r="C7378"/>
    </row>
    <row r="7379" spans="3:3" x14ac:dyDescent="0.3">
      <c r="C7379"/>
    </row>
    <row r="7380" spans="3:3" x14ac:dyDescent="0.3">
      <c r="C7380"/>
    </row>
    <row r="7381" spans="3:3" x14ac:dyDescent="0.3">
      <c r="C7381"/>
    </row>
    <row r="7382" spans="3:3" x14ac:dyDescent="0.3">
      <c r="C7382"/>
    </row>
    <row r="7383" spans="3:3" x14ac:dyDescent="0.3">
      <c r="C7383"/>
    </row>
    <row r="7384" spans="3:3" x14ac:dyDescent="0.3">
      <c r="C7384"/>
    </row>
    <row r="7385" spans="3:3" x14ac:dyDescent="0.3">
      <c r="C7385"/>
    </row>
    <row r="7386" spans="3:3" x14ac:dyDescent="0.3">
      <c r="C7386"/>
    </row>
    <row r="7387" spans="3:3" x14ac:dyDescent="0.3">
      <c r="C7387"/>
    </row>
    <row r="7388" spans="3:3" x14ac:dyDescent="0.3">
      <c r="C7388"/>
    </row>
    <row r="7389" spans="3:3" x14ac:dyDescent="0.3">
      <c r="C7389"/>
    </row>
    <row r="7390" spans="3:3" x14ac:dyDescent="0.3">
      <c r="C7390"/>
    </row>
    <row r="7391" spans="3:3" x14ac:dyDescent="0.3">
      <c r="C7391"/>
    </row>
    <row r="7392" spans="3:3" x14ac:dyDescent="0.3">
      <c r="C7392"/>
    </row>
    <row r="7393" spans="3:3" x14ac:dyDescent="0.3">
      <c r="C7393"/>
    </row>
    <row r="7394" spans="3:3" x14ac:dyDescent="0.3">
      <c r="C7394"/>
    </row>
    <row r="7395" spans="3:3" x14ac:dyDescent="0.3">
      <c r="C7395"/>
    </row>
    <row r="7396" spans="3:3" x14ac:dyDescent="0.3">
      <c r="C7396"/>
    </row>
    <row r="7397" spans="3:3" x14ac:dyDescent="0.3">
      <c r="C7397"/>
    </row>
    <row r="7398" spans="3:3" x14ac:dyDescent="0.3">
      <c r="C7398"/>
    </row>
    <row r="7399" spans="3:3" x14ac:dyDescent="0.3">
      <c r="C7399"/>
    </row>
    <row r="7400" spans="3:3" x14ac:dyDescent="0.3">
      <c r="C7400"/>
    </row>
    <row r="7401" spans="3:3" x14ac:dyDescent="0.3">
      <c r="C7401"/>
    </row>
    <row r="7402" spans="3:3" x14ac:dyDescent="0.3">
      <c r="C7402"/>
    </row>
    <row r="7403" spans="3:3" x14ac:dyDescent="0.3">
      <c r="C7403"/>
    </row>
    <row r="7404" spans="3:3" x14ac:dyDescent="0.3">
      <c r="C7404"/>
    </row>
    <row r="7405" spans="3:3" x14ac:dyDescent="0.3">
      <c r="C7405"/>
    </row>
    <row r="7406" spans="3:3" x14ac:dyDescent="0.3">
      <c r="C7406"/>
    </row>
    <row r="7407" spans="3:3" x14ac:dyDescent="0.3">
      <c r="C7407"/>
    </row>
    <row r="7408" spans="3:3" x14ac:dyDescent="0.3">
      <c r="C7408"/>
    </row>
    <row r="7409" spans="3:3" x14ac:dyDescent="0.3">
      <c r="C7409"/>
    </row>
    <row r="7410" spans="3:3" x14ac:dyDescent="0.3">
      <c r="C7410"/>
    </row>
    <row r="7411" spans="3:3" x14ac:dyDescent="0.3">
      <c r="C7411"/>
    </row>
    <row r="7412" spans="3:3" x14ac:dyDescent="0.3">
      <c r="C7412"/>
    </row>
    <row r="7413" spans="3:3" x14ac:dyDescent="0.3">
      <c r="C7413"/>
    </row>
    <row r="7414" spans="3:3" x14ac:dyDescent="0.3">
      <c r="C7414"/>
    </row>
    <row r="7415" spans="3:3" x14ac:dyDescent="0.3">
      <c r="C7415"/>
    </row>
    <row r="7416" spans="3:3" x14ac:dyDescent="0.3">
      <c r="C7416"/>
    </row>
    <row r="7417" spans="3:3" x14ac:dyDescent="0.3">
      <c r="C7417"/>
    </row>
    <row r="7418" spans="3:3" x14ac:dyDescent="0.3">
      <c r="C7418"/>
    </row>
    <row r="7419" spans="3:3" x14ac:dyDescent="0.3">
      <c r="C7419"/>
    </row>
    <row r="7420" spans="3:3" x14ac:dyDescent="0.3">
      <c r="C7420"/>
    </row>
    <row r="7421" spans="3:3" x14ac:dyDescent="0.3">
      <c r="C7421"/>
    </row>
    <row r="7422" spans="3:3" x14ac:dyDescent="0.3">
      <c r="C7422"/>
    </row>
    <row r="7423" spans="3:3" x14ac:dyDescent="0.3">
      <c r="C7423"/>
    </row>
    <row r="7424" spans="3:3" x14ac:dyDescent="0.3">
      <c r="C7424"/>
    </row>
    <row r="7425" spans="3:3" x14ac:dyDescent="0.3">
      <c r="C7425"/>
    </row>
    <row r="7426" spans="3:3" x14ac:dyDescent="0.3">
      <c r="C7426"/>
    </row>
    <row r="7427" spans="3:3" x14ac:dyDescent="0.3">
      <c r="C7427"/>
    </row>
    <row r="7428" spans="3:3" x14ac:dyDescent="0.3">
      <c r="C7428"/>
    </row>
    <row r="7429" spans="3:3" x14ac:dyDescent="0.3">
      <c r="C7429"/>
    </row>
    <row r="7430" spans="3:3" x14ac:dyDescent="0.3">
      <c r="C7430"/>
    </row>
    <row r="7431" spans="3:3" x14ac:dyDescent="0.3">
      <c r="C7431"/>
    </row>
    <row r="7432" spans="3:3" x14ac:dyDescent="0.3">
      <c r="C7432"/>
    </row>
    <row r="7433" spans="3:3" x14ac:dyDescent="0.3">
      <c r="C7433"/>
    </row>
    <row r="7434" spans="3:3" x14ac:dyDescent="0.3">
      <c r="C7434"/>
    </row>
    <row r="7435" spans="3:3" x14ac:dyDescent="0.3">
      <c r="C7435"/>
    </row>
    <row r="7436" spans="3:3" x14ac:dyDescent="0.3">
      <c r="C7436"/>
    </row>
    <row r="7437" spans="3:3" x14ac:dyDescent="0.3">
      <c r="C7437"/>
    </row>
    <row r="7438" spans="3:3" x14ac:dyDescent="0.3">
      <c r="C7438"/>
    </row>
    <row r="7439" spans="3:3" x14ac:dyDescent="0.3">
      <c r="C7439"/>
    </row>
    <row r="7440" spans="3:3" x14ac:dyDescent="0.3">
      <c r="C7440"/>
    </row>
    <row r="7441" spans="3:3" x14ac:dyDescent="0.3">
      <c r="C7441"/>
    </row>
    <row r="7442" spans="3:3" x14ac:dyDescent="0.3">
      <c r="C7442"/>
    </row>
    <row r="7443" spans="3:3" x14ac:dyDescent="0.3">
      <c r="C7443"/>
    </row>
    <row r="7444" spans="3:3" x14ac:dyDescent="0.3">
      <c r="C7444"/>
    </row>
    <row r="7445" spans="3:3" x14ac:dyDescent="0.3">
      <c r="C7445"/>
    </row>
    <row r="7446" spans="3:3" x14ac:dyDescent="0.3">
      <c r="C7446"/>
    </row>
    <row r="7447" spans="3:3" x14ac:dyDescent="0.3">
      <c r="C7447"/>
    </row>
    <row r="7448" spans="3:3" x14ac:dyDescent="0.3">
      <c r="C7448"/>
    </row>
    <row r="7449" spans="3:3" x14ac:dyDescent="0.3">
      <c r="C7449"/>
    </row>
    <row r="7450" spans="3:3" x14ac:dyDescent="0.3">
      <c r="C7450"/>
    </row>
    <row r="7451" spans="3:3" x14ac:dyDescent="0.3">
      <c r="C7451"/>
    </row>
    <row r="7452" spans="3:3" x14ac:dyDescent="0.3">
      <c r="C7452"/>
    </row>
    <row r="7453" spans="3:3" x14ac:dyDescent="0.3">
      <c r="C7453"/>
    </row>
    <row r="7454" spans="3:3" x14ac:dyDescent="0.3">
      <c r="C7454"/>
    </row>
    <row r="7455" spans="3:3" x14ac:dyDescent="0.3">
      <c r="C7455"/>
    </row>
    <row r="7456" spans="3:3" x14ac:dyDescent="0.3">
      <c r="C7456"/>
    </row>
    <row r="7457" spans="3:3" x14ac:dyDescent="0.3">
      <c r="C7457"/>
    </row>
    <row r="7458" spans="3:3" x14ac:dyDescent="0.3">
      <c r="C7458"/>
    </row>
    <row r="7459" spans="3:3" x14ac:dyDescent="0.3">
      <c r="C7459"/>
    </row>
    <row r="7460" spans="3:3" x14ac:dyDescent="0.3">
      <c r="C7460"/>
    </row>
    <row r="7461" spans="3:3" x14ac:dyDescent="0.3">
      <c r="C7461"/>
    </row>
    <row r="7462" spans="3:3" x14ac:dyDescent="0.3">
      <c r="C7462"/>
    </row>
    <row r="7463" spans="3:3" x14ac:dyDescent="0.3">
      <c r="C7463"/>
    </row>
    <row r="7464" spans="3:3" x14ac:dyDescent="0.3">
      <c r="C7464"/>
    </row>
    <row r="7465" spans="3:3" x14ac:dyDescent="0.3">
      <c r="C7465"/>
    </row>
    <row r="7466" spans="3:3" x14ac:dyDescent="0.3">
      <c r="C7466"/>
    </row>
    <row r="7467" spans="3:3" x14ac:dyDescent="0.3">
      <c r="C7467"/>
    </row>
    <row r="7468" spans="3:3" x14ac:dyDescent="0.3">
      <c r="C7468"/>
    </row>
    <row r="7469" spans="3:3" x14ac:dyDescent="0.3">
      <c r="C7469"/>
    </row>
    <row r="7470" spans="3:3" x14ac:dyDescent="0.3">
      <c r="C7470"/>
    </row>
    <row r="7471" spans="3:3" x14ac:dyDescent="0.3">
      <c r="C7471"/>
    </row>
    <row r="7472" spans="3:3" x14ac:dyDescent="0.3">
      <c r="C7472"/>
    </row>
    <row r="7473" spans="3:3" x14ac:dyDescent="0.3">
      <c r="C7473"/>
    </row>
    <row r="7474" spans="3:3" x14ac:dyDescent="0.3">
      <c r="C7474"/>
    </row>
    <row r="7475" spans="3:3" x14ac:dyDescent="0.3">
      <c r="C7475"/>
    </row>
    <row r="7476" spans="3:3" x14ac:dyDescent="0.3">
      <c r="C7476"/>
    </row>
    <row r="7477" spans="3:3" x14ac:dyDescent="0.3">
      <c r="C7477"/>
    </row>
    <row r="7478" spans="3:3" x14ac:dyDescent="0.3">
      <c r="C7478"/>
    </row>
    <row r="7479" spans="3:3" x14ac:dyDescent="0.3">
      <c r="C7479"/>
    </row>
    <row r="7480" spans="3:3" x14ac:dyDescent="0.3">
      <c r="C7480"/>
    </row>
    <row r="7481" spans="3:3" x14ac:dyDescent="0.3">
      <c r="C7481"/>
    </row>
    <row r="7482" spans="3:3" x14ac:dyDescent="0.3">
      <c r="C7482"/>
    </row>
    <row r="7483" spans="3:3" x14ac:dyDescent="0.3">
      <c r="C7483"/>
    </row>
    <row r="7484" spans="3:3" x14ac:dyDescent="0.3">
      <c r="C7484"/>
    </row>
    <row r="7485" spans="3:3" x14ac:dyDescent="0.3">
      <c r="C7485"/>
    </row>
    <row r="7486" spans="3:3" x14ac:dyDescent="0.3">
      <c r="C7486"/>
    </row>
    <row r="7487" spans="3:3" x14ac:dyDescent="0.3">
      <c r="C7487"/>
    </row>
    <row r="7488" spans="3:3" x14ac:dyDescent="0.3">
      <c r="C7488"/>
    </row>
    <row r="7489" spans="3:3" x14ac:dyDescent="0.3">
      <c r="C7489"/>
    </row>
    <row r="7490" spans="3:3" x14ac:dyDescent="0.3">
      <c r="C7490"/>
    </row>
    <row r="7491" spans="3:3" x14ac:dyDescent="0.3">
      <c r="C7491"/>
    </row>
    <row r="7492" spans="3:3" x14ac:dyDescent="0.3">
      <c r="C7492"/>
    </row>
    <row r="7493" spans="3:3" x14ac:dyDescent="0.3">
      <c r="C7493"/>
    </row>
    <row r="7494" spans="3:3" x14ac:dyDescent="0.3">
      <c r="C7494"/>
    </row>
    <row r="7495" spans="3:3" x14ac:dyDescent="0.3">
      <c r="C7495"/>
    </row>
    <row r="7496" spans="3:3" x14ac:dyDescent="0.3">
      <c r="C7496"/>
    </row>
    <row r="7497" spans="3:3" x14ac:dyDescent="0.3">
      <c r="C7497"/>
    </row>
    <row r="7498" spans="3:3" x14ac:dyDescent="0.3">
      <c r="C7498"/>
    </row>
    <row r="7499" spans="3:3" x14ac:dyDescent="0.3">
      <c r="C7499"/>
    </row>
    <row r="7500" spans="3:3" x14ac:dyDescent="0.3">
      <c r="C7500"/>
    </row>
    <row r="7501" spans="3:3" x14ac:dyDescent="0.3">
      <c r="C7501"/>
    </row>
    <row r="7502" spans="3:3" x14ac:dyDescent="0.3">
      <c r="C7502"/>
    </row>
    <row r="7503" spans="3:3" x14ac:dyDescent="0.3">
      <c r="C7503"/>
    </row>
    <row r="7504" spans="3:3" x14ac:dyDescent="0.3">
      <c r="C7504"/>
    </row>
    <row r="7505" spans="3:3" x14ac:dyDescent="0.3">
      <c r="C7505"/>
    </row>
    <row r="7506" spans="3:3" x14ac:dyDescent="0.3">
      <c r="C7506"/>
    </row>
    <row r="7507" spans="3:3" x14ac:dyDescent="0.3">
      <c r="C7507"/>
    </row>
    <row r="7508" spans="3:3" x14ac:dyDescent="0.3">
      <c r="C7508"/>
    </row>
    <row r="7509" spans="3:3" x14ac:dyDescent="0.3">
      <c r="C7509"/>
    </row>
    <row r="7510" spans="3:3" x14ac:dyDescent="0.3">
      <c r="C7510"/>
    </row>
    <row r="7511" spans="3:3" x14ac:dyDescent="0.3">
      <c r="C7511"/>
    </row>
    <row r="7512" spans="3:3" x14ac:dyDescent="0.3">
      <c r="C7512"/>
    </row>
    <row r="7513" spans="3:3" x14ac:dyDescent="0.3">
      <c r="C7513"/>
    </row>
    <row r="7514" spans="3:3" x14ac:dyDescent="0.3">
      <c r="C7514"/>
    </row>
    <row r="7515" spans="3:3" x14ac:dyDescent="0.3">
      <c r="C7515"/>
    </row>
    <row r="7516" spans="3:3" x14ac:dyDescent="0.3">
      <c r="C7516"/>
    </row>
    <row r="7517" spans="3:3" x14ac:dyDescent="0.3">
      <c r="C7517"/>
    </row>
    <row r="7518" spans="3:3" x14ac:dyDescent="0.3">
      <c r="C7518"/>
    </row>
    <row r="7519" spans="3:3" x14ac:dyDescent="0.3">
      <c r="C7519"/>
    </row>
    <row r="7520" spans="3:3" x14ac:dyDescent="0.3">
      <c r="C7520"/>
    </row>
    <row r="7521" spans="3:3" x14ac:dyDescent="0.3">
      <c r="C7521"/>
    </row>
    <row r="7522" spans="3:3" x14ac:dyDescent="0.3">
      <c r="C7522"/>
    </row>
    <row r="7523" spans="3:3" x14ac:dyDescent="0.3">
      <c r="C7523"/>
    </row>
    <row r="7524" spans="3:3" x14ac:dyDescent="0.3">
      <c r="C7524"/>
    </row>
    <row r="7525" spans="3:3" x14ac:dyDescent="0.3">
      <c r="C7525"/>
    </row>
    <row r="7526" spans="3:3" x14ac:dyDescent="0.3">
      <c r="C7526"/>
    </row>
    <row r="7527" spans="3:3" x14ac:dyDescent="0.3">
      <c r="C7527"/>
    </row>
    <row r="7528" spans="3:3" x14ac:dyDescent="0.3">
      <c r="C7528"/>
    </row>
    <row r="7529" spans="3:3" x14ac:dyDescent="0.3">
      <c r="C7529"/>
    </row>
    <row r="7530" spans="3:3" x14ac:dyDescent="0.3">
      <c r="C7530"/>
    </row>
    <row r="7531" spans="3:3" x14ac:dyDescent="0.3">
      <c r="C7531"/>
    </row>
    <row r="7532" spans="3:3" x14ac:dyDescent="0.3">
      <c r="C7532"/>
    </row>
    <row r="7533" spans="3:3" x14ac:dyDescent="0.3">
      <c r="C7533"/>
    </row>
    <row r="7534" spans="3:3" x14ac:dyDescent="0.3">
      <c r="C7534"/>
    </row>
    <row r="7535" spans="3:3" x14ac:dyDescent="0.3">
      <c r="C7535"/>
    </row>
    <row r="7536" spans="3:3" x14ac:dyDescent="0.3">
      <c r="C7536"/>
    </row>
    <row r="7537" spans="3:3" x14ac:dyDescent="0.3">
      <c r="C7537"/>
    </row>
    <row r="7538" spans="3:3" x14ac:dyDescent="0.3">
      <c r="C7538"/>
    </row>
    <row r="7539" spans="3:3" x14ac:dyDescent="0.3">
      <c r="C7539"/>
    </row>
    <row r="7540" spans="3:3" x14ac:dyDescent="0.3">
      <c r="C7540"/>
    </row>
    <row r="7541" spans="3:3" x14ac:dyDescent="0.3">
      <c r="C7541"/>
    </row>
    <row r="7542" spans="3:3" x14ac:dyDescent="0.3">
      <c r="C7542"/>
    </row>
    <row r="7543" spans="3:3" x14ac:dyDescent="0.3">
      <c r="C7543"/>
    </row>
    <row r="7544" spans="3:3" x14ac:dyDescent="0.3">
      <c r="C7544"/>
    </row>
    <row r="7545" spans="3:3" x14ac:dyDescent="0.3">
      <c r="C7545"/>
    </row>
    <row r="7546" spans="3:3" x14ac:dyDescent="0.3">
      <c r="C7546"/>
    </row>
    <row r="7547" spans="3:3" x14ac:dyDescent="0.3">
      <c r="C7547"/>
    </row>
    <row r="7548" spans="3:3" x14ac:dyDescent="0.3">
      <c r="C7548"/>
    </row>
    <row r="7549" spans="3:3" x14ac:dyDescent="0.3">
      <c r="C7549"/>
    </row>
    <row r="7550" spans="3:3" x14ac:dyDescent="0.3">
      <c r="C7550"/>
    </row>
    <row r="7551" spans="3:3" x14ac:dyDescent="0.3">
      <c r="C7551"/>
    </row>
    <row r="7552" spans="3:3" x14ac:dyDescent="0.3">
      <c r="C7552"/>
    </row>
    <row r="7553" spans="3:3" x14ac:dyDescent="0.3">
      <c r="C7553"/>
    </row>
    <row r="7554" spans="3:3" x14ac:dyDescent="0.3">
      <c r="C7554"/>
    </row>
    <row r="7555" spans="3:3" x14ac:dyDescent="0.3">
      <c r="C7555"/>
    </row>
    <row r="7556" spans="3:3" x14ac:dyDescent="0.3">
      <c r="C7556"/>
    </row>
    <row r="7557" spans="3:3" x14ac:dyDescent="0.3">
      <c r="C7557"/>
    </row>
    <row r="7558" spans="3:3" x14ac:dyDescent="0.3">
      <c r="C7558"/>
    </row>
    <row r="7559" spans="3:3" x14ac:dyDescent="0.3">
      <c r="C7559"/>
    </row>
    <row r="7560" spans="3:3" x14ac:dyDescent="0.3">
      <c r="C7560"/>
    </row>
    <row r="7561" spans="3:3" x14ac:dyDescent="0.3">
      <c r="C7561"/>
    </row>
    <row r="7562" spans="3:3" x14ac:dyDescent="0.3">
      <c r="C7562"/>
    </row>
    <row r="7563" spans="3:3" x14ac:dyDescent="0.3">
      <c r="C7563"/>
    </row>
    <row r="7564" spans="3:3" x14ac:dyDescent="0.3">
      <c r="C7564"/>
    </row>
    <row r="7565" spans="3:3" x14ac:dyDescent="0.3">
      <c r="C7565"/>
    </row>
    <row r="7566" spans="3:3" x14ac:dyDescent="0.3">
      <c r="C7566"/>
    </row>
    <row r="7567" spans="3:3" x14ac:dyDescent="0.3">
      <c r="C7567"/>
    </row>
    <row r="7568" spans="3:3" x14ac:dyDescent="0.3">
      <c r="C7568"/>
    </row>
    <row r="7569" spans="3:3" x14ac:dyDescent="0.3">
      <c r="C7569"/>
    </row>
    <row r="7570" spans="3:3" x14ac:dyDescent="0.3">
      <c r="C7570"/>
    </row>
    <row r="7571" spans="3:3" x14ac:dyDescent="0.3">
      <c r="C7571"/>
    </row>
    <row r="7572" spans="3:3" x14ac:dyDescent="0.3">
      <c r="C7572"/>
    </row>
    <row r="7573" spans="3:3" x14ac:dyDescent="0.3">
      <c r="C7573"/>
    </row>
    <row r="7574" spans="3:3" x14ac:dyDescent="0.3">
      <c r="C7574"/>
    </row>
    <row r="7575" spans="3:3" x14ac:dyDescent="0.3">
      <c r="C7575"/>
    </row>
    <row r="7576" spans="3:3" x14ac:dyDescent="0.3">
      <c r="C7576"/>
    </row>
    <row r="7577" spans="3:3" x14ac:dyDescent="0.3">
      <c r="C7577"/>
    </row>
    <row r="7578" spans="3:3" x14ac:dyDescent="0.3">
      <c r="C7578"/>
    </row>
    <row r="7579" spans="3:3" x14ac:dyDescent="0.3">
      <c r="C7579"/>
    </row>
    <row r="7580" spans="3:3" x14ac:dyDescent="0.3">
      <c r="C7580"/>
    </row>
    <row r="7581" spans="3:3" x14ac:dyDescent="0.3">
      <c r="C7581"/>
    </row>
    <row r="7582" spans="3:3" x14ac:dyDescent="0.3">
      <c r="C7582"/>
    </row>
    <row r="7583" spans="3:3" x14ac:dyDescent="0.3">
      <c r="C7583"/>
    </row>
    <row r="7584" spans="3:3" x14ac:dyDescent="0.3">
      <c r="C7584"/>
    </row>
    <row r="7585" spans="3:3" x14ac:dyDescent="0.3">
      <c r="C7585"/>
    </row>
    <row r="7586" spans="3:3" x14ac:dyDescent="0.3">
      <c r="C7586"/>
    </row>
    <row r="7587" spans="3:3" x14ac:dyDescent="0.3">
      <c r="C7587"/>
    </row>
    <row r="7588" spans="3:3" x14ac:dyDescent="0.3">
      <c r="C7588"/>
    </row>
    <row r="7589" spans="3:3" x14ac:dyDescent="0.3">
      <c r="C7589"/>
    </row>
    <row r="7590" spans="3:3" x14ac:dyDescent="0.3">
      <c r="C7590"/>
    </row>
    <row r="7591" spans="3:3" x14ac:dyDescent="0.3">
      <c r="C7591"/>
    </row>
    <row r="7592" spans="3:3" x14ac:dyDescent="0.3">
      <c r="C7592"/>
    </row>
    <row r="7593" spans="3:3" x14ac:dyDescent="0.3">
      <c r="C7593"/>
    </row>
    <row r="7594" spans="3:3" x14ac:dyDescent="0.3">
      <c r="C7594"/>
    </row>
    <row r="7595" spans="3:3" x14ac:dyDescent="0.3">
      <c r="C7595"/>
    </row>
    <row r="7596" spans="3:3" x14ac:dyDescent="0.3">
      <c r="C7596"/>
    </row>
    <row r="7597" spans="3:3" x14ac:dyDescent="0.3">
      <c r="C7597"/>
    </row>
    <row r="7598" spans="3:3" x14ac:dyDescent="0.3">
      <c r="C7598"/>
    </row>
    <row r="7599" spans="3:3" x14ac:dyDescent="0.3">
      <c r="C7599"/>
    </row>
    <row r="7600" spans="3:3" x14ac:dyDescent="0.3">
      <c r="C7600"/>
    </row>
    <row r="7601" spans="3:3" x14ac:dyDescent="0.3">
      <c r="C7601"/>
    </row>
    <row r="7602" spans="3:3" x14ac:dyDescent="0.3">
      <c r="C7602"/>
    </row>
    <row r="7603" spans="3:3" x14ac:dyDescent="0.3">
      <c r="C7603"/>
    </row>
    <row r="7604" spans="3:3" x14ac:dyDescent="0.3">
      <c r="C7604"/>
    </row>
    <row r="7605" spans="3:3" x14ac:dyDescent="0.3">
      <c r="C7605"/>
    </row>
    <row r="7606" spans="3:3" x14ac:dyDescent="0.3">
      <c r="C7606"/>
    </row>
    <row r="7607" spans="3:3" x14ac:dyDescent="0.3">
      <c r="C7607"/>
    </row>
    <row r="7608" spans="3:3" x14ac:dyDescent="0.3">
      <c r="C7608"/>
    </row>
    <row r="7609" spans="3:3" x14ac:dyDescent="0.3">
      <c r="C7609"/>
    </row>
    <row r="7610" spans="3:3" x14ac:dyDescent="0.3">
      <c r="C7610"/>
    </row>
    <row r="7611" spans="3:3" x14ac:dyDescent="0.3">
      <c r="C7611"/>
    </row>
    <row r="7612" spans="3:3" x14ac:dyDescent="0.3">
      <c r="C7612"/>
    </row>
    <row r="7613" spans="3:3" x14ac:dyDescent="0.3">
      <c r="C7613"/>
    </row>
    <row r="7614" spans="3:3" x14ac:dyDescent="0.3">
      <c r="C7614"/>
    </row>
    <row r="7615" spans="3:3" x14ac:dyDescent="0.3">
      <c r="C7615"/>
    </row>
    <row r="7616" spans="3:3" x14ac:dyDescent="0.3">
      <c r="C7616"/>
    </row>
    <row r="7617" spans="3:3" x14ac:dyDescent="0.3">
      <c r="C7617"/>
    </row>
    <row r="7618" spans="3:3" x14ac:dyDescent="0.3">
      <c r="C7618"/>
    </row>
    <row r="7619" spans="3:3" x14ac:dyDescent="0.3">
      <c r="C7619"/>
    </row>
    <row r="7620" spans="3:3" x14ac:dyDescent="0.3">
      <c r="C7620"/>
    </row>
    <row r="7621" spans="3:3" x14ac:dyDescent="0.3">
      <c r="C7621"/>
    </row>
    <row r="7622" spans="3:3" x14ac:dyDescent="0.3">
      <c r="C7622"/>
    </row>
    <row r="7623" spans="3:3" x14ac:dyDescent="0.3">
      <c r="C7623"/>
    </row>
    <row r="7624" spans="3:3" x14ac:dyDescent="0.3">
      <c r="C7624"/>
    </row>
    <row r="7625" spans="3:3" x14ac:dyDescent="0.3">
      <c r="C7625"/>
    </row>
    <row r="7626" spans="3:3" x14ac:dyDescent="0.3">
      <c r="C7626"/>
    </row>
    <row r="7627" spans="3:3" x14ac:dyDescent="0.3">
      <c r="C7627"/>
    </row>
    <row r="7628" spans="3:3" x14ac:dyDescent="0.3">
      <c r="C7628"/>
    </row>
    <row r="7629" spans="3:3" x14ac:dyDescent="0.3">
      <c r="C7629"/>
    </row>
    <row r="7630" spans="3:3" x14ac:dyDescent="0.3">
      <c r="C7630"/>
    </row>
    <row r="7631" spans="3:3" x14ac:dyDescent="0.3">
      <c r="C7631"/>
    </row>
    <row r="7632" spans="3:3" x14ac:dyDescent="0.3">
      <c r="C7632"/>
    </row>
    <row r="7633" spans="3:3" x14ac:dyDescent="0.3">
      <c r="C7633"/>
    </row>
    <row r="7634" spans="3:3" x14ac:dyDescent="0.3">
      <c r="C7634"/>
    </row>
    <row r="7635" spans="3:3" x14ac:dyDescent="0.3">
      <c r="C7635"/>
    </row>
    <row r="7636" spans="3:3" x14ac:dyDescent="0.3">
      <c r="C7636"/>
    </row>
    <row r="7637" spans="3:3" x14ac:dyDescent="0.3">
      <c r="C7637"/>
    </row>
    <row r="7638" spans="3:3" x14ac:dyDescent="0.3">
      <c r="C7638"/>
    </row>
    <row r="7639" spans="3:3" x14ac:dyDescent="0.3">
      <c r="C7639"/>
    </row>
    <row r="7640" spans="3:3" x14ac:dyDescent="0.3">
      <c r="C7640"/>
    </row>
    <row r="7641" spans="3:3" x14ac:dyDescent="0.3">
      <c r="C7641"/>
    </row>
    <row r="7642" spans="3:3" x14ac:dyDescent="0.3">
      <c r="C7642"/>
    </row>
    <row r="7643" spans="3:3" x14ac:dyDescent="0.3">
      <c r="C7643"/>
    </row>
    <row r="7644" spans="3:3" x14ac:dyDescent="0.3">
      <c r="C7644"/>
    </row>
    <row r="7645" spans="3:3" x14ac:dyDescent="0.3">
      <c r="C7645"/>
    </row>
    <row r="7646" spans="3:3" x14ac:dyDescent="0.3">
      <c r="C7646"/>
    </row>
    <row r="7647" spans="3:3" x14ac:dyDescent="0.3">
      <c r="C7647"/>
    </row>
    <row r="7648" spans="3:3" x14ac:dyDescent="0.3">
      <c r="C7648"/>
    </row>
    <row r="7649" spans="3:3" x14ac:dyDescent="0.3">
      <c r="C7649"/>
    </row>
    <row r="7650" spans="3:3" x14ac:dyDescent="0.3">
      <c r="C7650"/>
    </row>
    <row r="7651" spans="3:3" x14ac:dyDescent="0.3">
      <c r="C7651"/>
    </row>
    <row r="7652" spans="3:3" x14ac:dyDescent="0.3">
      <c r="C7652"/>
    </row>
    <row r="7653" spans="3:3" x14ac:dyDescent="0.3">
      <c r="C7653"/>
    </row>
    <row r="7654" spans="3:3" x14ac:dyDescent="0.3">
      <c r="C7654"/>
    </row>
    <row r="7655" spans="3:3" x14ac:dyDescent="0.3">
      <c r="C7655"/>
    </row>
    <row r="7656" spans="3:3" x14ac:dyDescent="0.3">
      <c r="C7656"/>
    </row>
    <row r="7657" spans="3:3" x14ac:dyDescent="0.3">
      <c r="C7657"/>
    </row>
    <row r="7658" spans="3:3" x14ac:dyDescent="0.3">
      <c r="C7658"/>
    </row>
    <row r="7659" spans="3:3" x14ac:dyDescent="0.3">
      <c r="C7659"/>
    </row>
    <row r="7660" spans="3:3" x14ac:dyDescent="0.3">
      <c r="C7660"/>
    </row>
    <row r="7661" spans="3:3" x14ac:dyDescent="0.3">
      <c r="C7661"/>
    </row>
    <row r="7662" spans="3:3" x14ac:dyDescent="0.3">
      <c r="C7662"/>
    </row>
    <row r="7663" spans="3:3" x14ac:dyDescent="0.3">
      <c r="C7663"/>
    </row>
    <row r="7664" spans="3:3" x14ac:dyDescent="0.3">
      <c r="C7664"/>
    </row>
    <row r="7665" spans="3:3" x14ac:dyDescent="0.3">
      <c r="C7665"/>
    </row>
    <row r="7666" spans="3:3" x14ac:dyDescent="0.3">
      <c r="C7666"/>
    </row>
    <row r="7667" spans="3:3" x14ac:dyDescent="0.3">
      <c r="C7667"/>
    </row>
    <row r="7668" spans="3:3" x14ac:dyDescent="0.3">
      <c r="C7668"/>
    </row>
    <row r="7669" spans="3:3" x14ac:dyDescent="0.3">
      <c r="C7669"/>
    </row>
    <row r="7670" spans="3:3" x14ac:dyDescent="0.3">
      <c r="C7670"/>
    </row>
    <row r="7671" spans="3:3" x14ac:dyDescent="0.3">
      <c r="C7671"/>
    </row>
    <row r="7672" spans="3:3" x14ac:dyDescent="0.3">
      <c r="C7672"/>
    </row>
    <row r="7673" spans="3:3" x14ac:dyDescent="0.3">
      <c r="C7673"/>
    </row>
    <row r="7674" spans="3:3" x14ac:dyDescent="0.3">
      <c r="C7674"/>
    </row>
    <row r="7675" spans="3:3" x14ac:dyDescent="0.3">
      <c r="C7675"/>
    </row>
    <row r="7676" spans="3:3" x14ac:dyDescent="0.3">
      <c r="C7676"/>
    </row>
    <row r="7677" spans="3:3" x14ac:dyDescent="0.3">
      <c r="C7677"/>
    </row>
    <row r="7678" spans="3:3" x14ac:dyDescent="0.3">
      <c r="C7678"/>
    </row>
    <row r="7679" spans="3:3" x14ac:dyDescent="0.3">
      <c r="C7679"/>
    </row>
    <row r="7680" spans="3:3" x14ac:dyDescent="0.3">
      <c r="C7680"/>
    </row>
    <row r="7681" spans="3:3" x14ac:dyDescent="0.3">
      <c r="C7681"/>
    </row>
    <row r="7682" spans="3:3" x14ac:dyDescent="0.3">
      <c r="C7682"/>
    </row>
    <row r="7683" spans="3:3" x14ac:dyDescent="0.3">
      <c r="C7683"/>
    </row>
    <row r="7684" spans="3:3" x14ac:dyDescent="0.3">
      <c r="C7684"/>
    </row>
    <row r="7685" spans="3:3" x14ac:dyDescent="0.3">
      <c r="C7685"/>
    </row>
    <row r="7686" spans="3:3" x14ac:dyDescent="0.3">
      <c r="C7686"/>
    </row>
    <row r="7687" spans="3:3" x14ac:dyDescent="0.3">
      <c r="C7687"/>
    </row>
    <row r="7688" spans="3:3" x14ac:dyDescent="0.3">
      <c r="C7688"/>
    </row>
    <row r="7689" spans="3:3" x14ac:dyDescent="0.3">
      <c r="C7689"/>
    </row>
    <row r="7690" spans="3:3" x14ac:dyDescent="0.3">
      <c r="C7690"/>
    </row>
    <row r="7691" spans="3:3" x14ac:dyDescent="0.3">
      <c r="C7691"/>
    </row>
    <row r="7692" spans="3:3" x14ac:dyDescent="0.3">
      <c r="C7692"/>
    </row>
    <row r="7693" spans="3:3" x14ac:dyDescent="0.3">
      <c r="C7693"/>
    </row>
    <row r="7694" spans="3:3" x14ac:dyDescent="0.3">
      <c r="C7694"/>
    </row>
    <row r="7695" spans="3:3" x14ac:dyDescent="0.3">
      <c r="C7695"/>
    </row>
    <row r="7696" spans="3:3" x14ac:dyDescent="0.3">
      <c r="C7696"/>
    </row>
    <row r="7697" spans="3:3" x14ac:dyDescent="0.3">
      <c r="C7697"/>
    </row>
    <row r="7698" spans="3:3" x14ac:dyDescent="0.3">
      <c r="C7698"/>
    </row>
    <row r="7699" spans="3:3" x14ac:dyDescent="0.3">
      <c r="C7699"/>
    </row>
    <row r="7700" spans="3:3" x14ac:dyDescent="0.3">
      <c r="C7700"/>
    </row>
    <row r="7701" spans="3:3" x14ac:dyDescent="0.3">
      <c r="C7701"/>
    </row>
    <row r="7702" spans="3:3" x14ac:dyDescent="0.3">
      <c r="C7702"/>
    </row>
    <row r="7703" spans="3:3" x14ac:dyDescent="0.3">
      <c r="C7703"/>
    </row>
    <row r="7704" spans="3:3" x14ac:dyDescent="0.3">
      <c r="C7704"/>
    </row>
    <row r="7705" spans="3:3" x14ac:dyDescent="0.3">
      <c r="C7705"/>
    </row>
    <row r="7706" spans="3:3" x14ac:dyDescent="0.3">
      <c r="C7706"/>
    </row>
    <row r="7707" spans="3:3" x14ac:dyDescent="0.3">
      <c r="C7707"/>
    </row>
    <row r="7708" spans="3:3" x14ac:dyDescent="0.3">
      <c r="C7708"/>
    </row>
    <row r="7709" spans="3:3" x14ac:dyDescent="0.3">
      <c r="C7709"/>
    </row>
    <row r="7710" spans="3:3" x14ac:dyDescent="0.3">
      <c r="C7710"/>
    </row>
    <row r="7711" spans="3:3" x14ac:dyDescent="0.3">
      <c r="C7711"/>
    </row>
    <row r="7712" spans="3:3" x14ac:dyDescent="0.3">
      <c r="C7712"/>
    </row>
    <row r="7713" spans="3:3" x14ac:dyDescent="0.3">
      <c r="C7713"/>
    </row>
    <row r="7714" spans="3:3" x14ac:dyDescent="0.3">
      <c r="C7714"/>
    </row>
    <row r="7715" spans="3:3" x14ac:dyDescent="0.3">
      <c r="C7715"/>
    </row>
    <row r="7716" spans="3:3" x14ac:dyDescent="0.3">
      <c r="C7716"/>
    </row>
    <row r="7717" spans="3:3" x14ac:dyDescent="0.3">
      <c r="C7717"/>
    </row>
    <row r="7718" spans="3:3" x14ac:dyDescent="0.3">
      <c r="C7718"/>
    </row>
    <row r="7719" spans="3:3" x14ac:dyDescent="0.3">
      <c r="C7719"/>
    </row>
    <row r="7720" spans="3:3" x14ac:dyDescent="0.3">
      <c r="C7720"/>
    </row>
    <row r="7721" spans="3:3" x14ac:dyDescent="0.3">
      <c r="C7721"/>
    </row>
    <row r="7722" spans="3:3" x14ac:dyDescent="0.3">
      <c r="C7722"/>
    </row>
    <row r="7723" spans="3:3" x14ac:dyDescent="0.3">
      <c r="C7723"/>
    </row>
    <row r="7724" spans="3:3" x14ac:dyDescent="0.3">
      <c r="C7724"/>
    </row>
    <row r="7725" spans="3:3" x14ac:dyDescent="0.3">
      <c r="C7725"/>
    </row>
    <row r="7726" spans="3:3" x14ac:dyDescent="0.3">
      <c r="C7726"/>
    </row>
    <row r="7727" spans="3:3" x14ac:dyDescent="0.3">
      <c r="C7727"/>
    </row>
    <row r="7728" spans="3:3" x14ac:dyDescent="0.3">
      <c r="C7728"/>
    </row>
    <row r="7729" spans="3:3" x14ac:dyDescent="0.3">
      <c r="C7729"/>
    </row>
    <row r="7730" spans="3:3" x14ac:dyDescent="0.3">
      <c r="C7730"/>
    </row>
    <row r="7731" spans="3:3" x14ac:dyDescent="0.3">
      <c r="C7731"/>
    </row>
    <row r="7732" spans="3:3" x14ac:dyDescent="0.3">
      <c r="C7732"/>
    </row>
    <row r="7733" spans="3:3" x14ac:dyDescent="0.3">
      <c r="C7733"/>
    </row>
    <row r="7734" spans="3:3" x14ac:dyDescent="0.3">
      <c r="C7734"/>
    </row>
    <row r="7735" spans="3:3" x14ac:dyDescent="0.3">
      <c r="C7735"/>
    </row>
    <row r="7736" spans="3:3" x14ac:dyDescent="0.3">
      <c r="C7736"/>
    </row>
    <row r="7737" spans="3:3" x14ac:dyDescent="0.3">
      <c r="C7737"/>
    </row>
    <row r="7738" spans="3:3" x14ac:dyDescent="0.3">
      <c r="C7738"/>
    </row>
    <row r="7739" spans="3:3" x14ac:dyDescent="0.3">
      <c r="C7739"/>
    </row>
    <row r="7740" spans="3:3" x14ac:dyDescent="0.3">
      <c r="C7740"/>
    </row>
    <row r="7741" spans="3:3" x14ac:dyDescent="0.3">
      <c r="C7741"/>
    </row>
    <row r="7742" spans="3:3" x14ac:dyDescent="0.3">
      <c r="C7742"/>
    </row>
    <row r="7743" spans="3:3" x14ac:dyDescent="0.3">
      <c r="C7743"/>
    </row>
    <row r="7744" spans="3:3" x14ac:dyDescent="0.3">
      <c r="C7744"/>
    </row>
    <row r="7745" spans="3:3" x14ac:dyDescent="0.3">
      <c r="C7745"/>
    </row>
    <row r="7746" spans="3:3" x14ac:dyDescent="0.3">
      <c r="C7746"/>
    </row>
    <row r="7747" spans="3:3" x14ac:dyDescent="0.3">
      <c r="C7747"/>
    </row>
    <row r="7748" spans="3:3" x14ac:dyDescent="0.3">
      <c r="C7748"/>
    </row>
    <row r="7749" spans="3:3" x14ac:dyDescent="0.3">
      <c r="C7749"/>
    </row>
    <row r="7750" spans="3:3" x14ac:dyDescent="0.3">
      <c r="C7750"/>
    </row>
    <row r="7751" spans="3:3" x14ac:dyDescent="0.3">
      <c r="C7751"/>
    </row>
    <row r="7752" spans="3:3" x14ac:dyDescent="0.3">
      <c r="C7752"/>
    </row>
    <row r="7753" spans="3:3" x14ac:dyDescent="0.3">
      <c r="C7753"/>
    </row>
    <row r="7754" spans="3:3" x14ac:dyDescent="0.3">
      <c r="C7754"/>
    </row>
    <row r="7755" spans="3:3" x14ac:dyDescent="0.3">
      <c r="C7755"/>
    </row>
    <row r="7756" spans="3:3" x14ac:dyDescent="0.3">
      <c r="C7756"/>
    </row>
    <row r="7757" spans="3:3" x14ac:dyDescent="0.3">
      <c r="C7757"/>
    </row>
    <row r="7758" spans="3:3" x14ac:dyDescent="0.3">
      <c r="C7758"/>
    </row>
    <row r="7759" spans="3:3" x14ac:dyDescent="0.3">
      <c r="C7759"/>
    </row>
    <row r="7760" spans="3:3" x14ac:dyDescent="0.3">
      <c r="C7760"/>
    </row>
    <row r="7761" spans="3:3" x14ac:dyDescent="0.3">
      <c r="C7761"/>
    </row>
    <row r="7762" spans="3:3" x14ac:dyDescent="0.3">
      <c r="C7762"/>
    </row>
    <row r="7763" spans="3:3" x14ac:dyDescent="0.3">
      <c r="C7763"/>
    </row>
    <row r="7764" spans="3:3" x14ac:dyDescent="0.3">
      <c r="C7764"/>
    </row>
    <row r="7765" spans="3:3" x14ac:dyDescent="0.3">
      <c r="C7765"/>
    </row>
    <row r="7766" spans="3:3" x14ac:dyDescent="0.3">
      <c r="C7766"/>
    </row>
    <row r="7767" spans="3:3" x14ac:dyDescent="0.3">
      <c r="C7767"/>
    </row>
    <row r="7768" spans="3:3" x14ac:dyDescent="0.3">
      <c r="C7768"/>
    </row>
    <row r="7769" spans="3:3" x14ac:dyDescent="0.3">
      <c r="C7769"/>
    </row>
    <row r="7770" spans="3:3" x14ac:dyDescent="0.3">
      <c r="C7770"/>
    </row>
    <row r="7771" spans="3:3" x14ac:dyDescent="0.3">
      <c r="C7771"/>
    </row>
    <row r="7772" spans="3:3" x14ac:dyDescent="0.3">
      <c r="C7772"/>
    </row>
    <row r="7773" spans="3:3" x14ac:dyDescent="0.3">
      <c r="C7773"/>
    </row>
    <row r="7774" spans="3:3" x14ac:dyDescent="0.3">
      <c r="C7774"/>
    </row>
    <row r="7775" spans="3:3" x14ac:dyDescent="0.3">
      <c r="C7775"/>
    </row>
    <row r="7776" spans="3:3" x14ac:dyDescent="0.3">
      <c r="C7776"/>
    </row>
    <row r="7777" spans="3:3" x14ac:dyDescent="0.3">
      <c r="C7777"/>
    </row>
    <row r="7778" spans="3:3" x14ac:dyDescent="0.3">
      <c r="C7778"/>
    </row>
    <row r="7779" spans="3:3" x14ac:dyDescent="0.3">
      <c r="C7779"/>
    </row>
    <row r="7780" spans="3:3" x14ac:dyDescent="0.3">
      <c r="C7780"/>
    </row>
    <row r="7781" spans="3:3" x14ac:dyDescent="0.3">
      <c r="C7781"/>
    </row>
    <row r="7782" spans="3:3" x14ac:dyDescent="0.3">
      <c r="C7782"/>
    </row>
    <row r="7783" spans="3:3" x14ac:dyDescent="0.3">
      <c r="C7783"/>
    </row>
    <row r="7784" spans="3:3" x14ac:dyDescent="0.3">
      <c r="C7784"/>
    </row>
    <row r="7785" spans="3:3" x14ac:dyDescent="0.3">
      <c r="C7785"/>
    </row>
    <row r="7786" spans="3:3" x14ac:dyDescent="0.3">
      <c r="C7786"/>
    </row>
    <row r="7787" spans="3:3" x14ac:dyDescent="0.3">
      <c r="C7787"/>
    </row>
    <row r="7788" spans="3:3" x14ac:dyDescent="0.3">
      <c r="C7788"/>
    </row>
    <row r="7789" spans="3:3" x14ac:dyDescent="0.3">
      <c r="C7789"/>
    </row>
    <row r="7790" spans="3:3" x14ac:dyDescent="0.3">
      <c r="C7790"/>
    </row>
    <row r="7791" spans="3:3" x14ac:dyDescent="0.3">
      <c r="C7791"/>
    </row>
    <row r="7792" spans="3:3" x14ac:dyDescent="0.3">
      <c r="C7792"/>
    </row>
    <row r="7793" spans="3:3" x14ac:dyDescent="0.3">
      <c r="C7793"/>
    </row>
    <row r="7794" spans="3:3" x14ac:dyDescent="0.3">
      <c r="C7794"/>
    </row>
    <row r="7795" spans="3:3" x14ac:dyDescent="0.3">
      <c r="C7795"/>
    </row>
    <row r="7796" spans="3:3" x14ac:dyDescent="0.3">
      <c r="C7796"/>
    </row>
    <row r="7797" spans="3:3" x14ac:dyDescent="0.3">
      <c r="C7797"/>
    </row>
    <row r="7798" spans="3:3" x14ac:dyDescent="0.3">
      <c r="C7798"/>
    </row>
    <row r="7799" spans="3:3" x14ac:dyDescent="0.3">
      <c r="C7799"/>
    </row>
    <row r="7800" spans="3:3" x14ac:dyDescent="0.3">
      <c r="C7800"/>
    </row>
    <row r="7801" spans="3:3" x14ac:dyDescent="0.3">
      <c r="C7801"/>
    </row>
    <row r="7802" spans="3:3" x14ac:dyDescent="0.3">
      <c r="C7802"/>
    </row>
    <row r="7803" spans="3:3" x14ac:dyDescent="0.3">
      <c r="C7803"/>
    </row>
    <row r="7804" spans="3:3" x14ac:dyDescent="0.3">
      <c r="C7804"/>
    </row>
    <row r="7805" spans="3:3" x14ac:dyDescent="0.3">
      <c r="C7805"/>
    </row>
    <row r="7806" spans="3:3" x14ac:dyDescent="0.3">
      <c r="C7806"/>
    </row>
    <row r="7807" spans="3:3" x14ac:dyDescent="0.3">
      <c r="C7807"/>
    </row>
    <row r="7808" spans="3:3" x14ac:dyDescent="0.3">
      <c r="C7808"/>
    </row>
    <row r="7809" spans="3:3" x14ac:dyDescent="0.3">
      <c r="C7809"/>
    </row>
    <row r="7810" spans="3:3" x14ac:dyDescent="0.3">
      <c r="C7810"/>
    </row>
    <row r="7811" spans="3:3" x14ac:dyDescent="0.3">
      <c r="C7811"/>
    </row>
    <row r="7812" spans="3:3" x14ac:dyDescent="0.3">
      <c r="C7812"/>
    </row>
    <row r="7813" spans="3:3" x14ac:dyDescent="0.3">
      <c r="C7813"/>
    </row>
    <row r="7814" spans="3:3" x14ac:dyDescent="0.3">
      <c r="C7814"/>
    </row>
    <row r="7815" spans="3:3" x14ac:dyDescent="0.3">
      <c r="C7815"/>
    </row>
    <row r="7816" spans="3:3" x14ac:dyDescent="0.3">
      <c r="C7816"/>
    </row>
    <row r="7817" spans="3:3" x14ac:dyDescent="0.3">
      <c r="C7817"/>
    </row>
    <row r="7818" spans="3:3" x14ac:dyDescent="0.3">
      <c r="C7818"/>
    </row>
    <row r="7819" spans="3:3" x14ac:dyDescent="0.3">
      <c r="C7819"/>
    </row>
    <row r="7820" spans="3:3" x14ac:dyDescent="0.3">
      <c r="C7820"/>
    </row>
    <row r="7821" spans="3:3" x14ac:dyDescent="0.3">
      <c r="C7821"/>
    </row>
    <row r="7822" spans="3:3" x14ac:dyDescent="0.3">
      <c r="C7822"/>
    </row>
    <row r="7823" spans="3:3" x14ac:dyDescent="0.3">
      <c r="C7823"/>
    </row>
    <row r="7824" spans="3:3" x14ac:dyDescent="0.3">
      <c r="C7824"/>
    </row>
    <row r="7825" spans="3:3" x14ac:dyDescent="0.3">
      <c r="C7825"/>
    </row>
    <row r="7826" spans="3:3" x14ac:dyDescent="0.3">
      <c r="C7826"/>
    </row>
    <row r="7827" spans="3:3" x14ac:dyDescent="0.3">
      <c r="C7827"/>
    </row>
    <row r="7828" spans="3:3" x14ac:dyDescent="0.3">
      <c r="C7828"/>
    </row>
    <row r="7829" spans="3:3" x14ac:dyDescent="0.3">
      <c r="C7829"/>
    </row>
    <row r="7830" spans="3:3" x14ac:dyDescent="0.3">
      <c r="C7830"/>
    </row>
    <row r="7831" spans="3:3" x14ac:dyDescent="0.3">
      <c r="C7831"/>
    </row>
    <row r="7832" spans="3:3" x14ac:dyDescent="0.3">
      <c r="C7832"/>
    </row>
    <row r="7833" spans="3:3" x14ac:dyDescent="0.3">
      <c r="C7833"/>
    </row>
    <row r="7834" spans="3:3" x14ac:dyDescent="0.3">
      <c r="C7834"/>
    </row>
    <row r="7835" spans="3:3" x14ac:dyDescent="0.3">
      <c r="C7835"/>
    </row>
    <row r="7836" spans="3:3" x14ac:dyDescent="0.3">
      <c r="C7836"/>
    </row>
    <row r="7837" spans="3:3" x14ac:dyDescent="0.3">
      <c r="C7837"/>
    </row>
    <row r="7838" spans="3:3" x14ac:dyDescent="0.3">
      <c r="C7838"/>
    </row>
    <row r="7839" spans="3:3" x14ac:dyDescent="0.3">
      <c r="C7839"/>
    </row>
    <row r="7840" spans="3:3" x14ac:dyDescent="0.3">
      <c r="C7840"/>
    </row>
    <row r="7841" spans="3:3" x14ac:dyDescent="0.3">
      <c r="C7841"/>
    </row>
    <row r="7842" spans="3:3" x14ac:dyDescent="0.3">
      <c r="C7842"/>
    </row>
    <row r="7843" spans="3:3" x14ac:dyDescent="0.3">
      <c r="C7843"/>
    </row>
    <row r="7844" spans="3:3" x14ac:dyDescent="0.3">
      <c r="C7844"/>
    </row>
    <row r="7845" spans="3:3" x14ac:dyDescent="0.3">
      <c r="C7845"/>
    </row>
    <row r="7846" spans="3:3" x14ac:dyDescent="0.3">
      <c r="C7846"/>
    </row>
    <row r="7847" spans="3:3" x14ac:dyDescent="0.3">
      <c r="C7847"/>
    </row>
    <row r="7848" spans="3:3" x14ac:dyDescent="0.3">
      <c r="C7848"/>
    </row>
    <row r="7849" spans="3:3" x14ac:dyDescent="0.3">
      <c r="C7849"/>
    </row>
    <row r="7850" spans="3:3" x14ac:dyDescent="0.3">
      <c r="C7850"/>
    </row>
    <row r="7851" spans="3:3" x14ac:dyDescent="0.3">
      <c r="C7851"/>
    </row>
    <row r="7852" spans="3:3" x14ac:dyDescent="0.3">
      <c r="C7852"/>
    </row>
    <row r="7853" spans="3:3" x14ac:dyDescent="0.3">
      <c r="C7853"/>
    </row>
    <row r="7854" spans="3:3" x14ac:dyDescent="0.3">
      <c r="C7854"/>
    </row>
    <row r="7855" spans="3:3" x14ac:dyDescent="0.3">
      <c r="C7855"/>
    </row>
    <row r="7856" spans="3:3" x14ac:dyDescent="0.3">
      <c r="C7856"/>
    </row>
    <row r="7857" spans="3:3" x14ac:dyDescent="0.3">
      <c r="C7857"/>
    </row>
    <row r="7858" spans="3:3" x14ac:dyDescent="0.3">
      <c r="C7858"/>
    </row>
    <row r="7859" spans="3:3" x14ac:dyDescent="0.3">
      <c r="C7859"/>
    </row>
    <row r="7860" spans="3:3" x14ac:dyDescent="0.3">
      <c r="C7860"/>
    </row>
    <row r="7861" spans="3:3" x14ac:dyDescent="0.3">
      <c r="C7861"/>
    </row>
    <row r="7862" spans="3:3" x14ac:dyDescent="0.3">
      <c r="C7862"/>
    </row>
    <row r="7863" spans="3:3" x14ac:dyDescent="0.3">
      <c r="C7863"/>
    </row>
    <row r="7864" spans="3:3" x14ac:dyDescent="0.3">
      <c r="C7864"/>
    </row>
    <row r="7865" spans="3:3" x14ac:dyDescent="0.3">
      <c r="C7865"/>
    </row>
    <row r="7866" spans="3:3" x14ac:dyDescent="0.3">
      <c r="C7866"/>
    </row>
    <row r="7867" spans="3:3" x14ac:dyDescent="0.3">
      <c r="C7867"/>
    </row>
    <row r="7868" spans="3:3" x14ac:dyDescent="0.3">
      <c r="C7868"/>
    </row>
    <row r="7869" spans="3:3" x14ac:dyDescent="0.3">
      <c r="C7869"/>
    </row>
    <row r="7870" spans="3:3" x14ac:dyDescent="0.3">
      <c r="C7870"/>
    </row>
    <row r="7871" spans="3:3" x14ac:dyDescent="0.3">
      <c r="C7871"/>
    </row>
    <row r="7872" spans="3:3" x14ac:dyDescent="0.3">
      <c r="C7872"/>
    </row>
    <row r="7873" spans="3:3" x14ac:dyDescent="0.3">
      <c r="C7873"/>
    </row>
    <row r="7874" spans="3:3" x14ac:dyDescent="0.3">
      <c r="C7874"/>
    </row>
    <row r="7875" spans="3:3" x14ac:dyDescent="0.3">
      <c r="C7875"/>
    </row>
    <row r="7876" spans="3:3" x14ac:dyDescent="0.3">
      <c r="C7876"/>
    </row>
    <row r="7877" spans="3:3" x14ac:dyDescent="0.3">
      <c r="C7877"/>
    </row>
    <row r="7878" spans="3:3" x14ac:dyDescent="0.3">
      <c r="C7878"/>
    </row>
    <row r="7879" spans="3:3" x14ac:dyDescent="0.3">
      <c r="C7879"/>
    </row>
    <row r="7880" spans="3:3" x14ac:dyDescent="0.3">
      <c r="C7880"/>
    </row>
    <row r="7881" spans="3:3" x14ac:dyDescent="0.3">
      <c r="C7881"/>
    </row>
    <row r="7882" spans="3:3" x14ac:dyDescent="0.3">
      <c r="C7882"/>
    </row>
    <row r="7883" spans="3:3" x14ac:dyDescent="0.3">
      <c r="C7883"/>
    </row>
    <row r="7884" spans="3:3" x14ac:dyDescent="0.3">
      <c r="C7884"/>
    </row>
    <row r="7885" spans="3:3" x14ac:dyDescent="0.3">
      <c r="C7885"/>
    </row>
    <row r="7886" spans="3:3" x14ac:dyDescent="0.3">
      <c r="C7886"/>
    </row>
    <row r="7887" spans="3:3" x14ac:dyDescent="0.3">
      <c r="C7887"/>
    </row>
    <row r="7888" spans="3:3" x14ac:dyDescent="0.3">
      <c r="C7888"/>
    </row>
    <row r="7889" spans="3:3" x14ac:dyDescent="0.3">
      <c r="C7889"/>
    </row>
    <row r="7890" spans="3:3" x14ac:dyDescent="0.3">
      <c r="C7890"/>
    </row>
    <row r="7891" spans="3:3" x14ac:dyDescent="0.3">
      <c r="C7891"/>
    </row>
    <row r="7892" spans="3:3" x14ac:dyDescent="0.3">
      <c r="C7892"/>
    </row>
    <row r="7893" spans="3:3" x14ac:dyDescent="0.3">
      <c r="C7893"/>
    </row>
    <row r="7894" spans="3:3" x14ac:dyDescent="0.3">
      <c r="C7894"/>
    </row>
    <row r="7895" spans="3:3" x14ac:dyDescent="0.3">
      <c r="C7895"/>
    </row>
    <row r="7896" spans="3:3" x14ac:dyDescent="0.3">
      <c r="C7896"/>
    </row>
    <row r="7897" spans="3:3" x14ac:dyDescent="0.3">
      <c r="C7897"/>
    </row>
    <row r="7898" spans="3:3" x14ac:dyDescent="0.3">
      <c r="C7898"/>
    </row>
    <row r="7899" spans="3:3" x14ac:dyDescent="0.3">
      <c r="C7899"/>
    </row>
    <row r="7900" spans="3:3" x14ac:dyDescent="0.3">
      <c r="C7900"/>
    </row>
    <row r="7901" spans="3:3" x14ac:dyDescent="0.3">
      <c r="C7901"/>
    </row>
    <row r="7902" spans="3:3" x14ac:dyDescent="0.3">
      <c r="C7902"/>
    </row>
    <row r="7903" spans="3:3" x14ac:dyDescent="0.3">
      <c r="C7903"/>
    </row>
    <row r="7904" spans="3:3" x14ac:dyDescent="0.3">
      <c r="C7904"/>
    </row>
    <row r="7905" spans="3:3" x14ac:dyDescent="0.3">
      <c r="C7905"/>
    </row>
    <row r="7906" spans="3:3" x14ac:dyDescent="0.3">
      <c r="C7906"/>
    </row>
    <row r="7907" spans="3:3" x14ac:dyDescent="0.3">
      <c r="C7907"/>
    </row>
    <row r="7908" spans="3:3" x14ac:dyDescent="0.3">
      <c r="C7908"/>
    </row>
    <row r="7909" spans="3:3" x14ac:dyDescent="0.3">
      <c r="C7909"/>
    </row>
    <row r="7910" spans="3:3" x14ac:dyDescent="0.3">
      <c r="C7910"/>
    </row>
    <row r="7911" spans="3:3" x14ac:dyDescent="0.3">
      <c r="C7911"/>
    </row>
    <row r="7912" spans="3:3" x14ac:dyDescent="0.3">
      <c r="C7912"/>
    </row>
    <row r="7913" spans="3:3" x14ac:dyDescent="0.3">
      <c r="C7913"/>
    </row>
    <row r="7914" spans="3:3" x14ac:dyDescent="0.3">
      <c r="C7914"/>
    </row>
    <row r="7915" spans="3:3" x14ac:dyDescent="0.3">
      <c r="C7915"/>
    </row>
    <row r="7916" spans="3:3" x14ac:dyDescent="0.3">
      <c r="C7916"/>
    </row>
    <row r="7917" spans="3:3" x14ac:dyDescent="0.3">
      <c r="C7917"/>
    </row>
    <row r="7918" spans="3:3" x14ac:dyDescent="0.3">
      <c r="C7918"/>
    </row>
    <row r="7919" spans="3:3" x14ac:dyDescent="0.3">
      <c r="C7919"/>
    </row>
    <row r="7920" spans="3:3" x14ac:dyDescent="0.3">
      <c r="C7920"/>
    </row>
    <row r="7921" spans="3:3" x14ac:dyDescent="0.3">
      <c r="C7921"/>
    </row>
    <row r="7922" spans="3:3" x14ac:dyDescent="0.3">
      <c r="C7922"/>
    </row>
    <row r="7923" spans="3:3" x14ac:dyDescent="0.3">
      <c r="C7923"/>
    </row>
    <row r="7924" spans="3:3" x14ac:dyDescent="0.3">
      <c r="C7924"/>
    </row>
    <row r="7925" spans="3:3" x14ac:dyDescent="0.3">
      <c r="C7925"/>
    </row>
    <row r="7926" spans="3:3" x14ac:dyDescent="0.3">
      <c r="C7926"/>
    </row>
    <row r="7927" spans="3:3" x14ac:dyDescent="0.3">
      <c r="C7927"/>
    </row>
    <row r="7928" spans="3:3" x14ac:dyDescent="0.3">
      <c r="C7928"/>
    </row>
    <row r="7929" spans="3:3" x14ac:dyDescent="0.3">
      <c r="C7929"/>
    </row>
    <row r="7930" spans="3:3" x14ac:dyDescent="0.3">
      <c r="C7930"/>
    </row>
    <row r="7931" spans="3:3" x14ac:dyDescent="0.3">
      <c r="C7931"/>
    </row>
    <row r="7932" spans="3:3" x14ac:dyDescent="0.3">
      <c r="C7932"/>
    </row>
    <row r="7933" spans="3:3" x14ac:dyDescent="0.3">
      <c r="C7933"/>
    </row>
    <row r="7934" spans="3:3" x14ac:dyDescent="0.3">
      <c r="C7934"/>
    </row>
    <row r="7935" spans="3:3" x14ac:dyDescent="0.3">
      <c r="C7935"/>
    </row>
    <row r="7936" spans="3:3" x14ac:dyDescent="0.3">
      <c r="C7936"/>
    </row>
    <row r="7937" spans="3:3" x14ac:dyDescent="0.3">
      <c r="C7937"/>
    </row>
    <row r="7938" spans="3:3" x14ac:dyDescent="0.3">
      <c r="C7938"/>
    </row>
    <row r="7939" spans="3:3" x14ac:dyDescent="0.3">
      <c r="C7939"/>
    </row>
    <row r="7940" spans="3:3" x14ac:dyDescent="0.3">
      <c r="C7940"/>
    </row>
    <row r="7941" spans="3:3" x14ac:dyDescent="0.3">
      <c r="C7941"/>
    </row>
    <row r="7942" spans="3:3" x14ac:dyDescent="0.3">
      <c r="C7942"/>
    </row>
    <row r="7943" spans="3:3" x14ac:dyDescent="0.3">
      <c r="C7943"/>
    </row>
    <row r="7944" spans="3:3" x14ac:dyDescent="0.3">
      <c r="C7944"/>
    </row>
    <row r="7945" spans="3:3" x14ac:dyDescent="0.3">
      <c r="C7945"/>
    </row>
    <row r="7946" spans="3:3" x14ac:dyDescent="0.3">
      <c r="C7946"/>
    </row>
    <row r="7947" spans="3:3" x14ac:dyDescent="0.3">
      <c r="C7947"/>
    </row>
    <row r="7948" spans="3:3" x14ac:dyDescent="0.3">
      <c r="C7948"/>
    </row>
    <row r="7949" spans="3:3" x14ac:dyDescent="0.3">
      <c r="C7949"/>
    </row>
    <row r="7950" spans="3:3" x14ac:dyDescent="0.3">
      <c r="C7950"/>
    </row>
    <row r="7951" spans="3:3" x14ac:dyDescent="0.3">
      <c r="C7951"/>
    </row>
    <row r="7952" spans="3:3" x14ac:dyDescent="0.3">
      <c r="C7952"/>
    </row>
    <row r="7953" spans="3:3" x14ac:dyDescent="0.3">
      <c r="C7953"/>
    </row>
    <row r="7954" spans="3:3" x14ac:dyDescent="0.3">
      <c r="C7954"/>
    </row>
    <row r="7955" spans="3:3" x14ac:dyDescent="0.3">
      <c r="C7955"/>
    </row>
    <row r="7956" spans="3:3" x14ac:dyDescent="0.3">
      <c r="C7956"/>
    </row>
    <row r="7957" spans="3:3" x14ac:dyDescent="0.3">
      <c r="C7957"/>
    </row>
    <row r="7958" spans="3:3" x14ac:dyDescent="0.3">
      <c r="C7958"/>
    </row>
    <row r="7959" spans="3:3" x14ac:dyDescent="0.3">
      <c r="C7959"/>
    </row>
    <row r="7960" spans="3:3" x14ac:dyDescent="0.3">
      <c r="C7960"/>
    </row>
    <row r="7961" spans="3:3" x14ac:dyDescent="0.3">
      <c r="C7961"/>
    </row>
    <row r="7962" spans="3:3" x14ac:dyDescent="0.3">
      <c r="C7962"/>
    </row>
    <row r="7963" spans="3:3" x14ac:dyDescent="0.3">
      <c r="C7963"/>
    </row>
    <row r="7964" spans="3:3" x14ac:dyDescent="0.3">
      <c r="C7964"/>
    </row>
    <row r="7965" spans="3:3" x14ac:dyDescent="0.3">
      <c r="C7965"/>
    </row>
    <row r="7966" spans="3:3" x14ac:dyDescent="0.3">
      <c r="C7966"/>
    </row>
    <row r="7967" spans="3:3" x14ac:dyDescent="0.3">
      <c r="C7967"/>
    </row>
    <row r="7968" spans="3:3" x14ac:dyDescent="0.3">
      <c r="C7968"/>
    </row>
    <row r="7969" spans="3:3" x14ac:dyDescent="0.3">
      <c r="C7969"/>
    </row>
    <row r="7970" spans="3:3" x14ac:dyDescent="0.3">
      <c r="C7970"/>
    </row>
    <row r="7971" spans="3:3" x14ac:dyDescent="0.3">
      <c r="C7971"/>
    </row>
    <row r="7972" spans="3:3" x14ac:dyDescent="0.3">
      <c r="C7972"/>
    </row>
    <row r="7973" spans="3:3" x14ac:dyDescent="0.3">
      <c r="C7973"/>
    </row>
    <row r="7974" spans="3:3" x14ac:dyDescent="0.3">
      <c r="C7974"/>
    </row>
    <row r="7975" spans="3:3" x14ac:dyDescent="0.3">
      <c r="C7975"/>
    </row>
    <row r="7976" spans="3:3" x14ac:dyDescent="0.3">
      <c r="C7976"/>
    </row>
    <row r="7977" spans="3:3" x14ac:dyDescent="0.3">
      <c r="C7977"/>
    </row>
    <row r="7978" spans="3:3" x14ac:dyDescent="0.3">
      <c r="C7978"/>
    </row>
    <row r="7979" spans="3:3" x14ac:dyDescent="0.3">
      <c r="C7979"/>
    </row>
    <row r="7980" spans="3:3" x14ac:dyDescent="0.3">
      <c r="C7980"/>
    </row>
    <row r="7981" spans="3:3" x14ac:dyDescent="0.3">
      <c r="C7981"/>
    </row>
    <row r="7982" spans="3:3" x14ac:dyDescent="0.3">
      <c r="C7982"/>
    </row>
    <row r="7983" spans="3:3" x14ac:dyDescent="0.3">
      <c r="C7983"/>
    </row>
    <row r="7984" spans="3:3" x14ac:dyDescent="0.3">
      <c r="C7984"/>
    </row>
    <row r="7985" spans="3:3" x14ac:dyDescent="0.3">
      <c r="C7985"/>
    </row>
    <row r="7986" spans="3:3" x14ac:dyDescent="0.3">
      <c r="C7986"/>
    </row>
    <row r="7987" spans="3:3" x14ac:dyDescent="0.3">
      <c r="C7987"/>
    </row>
    <row r="7988" spans="3:3" x14ac:dyDescent="0.3">
      <c r="C7988"/>
    </row>
    <row r="7989" spans="3:3" x14ac:dyDescent="0.3">
      <c r="C7989"/>
    </row>
    <row r="7990" spans="3:3" x14ac:dyDescent="0.3">
      <c r="C7990"/>
    </row>
    <row r="7991" spans="3:3" x14ac:dyDescent="0.3">
      <c r="C7991"/>
    </row>
    <row r="7992" spans="3:3" x14ac:dyDescent="0.3">
      <c r="C7992"/>
    </row>
    <row r="7993" spans="3:3" x14ac:dyDescent="0.3">
      <c r="C7993"/>
    </row>
    <row r="7994" spans="3:3" x14ac:dyDescent="0.3">
      <c r="C7994"/>
    </row>
    <row r="7995" spans="3:3" x14ac:dyDescent="0.3">
      <c r="C7995"/>
    </row>
    <row r="7996" spans="3:3" x14ac:dyDescent="0.3">
      <c r="C7996"/>
    </row>
    <row r="7997" spans="3:3" x14ac:dyDescent="0.3">
      <c r="C7997"/>
    </row>
    <row r="7998" spans="3:3" x14ac:dyDescent="0.3">
      <c r="C7998"/>
    </row>
    <row r="7999" spans="3:3" x14ac:dyDescent="0.3">
      <c r="C7999"/>
    </row>
    <row r="8000" spans="3:3" x14ac:dyDescent="0.3">
      <c r="C8000"/>
    </row>
    <row r="8001" spans="3:3" x14ac:dyDescent="0.3">
      <c r="C8001"/>
    </row>
    <row r="8002" spans="3:3" x14ac:dyDescent="0.3">
      <c r="C8002"/>
    </row>
    <row r="8003" spans="3:3" x14ac:dyDescent="0.3">
      <c r="C8003"/>
    </row>
    <row r="8004" spans="3:3" x14ac:dyDescent="0.3">
      <c r="C8004"/>
    </row>
    <row r="8005" spans="3:3" x14ac:dyDescent="0.3">
      <c r="C8005"/>
    </row>
    <row r="8006" spans="3:3" x14ac:dyDescent="0.3">
      <c r="C8006"/>
    </row>
    <row r="8007" spans="3:3" x14ac:dyDescent="0.3">
      <c r="C8007"/>
    </row>
    <row r="8008" spans="3:3" x14ac:dyDescent="0.3">
      <c r="C8008"/>
    </row>
    <row r="8009" spans="3:3" x14ac:dyDescent="0.3">
      <c r="C8009"/>
    </row>
    <row r="8010" spans="3:3" x14ac:dyDescent="0.3">
      <c r="C8010"/>
    </row>
    <row r="8011" spans="3:3" x14ac:dyDescent="0.3">
      <c r="C8011"/>
    </row>
    <row r="8012" spans="3:3" x14ac:dyDescent="0.3">
      <c r="C8012"/>
    </row>
    <row r="8013" spans="3:3" x14ac:dyDescent="0.3">
      <c r="C8013"/>
    </row>
    <row r="8014" spans="3:3" x14ac:dyDescent="0.3">
      <c r="C8014"/>
    </row>
    <row r="8015" spans="3:3" x14ac:dyDescent="0.3">
      <c r="C8015"/>
    </row>
    <row r="8016" spans="3:3" x14ac:dyDescent="0.3">
      <c r="C8016"/>
    </row>
    <row r="8017" spans="3:3" x14ac:dyDescent="0.3">
      <c r="C8017"/>
    </row>
    <row r="8018" spans="3:3" x14ac:dyDescent="0.3">
      <c r="C8018"/>
    </row>
    <row r="8019" spans="3:3" x14ac:dyDescent="0.3">
      <c r="C8019"/>
    </row>
    <row r="8020" spans="3:3" x14ac:dyDescent="0.3">
      <c r="C8020"/>
    </row>
    <row r="8021" spans="3:3" x14ac:dyDescent="0.3">
      <c r="C8021"/>
    </row>
    <row r="8022" spans="3:3" x14ac:dyDescent="0.3">
      <c r="C8022"/>
    </row>
    <row r="8023" spans="3:3" x14ac:dyDescent="0.3">
      <c r="C8023"/>
    </row>
    <row r="8024" spans="3:3" x14ac:dyDescent="0.3">
      <c r="C8024"/>
    </row>
    <row r="8025" spans="3:3" x14ac:dyDescent="0.3">
      <c r="C8025"/>
    </row>
    <row r="8026" spans="3:3" x14ac:dyDescent="0.3">
      <c r="C8026"/>
    </row>
    <row r="8027" spans="3:3" x14ac:dyDescent="0.3">
      <c r="C8027"/>
    </row>
    <row r="8028" spans="3:3" x14ac:dyDescent="0.3">
      <c r="C8028"/>
    </row>
    <row r="8029" spans="3:3" x14ac:dyDescent="0.3">
      <c r="C8029"/>
    </row>
    <row r="8030" spans="3:3" x14ac:dyDescent="0.3">
      <c r="C8030"/>
    </row>
    <row r="8031" spans="3:3" x14ac:dyDescent="0.3">
      <c r="C8031"/>
    </row>
    <row r="8032" spans="3:3" x14ac:dyDescent="0.3">
      <c r="C8032"/>
    </row>
    <row r="8033" spans="3:3" x14ac:dyDescent="0.3">
      <c r="C8033"/>
    </row>
    <row r="8034" spans="3:3" x14ac:dyDescent="0.3">
      <c r="C8034"/>
    </row>
    <row r="8035" spans="3:3" x14ac:dyDescent="0.3">
      <c r="C8035"/>
    </row>
    <row r="8036" spans="3:3" x14ac:dyDescent="0.3">
      <c r="C8036"/>
    </row>
    <row r="8037" spans="3:3" x14ac:dyDescent="0.3">
      <c r="C8037"/>
    </row>
    <row r="8038" spans="3:3" x14ac:dyDescent="0.3">
      <c r="C8038"/>
    </row>
    <row r="8039" spans="3:3" x14ac:dyDescent="0.3">
      <c r="C8039"/>
    </row>
    <row r="8040" spans="3:3" x14ac:dyDescent="0.3">
      <c r="C8040"/>
    </row>
    <row r="8041" spans="3:3" x14ac:dyDescent="0.3">
      <c r="C8041"/>
    </row>
    <row r="8042" spans="3:3" x14ac:dyDescent="0.3">
      <c r="C8042"/>
    </row>
    <row r="8043" spans="3:3" x14ac:dyDescent="0.3">
      <c r="C8043"/>
    </row>
    <row r="8044" spans="3:3" x14ac:dyDescent="0.3">
      <c r="C8044"/>
    </row>
    <row r="8045" spans="3:3" x14ac:dyDescent="0.3">
      <c r="C8045"/>
    </row>
    <row r="8046" spans="3:3" x14ac:dyDescent="0.3">
      <c r="C8046"/>
    </row>
    <row r="8047" spans="3:3" x14ac:dyDescent="0.3">
      <c r="C8047"/>
    </row>
    <row r="8048" spans="3:3" x14ac:dyDescent="0.3">
      <c r="C8048"/>
    </row>
    <row r="8049" spans="3:3" x14ac:dyDescent="0.3">
      <c r="C8049"/>
    </row>
    <row r="8050" spans="3:3" x14ac:dyDescent="0.3">
      <c r="C8050"/>
    </row>
    <row r="8051" spans="3:3" x14ac:dyDescent="0.3">
      <c r="C8051"/>
    </row>
    <row r="8052" spans="3:3" x14ac:dyDescent="0.3">
      <c r="C8052"/>
    </row>
    <row r="8053" spans="3:3" x14ac:dyDescent="0.3">
      <c r="C8053"/>
    </row>
    <row r="8054" spans="3:3" x14ac:dyDescent="0.3">
      <c r="C8054"/>
    </row>
    <row r="8055" spans="3:3" x14ac:dyDescent="0.3">
      <c r="C8055"/>
    </row>
    <row r="8056" spans="3:3" x14ac:dyDescent="0.3">
      <c r="C8056"/>
    </row>
    <row r="8057" spans="3:3" x14ac:dyDescent="0.3">
      <c r="C8057"/>
    </row>
    <row r="8058" spans="3:3" x14ac:dyDescent="0.3">
      <c r="C8058"/>
    </row>
    <row r="8059" spans="3:3" x14ac:dyDescent="0.3">
      <c r="C8059"/>
    </row>
    <row r="8060" spans="3:3" x14ac:dyDescent="0.3">
      <c r="C8060"/>
    </row>
    <row r="8061" spans="3:3" x14ac:dyDescent="0.3">
      <c r="C8061"/>
    </row>
    <row r="8062" spans="3:3" x14ac:dyDescent="0.3">
      <c r="C8062"/>
    </row>
    <row r="8063" spans="3:3" x14ac:dyDescent="0.3">
      <c r="C8063"/>
    </row>
    <row r="8064" spans="3:3" x14ac:dyDescent="0.3">
      <c r="C8064"/>
    </row>
    <row r="8065" spans="3:3" x14ac:dyDescent="0.3">
      <c r="C8065"/>
    </row>
    <row r="8066" spans="3:3" x14ac:dyDescent="0.3">
      <c r="C8066"/>
    </row>
    <row r="8067" spans="3:3" x14ac:dyDescent="0.3">
      <c r="C8067"/>
    </row>
    <row r="8068" spans="3:3" x14ac:dyDescent="0.3">
      <c r="C8068"/>
    </row>
    <row r="8069" spans="3:3" x14ac:dyDescent="0.3">
      <c r="C8069"/>
    </row>
    <row r="8070" spans="3:3" x14ac:dyDescent="0.3">
      <c r="C8070"/>
    </row>
    <row r="8071" spans="3:3" x14ac:dyDescent="0.3">
      <c r="C8071"/>
    </row>
    <row r="8072" spans="3:3" x14ac:dyDescent="0.3">
      <c r="C8072"/>
    </row>
    <row r="8073" spans="3:3" x14ac:dyDescent="0.3">
      <c r="C8073"/>
    </row>
    <row r="8074" spans="3:3" x14ac:dyDescent="0.3">
      <c r="C8074"/>
    </row>
    <row r="8075" spans="3:3" x14ac:dyDescent="0.3">
      <c r="C8075"/>
    </row>
    <row r="8076" spans="3:3" x14ac:dyDescent="0.3">
      <c r="C8076"/>
    </row>
    <row r="8077" spans="3:3" x14ac:dyDescent="0.3">
      <c r="C8077"/>
    </row>
    <row r="8078" spans="3:3" x14ac:dyDescent="0.3">
      <c r="C8078"/>
    </row>
    <row r="8079" spans="3:3" x14ac:dyDescent="0.3">
      <c r="C8079"/>
    </row>
    <row r="8080" spans="3:3" x14ac:dyDescent="0.3">
      <c r="C8080"/>
    </row>
    <row r="8081" spans="3:3" x14ac:dyDescent="0.3">
      <c r="C8081"/>
    </row>
    <row r="8082" spans="3:3" x14ac:dyDescent="0.3">
      <c r="C8082"/>
    </row>
    <row r="8083" spans="3:3" x14ac:dyDescent="0.3">
      <c r="C8083"/>
    </row>
    <row r="8084" spans="3:3" x14ac:dyDescent="0.3">
      <c r="C8084"/>
    </row>
    <row r="8085" spans="3:3" x14ac:dyDescent="0.3">
      <c r="C8085"/>
    </row>
    <row r="8086" spans="3:3" x14ac:dyDescent="0.3">
      <c r="C8086"/>
    </row>
    <row r="8087" spans="3:3" x14ac:dyDescent="0.3">
      <c r="C8087"/>
    </row>
    <row r="8088" spans="3:3" x14ac:dyDescent="0.3">
      <c r="C8088"/>
    </row>
    <row r="8089" spans="3:3" x14ac:dyDescent="0.3">
      <c r="C8089"/>
    </row>
    <row r="8090" spans="3:3" x14ac:dyDescent="0.3">
      <c r="C8090"/>
    </row>
    <row r="8091" spans="3:3" x14ac:dyDescent="0.3">
      <c r="C8091"/>
    </row>
    <row r="8092" spans="3:3" x14ac:dyDescent="0.3">
      <c r="C8092"/>
    </row>
    <row r="8093" spans="3:3" x14ac:dyDescent="0.3">
      <c r="C8093"/>
    </row>
    <row r="8094" spans="3:3" x14ac:dyDescent="0.3">
      <c r="C8094"/>
    </row>
    <row r="8095" spans="3:3" x14ac:dyDescent="0.3">
      <c r="C8095"/>
    </row>
    <row r="8096" spans="3:3" x14ac:dyDescent="0.3">
      <c r="C8096"/>
    </row>
    <row r="8097" spans="3:3" x14ac:dyDescent="0.3">
      <c r="C8097"/>
    </row>
    <row r="8098" spans="3:3" x14ac:dyDescent="0.3">
      <c r="C8098"/>
    </row>
    <row r="8099" spans="3:3" x14ac:dyDescent="0.3">
      <c r="C8099"/>
    </row>
    <row r="8100" spans="3:3" x14ac:dyDescent="0.3">
      <c r="C8100"/>
    </row>
    <row r="8101" spans="3:3" x14ac:dyDescent="0.3">
      <c r="C8101"/>
    </row>
    <row r="8102" spans="3:3" x14ac:dyDescent="0.3">
      <c r="C8102"/>
    </row>
    <row r="8103" spans="3:3" x14ac:dyDescent="0.3">
      <c r="C8103"/>
    </row>
    <row r="8104" spans="3:3" x14ac:dyDescent="0.3">
      <c r="C8104"/>
    </row>
    <row r="8105" spans="3:3" x14ac:dyDescent="0.3">
      <c r="C8105"/>
    </row>
    <row r="8106" spans="3:3" x14ac:dyDescent="0.3">
      <c r="C8106"/>
    </row>
    <row r="8107" spans="3:3" x14ac:dyDescent="0.3">
      <c r="C8107"/>
    </row>
    <row r="8108" spans="3:3" x14ac:dyDescent="0.3">
      <c r="C8108"/>
    </row>
    <row r="8109" spans="3:3" x14ac:dyDescent="0.3">
      <c r="C8109"/>
    </row>
    <row r="8110" spans="3:3" x14ac:dyDescent="0.3">
      <c r="C8110"/>
    </row>
    <row r="8111" spans="3:3" x14ac:dyDescent="0.3">
      <c r="C8111"/>
    </row>
    <row r="8112" spans="3:3" x14ac:dyDescent="0.3">
      <c r="C8112"/>
    </row>
    <row r="8113" spans="3:3" x14ac:dyDescent="0.3">
      <c r="C8113"/>
    </row>
    <row r="8114" spans="3:3" x14ac:dyDescent="0.3">
      <c r="C8114"/>
    </row>
    <row r="8115" spans="3:3" x14ac:dyDescent="0.3">
      <c r="C8115"/>
    </row>
    <row r="8116" spans="3:3" x14ac:dyDescent="0.3">
      <c r="C8116"/>
    </row>
    <row r="8117" spans="3:3" x14ac:dyDescent="0.3">
      <c r="C8117"/>
    </row>
    <row r="8118" spans="3:3" x14ac:dyDescent="0.3">
      <c r="C8118"/>
    </row>
    <row r="8119" spans="3:3" x14ac:dyDescent="0.3">
      <c r="C8119"/>
    </row>
    <row r="8120" spans="3:3" x14ac:dyDescent="0.3">
      <c r="C8120"/>
    </row>
    <row r="8121" spans="3:3" x14ac:dyDescent="0.3">
      <c r="C8121"/>
    </row>
    <row r="8122" spans="3:3" x14ac:dyDescent="0.3">
      <c r="C8122"/>
    </row>
    <row r="8123" spans="3:3" x14ac:dyDescent="0.3">
      <c r="C8123"/>
    </row>
    <row r="8124" spans="3:3" x14ac:dyDescent="0.3">
      <c r="C8124"/>
    </row>
    <row r="8125" spans="3:3" x14ac:dyDescent="0.3">
      <c r="C8125"/>
    </row>
    <row r="8126" spans="3:3" x14ac:dyDescent="0.3">
      <c r="C8126"/>
    </row>
    <row r="8127" spans="3:3" x14ac:dyDescent="0.3">
      <c r="C8127"/>
    </row>
    <row r="8128" spans="3:3" x14ac:dyDescent="0.3">
      <c r="C8128"/>
    </row>
    <row r="8129" spans="3:3" x14ac:dyDescent="0.3">
      <c r="C8129"/>
    </row>
    <row r="8130" spans="3:3" x14ac:dyDescent="0.3">
      <c r="C8130"/>
    </row>
    <row r="8131" spans="3:3" x14ac:dyDescent="0.3">
      <c r="C8131"/>
    </row>
    <row r="8132" spans="3:3" x14ac:dyDescent="0.3">
      <c r="C8132"/>
    </row>
    <row r="8133" spans="3:3" x14ac:dyDescent="0.3">
      <c r="C8133"/>
    </row>
    <row r="8134" spans="3:3" x14ac:dyDescent="0.3">
      <c r="C8134"/>
    </row>
    <row r="8135" spans="3:3" x14ac:dyDescent="0.3">
      <c r="C8135"/>
    </row>
    <row r="8136" spans="3:3" x14ac:dyDescent="0.3">
      <c r="C8136"/>
    </row>
    <row r="8137" spans="3:3" x14ac:dyDescent="0.3">
      <c r="C8137"/>
    </row>
    <row r="8138" spans="3:3" x14ac:dyDescent="0.3">
      <c r="C8138"/>
    </row>
    <row r="8139" spans="3:3" x14ac:dyDescent="0.3">
      <c r="C8139"/>
    </row>
    <row r="8140" spans="3:3" x14ac:dyDescent="0.3">
      <c r="C8140"/>
    </row>
    <row r="8141" spans="3:3" x14ac:dyDescent="0.3">
      <c r="C8141"/>
    </row>
    <row r="8142" spans="3:3" x14ac:dyDescent="0.3">
      <c r="C8142"/>
    </row>
    <row r="8143" spans="3:3" x14ac:dyDescent="0.3">
      <c r="C8143"/>
    </row>
    <row r="8144" spans="3:3" x14ac:dyDescent="0.3">
      <c r="C8144"/>
    </row>
    <row r="8145" spans="3:3" x14ac:dyDescent="0.3">
      <c r="C8145"/>
    </row>
    <row r="8146" spans="3:3" x14ac:dyDescent="0.3">
      <c r="C8146"/>
    </row>
    <row r="8147" spans="3:3" x14ac:dyDescent="0.3">
      <c r="C8147"/>
    </row>
    <row r="8148" spans="3:3" x14ac:dyDescent="0.3">
      <c r="C8148"/>
    </row>
    <row r="8149" spans="3:3" x14ac:dyDescent="0.3">
      <c r="C8149"/>
    </row>
    <row r="8150" spans="3:3" x14ac:dyDescent="0.3">
      <c r="C8150"/>
    </row>
    <row r="8151" spans="3:3" x14ac:dyDescent="0.3">
      <c r="C8151"/>
    </row>
    <row r="8152" spans="3:3" x14ac:dyDescent="0.3">
      <c r="C8152"/>
    </row>
    <row r="8153" spans="3:3" x14ac:dyDescent="0.3">
      <c r="C8153"/>
    </row>
    <row r="8154" spans="3:3" x14ac:dyDescent="0.3">
      <c r="C8154"/>
    </row>
    <row r="8155" spans="3:3" x14ac:dyDescent="0.3">
      <c r="C8155"/>
    </row>
    <row r="8156" spans="3:3" x14ac:dyDescent="0.3">
      <c r="C8156"/>
    </row>
    <row r="8157" spans="3:3" x14ac:dyDescent="0.3">
      <c r="C8157"/>
    </row>
    <row r="8158" spans="3:3" x14ac:dyDescent="0.3">
      <c r="C8158"/>
    </row>
    <row r="8159" spans="3:3" x14ac:dyDescent="0.3">
      <c r="C8159"/>
    </row>
    <row r="8160" spans="3:3" x14ac:dyDescent="0.3">
      <c r="C8160"/>
    </row>
    <row r="8161" spans="3:3" x14ac:dyDescent="0.3">
      <c r="C8161"/>
    </row>
    <row r="8162" spans="3:3" x14ac:dyDescent="0.3">
      <c r="C8162"/>
    </row>
    <row r="8163" spans="3:3" x14ac:dyDescent="0.3">
      <c r="C8163"/>
    </row>
    <row r="8164" spans="3:3" x14ac:dyDescent="0.3">
      <c r="C8164"/>
    </row>
    <row r="8165" spans="3:3" x14ac:dyDescent="0.3">
      <c r="C8165"/>
    </row>
    <row r="8166" spans="3:3" x14ac:dyDescent="0.3">
      <c r="C8166"/>
    </row>
    <row r="8167" spans="3:3" x14ac:dyDescent="0.3">
      <c r="C8167"/>
    </row>
    <row r="8168" spans="3:3" x14ac:dyDescent="0.3">
      <c r="C8168"/>
    </row>
    <row r="8169" spans="3:3" x14ac:dyDescent="0.3">
      <c r="C8169"/>
    </row>
    <row r="8170" spans="3:3" x14ac:dyDescent="0.3">
      <c r="C8170"/>
    </row>
    <row r="8171" spans="3:3" x14ac:dyDescent="0.3">
      <c r="C8171"/>
    </row>
    <row r="8172" spans="3:3" x14ac:dyDescent="0.3">
      <c r="C8172"/>
    </row>
    <row r="8173" spans="3:3" x14ac:dyDescent="0.3">
      <c r="C8173"/>
    </row>
    <row r="8174" spans="3:3" x14ac:dyDescent="0.3">
      <c r="C8174"/>
    </row>
    <row r="8175" spans="3:3" x14ac:dyDescent="0.3">
      <c r="C8175"/>
    </row>
    <row r="8176" spans="3:3" x14ac:dyDescent="0.3">
      <c r="C8176"/>
    </row>
    <row r="8177" spans="3:3" x14ac:dyDescent="0.3">
      <c r="C8177"/>
    </row>
    <row r="8178" spans="3:3" x14ac:dyDescent="0.3">
      <c r="C8178"/>
    </row>
    <row r="8179" spans="3:3" x14ac:dyDescent="0.3">
      <c r="C8179"/>
    </row>
    <row r="8180" spans="3:3" x14ac:dyDescent="0.3">
      <c r="C8180"/>
    </row>
    <row r="8181" spans="3:3" x14ac:dyDescent="0.3">
      <c r="C8181"/>
    </row>
    <row r="8182" spans="3:3" x14ac:dyDescent="0.3">
      <c r="C8182"/>
    </row>
    <row r="8183" spans="3:3" x14ac:dyDescent="0.3">
      <c r="C8183"/>
    </row>
    <row r="8184" spans="3:3" x14ac:dyDescent="0.3">
      <c r="C8184"/>
    </row>
    <row r="8185" spans="3:3" x14ac:dyDescent="0.3">
      <c r="C8185"/>
    </row>
    <row r="8186" spans="3:3" x14ac:dyDescent="0.3">
      <c r="C8186"/>
    </row>
    <row r="8187" spans="3:3" x14ac:dyDescent="0.3">
      <c r="C8187"/>
    </row>
    <row r="8188" spans="3:3" x14ac:dyDescent="0.3">
      <c r="C8188"/>
    </row>
    <row r="8189" spans="3:3" x14ac:dyDescent="0.3">
      <c r="C8189"/>
    </row>
    <row r="8190" spans="3:3" x14ac:dyDescent="0.3">
      <c r="C8190"/>
    </row>
    <row r="8191" spans="3:3" x14ac:dyDescent="0.3">
      <c r="C8191"/>
    </row>
    <row r="8192" spans="3:3" x14ac:dyDescent="0.3">
      <c r="C8192"/>
    </row>
    <row r="8193" spans="3:3" x14ac:dyDescent="0.3">
      <c r="C8193"/>
    </row>
    <row r="8194" spans="3:3" x14ac:dyDescent="0.3">
      <c r="C8194"/>
    </row>
    <row r="8195" spans="3:3" x14ac:dyDescent="0.3">
      <c r="C8195"/>
    </row>
    <row r="8196" spans="3:3" x14ac:dyDescent="0.3">
      <c r="C8196"/>
    </row>
    <row r="8197" spans="3:3" x14ac:dyDescent="0.3">
      <c r="C8197"/>
    </row>
    <row r="8198" spans="3:3" x14ac:dyDescent="0.3">
      <c r="C8198"/>
    </row>
    <row r="8199" spans="3:3" x14ac:dyDescent="0.3">
      <c r="C8199"/>
    </row>
    <row r="8200" spans="3:3" x14ac:dyDescent="0.3">
      <c r="C8200"/>
    </row>
    <row r="8201" spans="3:3" x14ac:dyDescent="0.3">
      <c r="C8201"/>
    </row>
    <row r="8202" spans="3:3" x14ac:dyDescent="0.3">
      <c r="C8202"/>
    </row>
    <row r="8203" spans="3:3" x14ac:dyDescent="0.3">
      <c r="C8203"/>
    </row>
    <row r="8204" spans="3:3" x14ac:dyDescent="0.3">
      <c r="C8204"/>
    </row>
    <row r="8205" spans="3:3" x14ac:dyDescent="0.3">
      <c r="C8205"/>
    </row>
    <row r="8206" spans="3:3" x14ac:dyDescent="0.3">
      <c r="C8206"/>
    </row>
    <row r="8207" spans="3:3" x14ac:dyDescent="0.3">
      <c r="C8207"/>
    </row>
    <row r="8208" spans="3:3" x14ac:dyDescent="0.3">
      <c r="C8208"/>
    </row>
    <row r="8209" spans="3:3" x14ac:dyDescent="0.3">
      <c r="C8209"/>
    </row>
    <row r="8210" spans="3:3" x14ac:dyDescent="0.3">
      <c r="C8210"/>
    </row>
    <row r="8211" spans="3:3" x14ac:dyDescent="0.3">
      <c r="C8211"/>
    </row>
    <row r="8212" spans="3:3" x14ac:dyDescent="0.3">
      <c r="C8212"/>
    </row>
    <row r="8213" spans="3:3" x14ac:dyDescent="0.3">
      <c r="C8213"/>
    </row>
    <row r="8214" spans="3:3" x14ac:dyDescent="0.3">
      <c r="C8214"/>
    </row>
    <row r="8215" spans="3:3" x14ac:dyDescent="0.3">
      <c r="C8215"/>
    </row>
    <row r="8216" spans="3:3" x14ac:dyDescent="0.3">
      <c r="C8216"/>
    </row>
    <row r="8217" spans="3:3" x14ac:dyDescent="0.3">
      <c r="C8217"/>
    </row>
    <row r="8218" spans="3:3" x14ac:dyDescent="0.3">
      <c r="C8218"/>
    </row>
    <row r="8219" spans="3:3" x14ac:dyDescent="0.3">
      <c r="C8219"/>
    </row>
    <row r="8220" spans="3:3" x14ac:dyDescent="0.3">
      <c r="C8220"/>
    </row>
    <row r="8221" spans="3:3" x14ac:dyDescent="0.3">
      <c r="C8221"/>
    </row>
    <row r="8222" spans="3:3" x14ac:dyDescent="0.3">
      <c r="C8222"/>
    </row>
    <row r="8223" spans="3:3" x14ac:dyDescent="0.3">
      <c r="C8223"/>
    </row>
    <row r="8224" spans="3:3" x14ac:dyDescent="0.3">
      <c r="C8224"/>
    </row>
    <row r="8225" spans="3:3" x14ac:dyDescent="0.3">
      <c r="C8225"/>
    </row>
    <row r="8226" spans="3:3" x14ac:dyDescent="0.3">
      <c r="C8226"/>
    </row>
    <row r="8227" spans="3:3" x14ac:dyDescent="0.3">
      <c r="C8227"/>
    </row>
    <row r="8228" spans="3:3" x14ac:dyDescent="0.3">
      <c r="C8228"/>
    </row>
    <row r="8229" spans="3:3" x14ac:dyDescent="0.3">
      <c r="C8229"/>
    </row>
    <row r="8230" spans="3:3" x14ac:dyDescent="0.3">
      <c r="C8230"/>
    </row>
    <row r="8231" spans="3:3" x14ac:dyDescent="0.3">
      <c r="C8231"/>
    </row>
    <row r="8232" spans="3:3" x14ac:dyDescent="0.3">
      <c r="C8232"/>
    </row>
    <row r="8233" spans="3:3" x14ac:dyDescent="0.3">
      <c r="C8233"/>
    </row>
    <row r="8234" spans="3:3" x14ac:dyDescent="0.3">
      <c r="C8234"/>
    </row>
    <row r="8235" spans="3:3" x14ac:dyDescent="0.3">
      <c r="C8235"/>
    </row>
    <row r="8236" spans="3:3" x14ac:dyDescent="0.3">
      <c r="C8236"/>
    </row>
    <row r="8237" spans="3:3" x14ac:dyDescent="0.3">
      <c r="C8237"/>
    </row>
    <row r="8238" spans="3:3" x14ac:dyDescent="0.3">
      <c r="C8238"/>
    </row>
    <row r="8239" spans="3:3" x14ac:dyDescent="0.3">
      <c r="C8239"/>
    </row>
    <row r="8240" spans="3:3" x14ac:dyDescent="0.3">
      <c r="C8240"/>
    </row>
    <row r="8241" spans="3:3" x14ac:dyDescent="0.3">
      <c r="C8241"/>
    </row>
    <row r="8242" spans="3:3" x14ac:dyDescent="0.3">
      <c r="C8242"/>
    </row>
    <row r="8243" spans="3:3" x14ac:dyDescent="0.3">
      <c r="C8243"/>
    </row>
    <row r="8244" spans="3:3" x14ac:dyDescent="0.3">
      <c r="C8244"/>
    </row>
    <row r="8245" spans="3:3" x14ac:dyDescent="0.3">
      <c r="C8245"/>
    </row>
    <row r="8246" spans="3:3" x14ac:dyDescent="0.3">
      <c r="C8246"/>
    </row>
    <row r="8247" spans="3:3" x14ac:dyDescent="0.3">
      <c r="C8247"/>
    </row>
    <row r="8248" spans="3:3" x14ac:dyDescent="0.3">
      <c r="C8248"/>
    </row>
    <row r="8249" spans="3:3" x14ac:dyDescent="0.3">
      <c r="C8249"/>
    </row>
    <row r="8250" spans="3:3" x14ac:dyDescent="0.3">
      <c r="C8250"/>
    </row>
    <row r="8251" spans="3:3" x14ac:dyDescent="0.3">
      <c r="C8251"/>
    </row>
    <row r="8252" spans="3:3" x14ac:dyDescent="0.3">
      <c r="C8252"/>
    </row>
    <row r="8253" spans="3:3" x14ac:dyDescent="0.3">
      <c r="C8253"/>
    </row>
    <row r="8254" spans="3:3" x14ac:dyDescent="0.3">
      <c r="C8254"/>
    </row>
    <row r="8255" spans="3:3" x14ac:dyDescent="0.3">
      <c r="C8255"/>
    </row>
    <row r="8256" spans="3:3" x14ac:dyDescent="0.3">
      <c r="C8256"/>
    </row>
    <row r="8257" spans="3:3" x14ac:dyDescent="0.3">
      <c r="C8257"/>
    </row>
    <row r="8258" spans="3:3" x14ac:dyDescent="0.3">
      <c r="C8258"/>
    </row>
    <row r="8259" spans="3:3" x14ac:dyDescent="0.3">
      <c r="C8259"/>
    </row>
    <row r="8260" spans="3:3" x14ac:dyDescent="0.3">
      <c r="C8260"/>
    </row>
    <row r="8261" spans="3:3" x14ac:dyDescent="0.3">
      <c r="C8261"/>
    </row>
    <row r="8262" spans="3:3" x14ac:dyDescent="0.3">
      <c r="C8262"/>
    </row>
    <row r="8263" spans="3:3" x14ac:dyDescent="0.3">
      <c r="C8263"/>
    </row>
    <row r="8264" spans="3:3" x14ac:dyDescent="0.3">
      <c r="C8264"/>
    </row>
    <row r="8265" spans="3:3" x14ac:dyDescent="0.3">
      <c r="C8265"/>
    </row>
    <row r="8266" spans="3:3" x14ac:dyDescent="0.3">
      <c r="C8266"/>
    </row>
    <row r="8267" spans="3:3" x14ac:dyDescent="0.3">
      <c r="C8267"/>
    </row>
    <row r="8268" spans="3:3" x14ac:dyDescent="0.3">
      <c r="C8268"/>
    </row>
    <row r="8269" spans="3:3" x14ac:dyDescent="0.3">
      <c r="C8269"/>
    </row>
    <row r="8270" spans="3:3" x14ac:dyDescent="0.3">
      <c r="C8270"/>
    </row>
    <row r="8271" spans="3:3" x14ac:dyDescent="0.3">
      <c r="C8271"/>
    </row>
    <row r="8272" spans="3:3" x14ac:dyDescent="0.3">
      <c r="C8272"/>
    </row>
    <row r="8273" spans="3:3" x14ac:dyDescent="0.3">
      <c r="C8273"/>
    </row>
    <row r="8274" spans="3:3" x14ac:dyDescent="0.3">
      <c r="C8274"/>
    </row>
    <row r="8275" spans="3:3" x14ac:dyDescent="0.3">
      <c r="C8275"/>
    </row>
    <row r="8276" spans="3:3" x14ac:dyDescent="0.3">
      <c r="C8276"/>
    </row>
    <row r="8277" spans="3:3" x14ac:dyDescent="0.3">
      <c r="C8277"/>
    </row>
    <row r="8278" spans="3:3" x14ac:dyDescent="0.3">
      <c r="C8278"/>
    </row>
    <row r="8279" spans="3:3" x14ac:dyDescent="0.3">
      <c r="C8279"/>
    </row>
    <row r="8280" spans="3:3" x14ac:dyDescent="0.3">
      <c r="C8280"/>
    </row>
    <row r="8281" spans="3:3" x14ac:dyDescent="0.3">
      <c r="C8281"/>
    </row>
    <row r="8282" spans="3:3" x14ac:dyDescent="0.3">
      <c r="C8282"/>
    </row>
    <row r="8283" spans="3:3" x14ac:dyDescent="0.3">
      <c r="C8283"/>
    </row>
    <row r="8284" spans="3:3" x14ac:dyDescent="0.3">
      <c r="C8284"/>
    </row>
    <row r="8285" spans="3:3" x14ac:dyDescent="0.3">
      <c r="C8285"/>
    </row>
    <row r="8286" spans="3:3" x14ac:dyDescent="0.3">
      <c r="C8286"/>
    </row>
    <row r="8287" spans="3:3" x14ac:dyDescent="0.3">
      <c r="C8287"/>
    </row>
    <row r="8288" spans="3:3" x14ac:dyDescent="0.3">
      <c r="C8288"/>
    </row>
    <row r="8289" spans="3:3" x14ac:dyDescent="0.3">
      <c r="C8289"/>
    </row>
    <row r="8290" spans="3:3" x14ac:dyDescent="0.3">
      <c r="C8290"/>
    </row>
    <row r="8291" spans="3:3" x14ac:dyDescent="0.3">
      <c r="C8291"/>
    </row>
    <row r="8292" spans="3:3" x14ac:dyDescent="0.3">
      <c r="C8292"/>
    </row>
    <row r="8293" spans="3:3" x14ac:dyDescent="0.3">
      <c r="C8293"/>
    </row>
    <row r="8294" spans="3:3" x14ac:dyDescent="0.3">
      <c r="C8294"/>
    </row>
    <row r="8295" spans="3:3" x14ac:dyDescent="0.3">
      <c r="C8295"/>
    </row>
    <row r="8296" spans="3:3" x14ac:dyDescent="0.3">
      <c r="C8296"/>
    </row>
    <row r="8297" spans="3:3" x14ac:dyDescent="0.3">
      <c r="C8297"/>
    </row>
    <row r="8298" spans="3:3" x14ac:dyDescent="0.3">
      <c r="C8298"/>
    </row>
    <row r="8299" spans="3:3" x14ac:dyDescent="0.3">
      <c r="C8299"/>
    </row>
    <row r="8300" spans="3:3" x14ac:dyDescent="0.3">
      <c r="C8300"/>
    </row>
    <row r="8301" spans="3:3" x14ac:dyDescent="0.3">
      <c r="C8301"/>
    </row>
    <row r="8302" spans="3:3" x14ac:dyDescent="0.3">
      <c r="C8302"/>
    </row>
    <row r="8303" spans="3:3" x14ac:dyDescent="0.3">
      <c r="C8303"/>
    </row>
    <row r="8304" spans="3:3" x14ac:dyDescent="0.3">
      <c r="C8304"/>
    </row>
    <row r="8305" spans="3:3" x14ac:dyDescent="0.3">
      <c r="C8305"/>
    </row>
    <row r="8306" spans="3:3" x14ac:dyDescent="0.3">
      <c r="C8306"/>
    </row>
    <row r="8307" spans="3:3" x14ac:dyDescent="0.3">
      <c r="C8307"/>
    </row>
    <row r="8308" spans="3:3" x14ac:dyDescent="0.3">
      <c r="C8308"/>
    </row>
    <row r="8309" spans="3:3" x14ac:dyDescent="0.3">
      <c r="C8309"/>
    </row>
    <row r="8310" spans="3:3" x14ac:dyDescent="0.3">
      <c r="C8310"/>
    </row>
    <row r="8311" spans="3:3" x14ac:dyDescent="0.3">
      <c r="C8311"/>
    </row>
    <row r="8312" spans="3:3" x14ac:dyDescent="0.3">
      <c r="C8312"/>
    </row>
    <row r="8313" spans="3:3" x14ac:dyDescent="0.3">
      <c r="C8313"/>
    </row>
    <row r="8314" spans="3:3" x14ac:dyDescent="0.3">
      <c r="C8314"/>
    </row>
    <row r="8315" spans="3:3" x14ac:dyDescent="0.3">
      <c r="C8315"/>
    </row>
    <row r="8316" spans="3:3" x14ac:dyDescent="0.3">
      <c r="C8316"/>
    </row>
    <row r="8317" spans="3:3" x14ac:dyDescent="0.3">
      <c r="C8317"/>
    </row>
    <row r="8318" spans="3:3" x14ac:dyDescent="0.3">
      <c r="C8318"/>
    </row>
    <row r="8319" spans="3:3" x14ac:dyDescent="0.3">
      <c r="C8319"/>
    </row>
    <row r="8320" spans="3:3" x14ac:dyDescent="0.3">
      <c r="C8320"/>
    </row>
    <row r="8321" spans="3:3" x14ac:dyDescent="0.3">
      <c r="C8321"/>
    </row>
    <row r="8322" spans="3:3" x14ac:dyDescent="0.3">
      <c r="C8322"/>
    </row>
    <row r="8323" spans="3:3" x14ac:dyDescent="0.3">
      <c r="C8323"/>
    </row>
    <row r="8324" spans="3:3" x14ac:dyDescent="0.3">
      <c r="C8324"/>
    </row>
    <row r="8325" spans="3:3" x14ac:dyDescent="0.3">
      <c r="C8325"/>
    </row>
    <row r="8326" spans="3:3" x14ac:dyDescent="0.3">
      <c r="C8326"/>
    </row>
    <row r="8327" spans="3:3" x14ac:dyDescent="0.3">
      <c r="C8327"/>
    </row>
    <row r="8328" spans="3:3" x14ac:dyDescent="0.3">
      <c r="C8328"/>
    </row>
    <row r="8329" spans="3:3" x14ac:dyDescent="0.3">
      <c r="C8329"/>
    </row>
    <row r="8330" spans="3:3" x14ac:dyDescent="0.3">
      <c r="C8330"/>
    </row>
    <row r="8331" spans="3:3" x14ac:dyDescent="0.3">
      <c r="C8331"/>
    </row>
    <row r="8332" spans="3:3" x14ac:dyDescent="0.3">
      <c r="C8332"/>
    </row>
    <row r="8333" spans="3:3" x14ac:dyDescent="0.3">
      <c r="C8333"/>
    </row>
    <row r="8334" spans="3:3" x14ac:dyDescent="0.3">
      <c r="C8334"/>
    </row>
    <row r="8335" spans="3:3" x14ac:dyDescent="0.3">
      <c r="C8335"/>
    </row>
    <row r="8336" spans="3:3" x14ac:dyDescent="0.3">
      <c r="C8336"/>
    </row>
    <row r="8337" spans="3:3" x14ac:dyDescent="0.3">
      <c r="C8337"/>
    </row>
    <row r="8338" spans="3:3" x14ac:dyDescent="0.3">
      <c r="C8338"/>
    </row>
    <row r="8339" spans="3:3" x14ac:dyDescent="0.3">
      <c r="C8339"/>
    </row>
    <row r="8340" spans="3:3" x14ac:dyDescent="0.3">
      <c r="C8340"/>
    </row>
    <row r="8341" spans="3:3" x14ac:dyDescent="0.3">
      <c r="C8341"/>
    </row>
    <row r="8342" spans="3:3" x14ac:dyDescent="0.3">
      <c r="C8342"/>
    </row>
    <row r="8343" spans="3:3" x14ac:dyDescent="0.3">
      <c r="C8343"/>
    </row>
    <row r="8344" spans="3:3" x14ac:dyDescent="0.3">
      <c r="C8344"/>
    </row>
    <row r="8345" spans="3:3" x14ac:dyDescent="0.3">
      <c r="C8345"/>
    </row>
    <row r="8346" spans="3:3" x14ac:dyDescent="0.3">
      <c r="C8346"/>
    </row>
    <row r="8347" spans="3:3" x14ac:dyDescent="0.3">
      <c r="C8347"/>
    </row>
    <row r="8348" spans="3:3" x14ac:dyDescent="0.3">
      <c r="C8348"/>
    </row>
    <row r="8349" spans="3:3" x14ac:dyDescent="0.3">
      <c r="C8349"/>
    </row>
    <row r="8350" spans="3:3" x14ac:dyDescent="0.3">
      <c r="C8350"/>
    </row>
    <row r="8351" spans="3:3" x14ac:dyDescent="0.3">
      <c r="C8351"/>
    </row>
    <row r="8352" spans="3:3" x14ac:dyDescent="0.3">
      <c r="C8352"/>
    </row>
    <row r="8353" spans="3:3" x14ac:dyDescent="0.3">
      <c r="C8353"/>
    </row>
    <row r="8354" spans="3:3" x14ac:dyDescent="0.3">
      <c r="C8354"/>
    </row>
    <row r="8355" spans="3:3" x14ac:dyDescent="0.3">
      <c r="C8355"/>
    </row>
    <row r="8356" spans="3:3" x14ac:dyDescent="0.3">
      <c r="C8356"/>
    </row>
    <row r="8357" spans="3:3" x14ac:dyDescent="0.3">
      <c r="C8357"/>
    </row>
    <row r="8358" spans="3:3" x14ac:dyDescent="0.3">
      <c r="C8358"/>
    </row>
    <row r="8359" spans="3:3" x14ac:dyDescent="0.3">
      <c r="C8359"/>
    </row>
    <row r="8360" spans="3:3" x14ac:dyDescent="0.3">
      <c r="C8360"/>
    </row>
    <row r="8361" spans="3:3" x14ac:dyDescent="0.3">
      <c r="C8361"/>
    </row>
    <row r="8362" spans="3:3" x14ac:dyDescent="0.3">
      <c r="C8362"/>
    </row>
    <row r="8363" spans="3:3" x14ac:dyDescent="0.3">
      <c r="C8363"/>
    </row>
    <row r="8364" spans="3:3" x14ac:dyDescent="0.3">
      <c r="C8364"/>
    </row>
    <row r="8365" spans="3:3" x14ac:dyDescent="0.3">
      <c r="C8365"/>
    </row>
    <row r="8366" spans="3:3" x14ac:dyDescent="0.3">
      <c r="C8366"/>
    </row>
    <row r="8367" spans="3:3" x14ac:dyDescent="0.3">
      <c r="C8367"/>
    </row>
    <row r="8368" spans="3:3" x14ac:dyDescent="0.3">
      <c r="C8368"/>
    </row>
    <row r="8369" spans="3:3" x14ac:dyDescent="0.3">
      <c r="C8369"/>
    </row>
    <row r="8370" spans="3:3" x14ac:dyDescent="0.3">
      <c r="C8370"/>
    </row>
    <row r="8371" spans="3:3" x14ac:dyDescent="0.3">
      <c r="C8371"/>
    </row>
    <row r="8372" spans="3:3" x14ac:dyDescent="0.3">
      <c r="C8372"/>
    </row>
    <row r="8373" spans="3:3" x14ac:dyDescent="0.3">
      <c r="C8373"/>
    </row>
    <row r="8374" spans="3:3" x14ac:dyDescent="0.3">
      <c r="C8374"/>
    </row>
    <row r="8375" spans="3:3" x14ac:dyDescent="0.3">
      <c r="C8375"/>
    </row>
    <row r="8376" spans="3:3" x14ac:dyDescent="0.3">
      <c r="C8376"/>
    </row>
    <row r="8377" spans="3:3" x14ac:dyDescent="0.3">
      <c r="C8377"/>
    </row>
    <row r="8378" spans="3:3" x14ac:dyDescent="0.3">
      <c r="C8378"/>
    </row>
    <row r="8379" spans="3:3" x14ac:dyDescent="0.3">
      <c r="C8379"/>
    </row>
    <row r="8380" spans="3:3" x14ac:dyDescent="0.3">
      <c r="C8380"/>
    </row>
    <row r="8381" spans="3:3" x14ac:dyDescent="0.3">
      <c r="C8381"/>
    </row>
    <row r="8382" spans="3:3" x14ac:dyDescent="0.3">
      <c r="C8382"/>
    </row>
    <row r="8383" spans="3:3" x14ac:dyDescent="0.3">
      <c r="C8383"/>
    </row>
    <row r="8384" spans="3:3" x14ac:dyDescent="0.3">
      <c r="C8384"/>
    </row>
    <row r="8385" spans="3:3" x14ac:dyDescent="0.3">
      <c r="C8385"/>
    </row>
    <row r="8386" spans="3:3" x14ac:dyDescent="0.3">
      <c r="C8386"/>
    </row>
    <row r="8387" spans="3:3" x14ac:dyDescent="0.3">
      <c r="C8387"/>
    </row>
    <row r="8388" spans="3:3" x14ac:dyDescent="0.3">
      <c r="C8388"/>
    </row>
    <row r="8389" spans="3:3" x14ac:dyDescent="0.3">
      <c r="C8389"/>
    </row>
    <row r="8390" spans="3:3" x14ac:dyDescent="0.3">
      <c r="C8390"/>
    </row>
    <row r="8391" spans="3:3" x14ac:dyDescent="0.3">
      <c r="C8391"/>
    </row>
    <row r="8392" spans="3:3" x14ac:dyDescent="0.3">
      <c r="C8392"/>
    </row>
    <row r="8393" spans="3:3" x14ac:dyDescent="0.3">
      <c r="C8393"/>
    </row>
    <row r="8394" spans="3:3" x14ac:dyDescent="0.3">
      <c r="C8394"/>
    </row>
    <row r="8395" spans="3:3" x14ac:dyDescent="0.3">
      <c r="C8395"/>
    </row>
    <row r="8396" spans="3:3" x14ac:dyDescent="0.3">
      <c r="C8396"/>
    </row>
    <row r="8397" spans="3:3" x14ac:dyDescent="0.3">
      <c r="C8397"/>
    </row>
    <row r="8398" spans="3:3" x14ac:dyDescent="0.3">
      <c r="C8398"/>
    </row>
    <row r="8399" spans="3:3" x14ac:dyDescent="0.3">
      <c r="C8399"/>
    </row>
    <row r="8400" spans="3:3" x14ac:dyDescent="0.3">
      <c r="C8400"/>
    </row>
    <row r="8401" spans="3:3" x14ac:dyDescent="0.3">
      <c r="C8401"/>
    </row>
    <row r="8402" spans="3:3" x14ac:dyDescent="0.3">
      <c r="C8402"/>
    </row>
    <row r="8403" spans="3:3" x14ac:dyDescent="0.3">
      <c r="C8403"/>
    </row>
    <row r="8404" spans="3:3" x14ac:dyDescent="0.3">
      <c r="C8404"/>
    </row>
    <row r="8405" spans="3:3" x14ac:dyDescent="0.3">
      <c r="C8405"/>
    </row>
    <row r="8406" spans="3:3" x14ac:dyDescent="0.3">
      <c r="C8406"/>
    </row>
    <row r="8407" spans="3:3" x14ac:dyDescent="0.3">
      <c r="C8407"/>
    </row>
    <row r="8408" spans="3:3" x14ac:dyDescent="0.3">
      <c r="C8408"/>
    </row>
    <row r="8409" spans="3:3" x14ac:dyDescent="0.3">
      <c r="C8409"/>
    </row>
    <row r="8410" spans="3:3" x14ac:dyDescent="0.3">
      <c r="C8410"/>
    </row>
    <row r="8411" spans="3:3" x14ac:dyDescent="0.3">
      <c r="C8411"/>
    </row>
    <row r="8412" spans="3:3" x14ac:dyDescent="0.3">
      <c r="C8412"/>
    </row>
    <row r="8413" spans="3:3" x14ac:dyDescent="0.3">
      <c r="C8413"/>
    </row>
    <row r="8414" spans="3:3" x14ac:dyDescent="0.3">
      <c r="C8414"/>
    </row>
    <row r="8415" spans="3:3" x14ac:dyDescent="0.3">
      <c r="C8415"/>
    </row>
    <row r="8416" spans="3:3" x14ac:dyDescent="0.3">
      <c r="C8416"/>
    </row>
    <row r="8417" spans="3:3" x14ac:dyDescent="0.3">
      <c r="C8417"/>
    </row>
    <row r="8418" spans="3:3" x14ac:dyDescent="0.3">
      <c r="C8418"/>
    </row>
    <row r="8419" spans="3:3" x14ac:dyDescent="0.3">
      <c r="C8419"/>
    </row>
    <row r="8420" spans="3:3" x14ac:dyDescent="0.3">
      <c r="C8420"/>
    </row>
    <row r="8421" spans="3:3" x14ac:dyDescent="0.3">
      <c r="C8421"/>
    </row>
    <row r="8422" spans="3:3" x14ac:dyDescent="0.3">
      <c r="C8422"/>
    </row>
    <row r="8423" spans="3:3" x14ac:dyDescent="0.3">
      <c r="C8423"/>
    </row>
    <row r="8424" spans="3:3" x14ac:dyDescent="0.3">
      <c r="C8424"/>
    </row>
    <row r="8425" spans="3:3" x14ac:dyDescent="0.3">
      <c r="C8425"/>
    </row>
    <row r="8426" spans="3:3" x14ac:dyDescent="0.3">
      <c r="C8426"/>
    </row>
    <row r="8427" spans="3:3" x14ac:dyDescent="0.3">
      <c r="C8427"/>
    </row>
    <row r="8428" spans="3:3" x14ac:dyDescent="0.3">
      <c r="C8428"/>
    </row>
    <row r="8429" spans="3:3" x14ac:dyDescent="0.3">
      <c r="C8429"/>
    </row>
    <row r="8430" spans="3:3" x14ac:dyDescent="0.3">
      <c r="C8430"/>
    </row>
    <row r="8431" spans="3:3" x14ac:dyDescent="0.3">
      <c r="C8431"/>
    </row>
    <row r="8432" spans="3:3" x14ac:dyDescent="0.3">
      <c r="C8432"/>
    </row>
    <row r="8433" spans="3:3" x14ac:dyDescent="0.3">
      <c r="C8433"/>
    </row>
    <row r="8434" spans="3:3" x14ac:dyDescent="0.3">
      <c r="C8434"/>
    </row>
    <row r="8435" spans="3:3" x14ac:dyDescent="0.3">
      <c r="C8435"/>
    </row>
    <row r="8436" spans="3:3" x14ac:dyDescent="0.3">
      <c r="C8436"/>
    </row>
    <row r="8437" spans="3:3" x14ac:dyDescent="0.3">
      <c r="C8437"/>
    </row>
    <row r="8438" spans="3:3" x14ac:dyDescent="0.3">
      <c r="C8438"/>
    </row>
    <row r="8439" spans="3:3" x14ac:dyDescent="0.3">
      <c r="C8439"/>
    </row>
    <row r="8440" spans="3:3" x14ac:dyDescent="0.3">
      <c r="C8440"/>
    </row>
    <row r="8441" spans="3:3" x14ac:dyDescent="0.3">
      <c r="C8441"/>
    </row>
    <row r="8442" spans="3:3" x14ac:dyDescent="0.3">
      <c r="C8442"/>
    </row>
    <row r="8443" spans="3:3" x14ac:dyDescent="0.3">
      <c r="C8443"/>
    </row>
    <row r="8444" spans="3:3" x14ac:dyDescent="0.3">
      <c r="C8444"/>
    </row>
    <row r="8445" spans="3:3" x14ac:dyDescent="0.3">
      <c r="C8445"/>
    </row>
    <row r="8446" spans="3:3" x14ac:dyDescent="0.3">
      <c r="C8446"/>
    </row>
    <row r="8447" spans="3:3" x14ac:dyDescent="0.3">
      <c r="C8447"/>
    </row>
    <row r="8448" spans="3:3" x14ac:dyDescent="0.3">
      <c r="C8448"/>
    </row>
    <row r="8449" spans="3:3" x14ac:dyDescent="0.3">
      <c r="C8449"/>
    </row>
    <row r="8450" spans="3:3" x14ac:dyDescent="0.3">
      <c r="C8450"/>
    </row>
    <row r="8451" spans="3:3" x14ac:dyDescent="0.3">
      <c r="C8451"/>
    </row>
    <row r="8452" spans="3:3" x14ac:dyDescent="0.3">
      <c r="C8452"/>
    </row>
    <row r="8453" spans="3:3" x14ac:dyDescent="0.3">
      <c r="C8453"/>
    </row>
    <row r="8454" spans="3:3" x14ac:dyDescent="0.3">
      <c r="C8454"/>
    </row>
    <row r="8455" spans="3:3" x14ac:dyDescent="0.3">
      <c r="C8455"/>
    </row>
    <row r="8456" spans="3:3" x14ac:dyDescent="0.3">
      <c r="C8456"/>
    </row>
    <row r="8457" spans="3:3" x14ac:dyDescent="0.3">
      <c r="C8457"/>
    </row>
    <row r="8458" spans="3:3" x14ac:dyDescent="0.3">
      <c r="C8458"/>
    </row>
    <row r="8459" spans="3:3" x14ac:dyDescent="0.3">
      <c r="C8459"/>
    </row>
    <row r="8460" spans="3:3" x14ac:dyDescent="0.3">
      <c r="C8460"/>
    </row>
    <row r="8461" spans="3:3" x14ac:dyDescent="0.3">
      <c r="C8461"/>
    </row>
    <row r="8462" spans="3:3" x14ac:dyDescent="0.3">
      <c r="C8462"/>
    </row>
    <row r="8463" spans="3:3" x14ac:dyDescent="0.3">
      <c r="C8463"/>
    </row>
    <row r="8464" spans="3:3" x14ac:dyDescent="0.3">
      <c r="C8464"/>
    </row>
    <row r="8465" spans="3:3" x14ac:dyDescent="0.3">
      <c r="C8465"/>
    </row>
    <row r="8466" spans="3:3" x14ac:dyDescent="0.3">
      <c r="C8466"/>
    </row>
    <row r="8467" spans="3:3" x14ac:dyDescent="0.3">
      <c r="C8467"/>
    </row>
    <row r="8468" spans="3:3" x14ac:dyDescent="0.3">
      <c r="C8468"/>
    </row>
    <row r="8469" spans="3:3" x14ac:dyDescent="0.3">
      <c r="C8469"/>
    </row>
    <row r="8470" spans="3:3" x14ac:dyDescent="0.3">
      <c r="C8470"/>
    </row>
    <row r="8471" spans="3:3" x14ac:dyDescent="0.3">
      <c r="C8471"/>
    </row>
    <row r="8472" spans="3:3" x14ac:dyDescent="0.3">
      <c r="C8472"/>
    </row>
    <row r="8473" spans="3:3" x14ac:dyDescent="0.3">
      <c r="C8473"/>
    </row>
    <row r="8474" spans="3:3" x14ac:dyDescent="0.3">
      <c r="C8474"/>
    </row>
    <row r="8475" spans="3:3" x14ac:dyDescent="0.3">
      <c r="C8475"/>
    </row>
    <row r="8476" spans="3:3" x14ac:dyDescent="0.3">
      <c r="C8476"/>
    </row>
    <row r="8477" spans="3:3" x14ac:dyDescent="0.3">
      <c r="C8477"/>
    </row>
    <row r="8478" spans="3:3" x14ac:dyDescent="0.3">
      <c r="C8478"/>
    </row>
    <row r="8479" spans="3:3" x14ac:dyDescent="0.3">
      <c r="C8479"/>
    </row>
    <row r="8480" spans="3:3" x14ac:dyDescent="0.3">
      <c r="C8480"/>
    </row>
    <row r="8481" spans="3:3" x14ac:dyDescent="0.3">
      <c r="C8481"/>
    </row>
    <row r="8482" spans="3:3" x14ac:dyDescent="0.3">
      <c r="C8482"/>
    </row>
    <row r="8483" spans="3:3" x14ac:dyDescent="0.3">
      <c r="C8483"/>
    </row>
    <row r="8484" spans="3:3" x14ac:dyDescent="0.3">
      <c r="C8484"/>
    </row>
    <row r="8485" spans="3:3" x14ac:dyDescent="0.3">
      <c r="C8485"/>
    </row>
    <row r="8486" spans="3:3" x14ac:dyDescent="0.3">
      <c r="C8486"/>
    </row>
    <row r="8487" spans="3:3" x14ac:dyDescent="0.3">
      <c r="C8487"/>
    </row>
    <row r="8488" spans="3:3" x14ac:dyDescent="0.3">
      <c r="C8488"/>
    </row>
    <row r="8489" spans="3:3" x14ac:dyDescent="0.3">
      <c r="C8489"/>
    </row>
    <row r="8490" spans="3:3" x14ac:dyDescent="0.3">
      <c r="C8490"/>
    </row>
    <row r="8491" spans="3:3" x14ac:dyDescent="0.3">
      <c r="C8491"/>
    </row>
    <row r="8492" spans="3:3" x14ac:dyDescent="0.3">
      <c r="C8492"/>
    </row>
    <row r="8493" spans="3:3" x14ac:dyDescent="0.3">
      <c r="C8493"/>
    </row>
    <row r="8494" spans="3:3" x14ac:dyDescent="0.3">
      <c r="C8494"/>
    </row>
    <row r="8495" spans="3:3" x14ac:dyDescent="0.3">
      <c r="C8495"/>
    </row>
    <row r="8496" spans="3:3" x14ac:dyDescent="0.3">
      <c r="C8496"/>
    </row>
    <row r="8497" spans="3:3" x14ac:dyDescent="0.3">
      <c r="C8497"/>
    </row>
    <row r="8498" spans="3:3" x14ac:dyDescent="0.3">
      <c r="C8498"/>
    </row>
    <row r="8499" spans="3:3" x14ac:dyDescent="0.3">
      <c r="C8499"/>
    </row>
    <row r="8500" spans="3:3" x14ac:dyDescent="0.3">
      <c r="C8500"/>
    </row>
    <row r="8501" spans="3:3" x14ac:dyDescent="0.3">
      <c r="C8501"/>
    </row>
    <row r="8502" spans="3:3" x14ac:dyDescent="0.3">
      <c r="C8502"/>
    </row>
    <row r="8503" spans="3:3" x14ac:dyDescent="0.3">
      <c r="C8503"/>
    </row>
    <row r="8504" spans="3:3" x14ac:dyDescent="0.3">
      <c r="C8504"/>
    </row>
    <row r="8505" spans="3:3" x14ac:dyDescent="0.3">
      <c r="C8505"/>
    </row>
    <row r="8506" spans="3:3" x14ac:dyDescent="0.3">
      <c r="C8506"/>
    </row>
    <row r="8507" spans="3:3" x14ac:dyDescent="0.3">
      <c r="C8507"/>
    </row>
    <row r="8508" spans="3:3" x14ac:dyDescent="0.3">
      <c r="C8508"/>
    </row>
    <row r="8509" spans="3:3" x14ac:dyDescent="0.3">
      <c r="C8509"/>
    </row>
    <row r="8510" spans="3:3" x14ac:dyDescent="0.3">
      <c r="C8510"/>
    </row>
    <row r="8511" spans="3:3" x14ac:dyDescent="0.3">
      <c r="C8511"/>
    </row>
    <row r="8512" spans="3:3" x14ac:dyDescent="0.3">
      <c r="C8512"/>
    </row>
    <row r="8513" spans="3:3" x14ac:dyDescent="0.3">
      <c r="C8513"/>
    </row>
    <row r="8514" spans="3:3" x14ac:dyDescent="0.3">
      <c r="C8514"/>
    </row>
    <row r="8515" spans="3:3" x14ac:dyDescent="0.3">
      <c r="C8515"/>
    </row>
    <row r="8516" spans="3:3" x14ac:dyDescent="0.3">
      <c r="C8516"/>
    </row>
    <row r="8517" spans="3:3" x14ac:dyDescent="0.3">
      <c r="C8517"/>
    </row>
    <row r="8518" spans="3:3" x14ac:dyDescent="0.3">
      <c r="C8518"/>
    </row>
    <row r="8519" spans="3:3" x14ac:dyDescent="0.3">
      <c r="C8519"/>
    </row>
    <row r="8520" spans="3:3" x14ac:dyDescent="0.3">
      <c r="C8520"/>
    </row>
    <row r="8521" spans="3:3" x14ac:dyDescent="0.3">
      <c r="C8521"/>
    </row>
    <row r="8522" spans="3:3" x14ac:dyDescent="0.3">
      <c r="C8522"/>
    </row>
    <row r="8523" spans="3:3" x14ac:dyDescent="0.3">
      <c r="C8523"/>
    </row>
    <row r="8524" spans="3:3" x14ac:dyDescent="0.3">
      <c r="C8524"/>
    </row>
    <row r="8525" spans="3:3" x14ac:dyDescent="0.3">
      <c r="C8525"/>
    </row>
    <row r="8526" spans="3:3" x14ac:dyDescent="0.3">
      <c r="C8526"/>
    </row>
    <row r="8527" spans="3:3" x14ac:dyDescent="0.3">
      <c r="C8527"/>
    </row>
    <row r="8528" spans="3:3" x14ac:dyDescent="0.3">
      <c r="C8528"/>
    </row>
    <row r="8529" spans="3:3" x14ac:dyDescent="0.3">
      <c r="C8529"/>
    </row>
    <row r="8530" spans="3:3" x14ac:dyDescent="0.3">
      <c r="C8530"/>
    </row>
    <row r="8531" spans="3:3" x14ac:dyDescent="0.3">
      <c r="C8531"/>
    </row>
    <row r="8532" spans="3:3" x14ac:dyDescent="0.3">
      <c r="C8532"/>
    </row>
    <row r="8533" spans="3:3" x14ac:dyDescent="0.3">
      <c r="C8533"/>
    </row>
    <row r="8534" spans="3:3" x14ac:dyDescent="0.3">
      <c r="C8534"/>
    </row>
    <row r="8535" spans="3:3" x14ac:dyDescent="0.3">
      <c r="C8535"/>
    </row>
    <row r="8536" spans="3:3" x14ac:dyDescent="0.3">
      <c r="C8536"/>
    </row>
    <row r="8537" spans="3:3" x14ac:dyDescent="0.3">
      <c r="C8537"/>
    </row>
    <row r="8538" spans="3:3" x14ac:dyDescent="0.3">
      <c r="C8538"/>
    </row>
    <row r="8539" spans="3:3" x14ac:dyDescent="0.3">
      <c r="C8539"/>
    </row>
    <row r="8540" spans="3:3" x14ac:dyDescent="0.3">
      <c r="C8540"/>
    </row>
    <row r="8541" spans="3:3" x14ac:dyDescent="0.3">
      <c r="C8541"/>
    </row>
    <row r="8542" spans="3:3" x14ac:dyDescent="0.3">
      <c r="C8542"/>
    </row>
    <row r="8543" spans="3:3" x14ac:dyDescent="0.3">
      <c r="C8543"/>
    </row>
    <row r="8544" spans="3:3" x14ac:dyDescent="0.3">
      <c r="C8544"/>
    </row>
    <row r="8545" spans="3:3" x14ac:dyDescent="0.3">
      <c r="C8545"/>
    </row>
    <row r="8546" spans="3:3" x14ac:dyDescent="0.3">
      <c r="C8546"/>
    </row>
    <row r="8547" spans="3:3" x14ac:dyDescent="0.3">
      <c r="C8547"/>
    </row>
    <row r="8548" spans="3:3" x14ac:dyDescent="0.3">
      <c r="C8548"/>
    </row>
    <row r="8549" spans="3:3" x14ac:dyDescent="0.3">
      <c r="C8549"/>
    </row>
    <row r="8550" spans="3:3" x14ac:dyDescent="0.3">
      <c r="C8550"/>
    </row>
    <row r="8551" spans="3:3" x14ac:dyDescent="0.3">
      <c r="C8551"/>
    </row>
    <row r="8552" spans="3:3" x14ac:dyDescent="0.3">
      <c r="C8552"/>
    </row>
    <row r="8553" spans="3:3" x14ac:dyDescent="0.3">
      <c r="C8553"/>
    </row>
    <row r="8554" spans="3:3" x14ac:dyDescent="0.3">
      <c r="C8554"/>
    </row>
    <row r="8555" spans="3:3" x14ac:dyDescent="0.3">
      <c r="C8555"/>
    </row>
    <row r="8556" spans="3:3" x14ac:dyDescent="0.3">
      <c r="C8556"/>
    </row>
    <row r="8557" spans="3:3" x14ac:dyDescent="0.3">
      <c r="C8557"/>
    </row>
    <row r="8558" spans="3:3" x14ac:dyDescent="0.3">
      <c r="C8558"/>
    </row>
    <row r="8559" spans="3:3" x14ac:dyDescent="0.3">
      <c r="C8559"/>
    </row>
    <row r="8560" spans="3:3" x14ac:dyDescent="0.3">
      <c r="C8560"/>
    </row>
    <row r="8561" spans="3:3" x14ac:dyDescent="0.3">
      <c r="C8561"/>
    </row>
    <row r="8562" spans="3:3" x14ac:dyDescent="0.3">
      <c r="C8562"/>
    </row>
    <row r="8563" spans="3:3" x14ac:dyDescent="0.3">
      <c r="C8563"/>
    </row>
    <row r="8564" spans="3:3" x14ac:dyDescent="0.3">
      <c r="C8564"/>
    </row>
    <row r="8565" spans="3:3" x14ac:dyDescent="0.3">
      <c r="C8565"/>
    </row>
    <row r="8566" spans="3:3" x14ac:dyDescent="0.3">
      <c r="C8566"/>
    </row>
    <row r="8567" spans="3:3" x14ac:dyDescent="0.3">
      <c r="C8567"/>
    </row>
    <row r="8568" spans="3:3" x14ac:dyDescent="0.3">
      <c r="C8568"/>
    </row>
    <row r="8569" spans="3:3" x14ac:dyDescent="0.3">
      <c r="C8569"/>
    </row>
    <row r="8570" spans="3:3" x14ac:dyDescent="0.3">
      <c r="C8570"/>
    </row>
    <row r="8571" spans="3:3" x14ac:dyDescent="0.3">
      <c r="C8571"/>
    </row>
    <row r="8572" spans="3:3" x14ac:dyDescent="0.3">
      <c r="C8572"/>
    </row>
    <row r="8573" spans="3:3" x14ac:dyDescent="0.3">
      <c r="C8573"/>
    </row>
    <row r="8574" spans="3:3" x14ac:dyDescent="0.3">
      <c r="C8574"/>
    </row>
    <row r="8575" spans="3:3" x14ac:dyDescent="0.3">
      <c r="C8575"/>
    </row>
    <row r="8576" spans="3:3" x14ac:dyDescent="0.3">
      <c r="C8576"/>
    </row>
    <row r="8577" spans="3:3" x14ac:dyDescent="0.3">
      <c r="C8577"/>
    </row>
    <row r="8578" spans="3:3" x14ac:dyDescent="0.3">
      <c r="C8578"/>
    </row>
    <row r="8579" spans="3:3" x14ac:dyDescent="0.3">
      <c r="C8579"/>
    </row>
    <row r="8580" spans="3:3" x14ac:dyDescent="0.3">
      <c r="C8580"/>
    </row>
    <row r="8581" spans="3:3" x14ac:dyDescent="0.3">
      <c r="C8581"/>
    </row>
    <row r="8582" spans="3:3" x14ac:dyDescent="0.3">
      <c r="C8582"/>
    </row>
    <row r="8583" spans="3:3" x14ac:dyDescent="0.3">
      <c r="C8583"/>
    </row>
    <row r="8584" spans="3:3" x14ac:dyDescent="0.3">
      <c r="C8584"/>
    </row>
    <row r="8585" spans="3:3" x14ac:dyDescent="0.3">
      <c r="C8585"/>
    </row>
    <row r="8586" spans="3:3" x14ac:dyDescent="0.3">
      <c r="C8586"/>
    </row>
    <row r="8587" spans="3:3" x14ac:dyDescent="0.3">
      <c r="C8587"/>
    </row>
    <row r="8588" spans="3:3" x14ac:dyDescent="0.3">
      <c r="C8588"/>
    </row>
    <row r="8589" spans="3:3" x14ac:dyDescent="0.3">
      <c r="C8589"/>
    </row>
    <row r="8590" spans="3:3" x14ac:dyDescent="0.3">
      <c r="C8590"/>
    </row>
    <row r="8591" spans="3:3" x14ac:dyDescent="0.3">
      <c r="C8591"/>
    </row>
    <row r="8592" spans="3:3" x14ac:dyDescent="0.3">
      <c r="C8592"/>
    </row>
    <row r="8593" spans="3:3" x14ac:dyDescent="0.3">
      <c r="C8593"/>
    </row>
    <row r="8594" spans="3:3" x14ac:dyDescent="0.3">
      <c r="C8594"/>
    </row>
    <row r="8595" spans="3:3" x14ac:dyDescent="0.3">
      <c r="C8595"/>
    </row>
    <row r="8596" spans="3:3" x14ac:dyDescent="0.3">
      <c r="C8596"/>
    </row>
    <row r="8597" spans="3:3" x14ac:dyDescent="0.3">
      <c r="C8597"/>
    </row>
    <row r="8598" spans="3:3" x14ac:dyDescent="0.3">
      <c r="C8598"/>
    </row>
    <row r="8599" spans="3:3" x14ac:dyDescent="0.3">
      <c r="C8599"/>
    </row>
    <row r="8600" spans="3:3" x14ac:dyDescent="0.3">
      <c r="C8600"/>
    </row>
    <row r="8601" spans="3:3" x14ac:dyDescent="0.3">
      <c r="C8601"/>
    </row>
    <row r="8602" spans="3:3" x14ac:dyDescent="0.3">
      <c r="C8602"/>
    </row>
    <row r="8603" spans="3:3" x14ac:dyDescent="0.3">
      <c r="C8603"/>
    </row>
    <row r="8604" spans="3:3" x14ac:dyDescent="0.3">
      <c r="C8604"/>
    </row>
    <row r="8605" spans="3:3" x14ac:dyDescent="0.3">
      <c r="C8605"/>
    </row>
    <row r="8606" spans="3:3" x14ac:dyDescent="0.3">
      <c r="C8606"/>
    </row>
    <row r="8607" spans="3:3" x14ac:dyDescent="0.3">
      <c r="C8607"/>
    </row>
    <row r="8608" spans="3:3" x14ac:dyDescent="0.3">
      <c r="C8608"/>
    </row>
    <row r="8609" spans="3:3" x14ac:dyDescent="0.3">
      <c r="C8609"/>
    </row>
    <row r="8610" spans="3:3" x14ac:dyDescent="0.3">
      <c r="C8610"/>
    </row>
    <row r="8611" spans="3:3" x14ac:dyDescent="0.3">
      <c r="C8611"/>
    </row>
    <row r="8612" spans="3:3" x14ac:dyDescent="0.3">
      <c r="C8612"/>
    </row>
    <row r="8613" spans="3:3" x14ac:dyDescent="0.3">
      <c r="C8613"/>
    </row>
    <row r="8614" spans="3:3" x14ac:dyDescent="0.3">
      <c r="C8614"/>
    </row>
    <row r="8615" spans="3:3" x14ac:dyDescent="0.3">
      <c r="C8615"/>
    </row>
    <row r="8616" spans="3:3" x14ac:dyDescent="0.3">
      <c r="C8616"/>
    </row>
    <row r="8617" spans="3:3" x14ac:dyDescent="0.3">
      <c r="C8617"/>
    </row>
    <row r="8618" spans="3:3" x14ac:dyDescent="0.3">
      <c r="C8618"/>
    </row>
    <row r="8619" spans="3:3" x14ac:dyDescent="0.3">
      <c r="C8619"/>
    </row>
    <row r="8620" spans="3:3" x14ac:dyDescent="0.3">
      <c r="C8620"/>
    </row>
    <row r="8621" spans="3:3" x14ac:dyDescent="0.3">
      <c r="C8621"/>
    </row>
    <row r="8622" spans="3:3" x14ac:dyDescent="0.3">
      <c r="C8622"/>
    </row>
    <row r="8623" spans="3:3" x14ac:dyDescent="0.3">
      <c r="C8623"/>
    </row>
    <row r="8624" spans="3:3" x14ac:dyDescent="0.3">
      <c r="C8624"/>
    </row>
    <row r="8625" spans="3:3" x14ac:dyDescent="0.3">
      <c r="C8625"/>
    </row>
    <row r="8626" spans="3:3" x14ac:dyDescent="0.3">
      <c r="C8626"/>
    </row>
    <row r="8627" spans="3:3" x14ac:dyDescent="0.3">
      <c r="C8627"/>
    </row>
    <row r="8628" spans="3:3" x14ac:dyDescent="0.3">
      <c r="C8628"/>
    </row>
    <row r="8629" spans="3:3" x14ac:dyDescent="0.3">
      <c r="C8629"/>
    </row>
    <row r="8630" spans="3:3" x14ac:dyDescent="0.3">
      <c r="C8630"/>
    </row>
    <row r="8631" spans="3:3" x14ac:dyDescent="0.3">
      <c r="C8631"/>
    </row>
    <row r="8632" spans="3:3" x14ac:dyDescent="0.3">
      <c r="C8632"/>
    </row>
    <row r="8633" spans="3:3" x14ac:dyDescent="0.3">
      <c r="C8633"/>
    </row>
    <row r="8634" spans="3:3" x14ac:dyDescent="0.3">
      <c r="C8634"/>
    </row>
    <row r="8635" spans="3:3" x14ac:dyDescent="0.3">
      <c r="C8635"/>
    </row>
    <row r="8636" spans="3:3" x14ac:dyDescent="0.3">
      <c r="C8636"/>
    </row>
    <row r="8637" spans="3:3" x14ac:dyDescent="0.3">
      <c r="C8637"/>
    </row>
    <row r="8638" spans="3:3" x14ac:dyDescent="0.3">
      <c r="C8638"/>
    </row>
    <row r="8639" spans="3:3" x14ac:dyDescent="0.3">
      <c r="C8639"/>
    </row>
    <row r="8640" spans="3:3" x14ac:dyDescent="0.3">
      <c r="C8640"/>
    </row>
    <row r="8641" spans="3:3" x14ac:dyDescent="0.3">
      <c r="C8641"/>
    </row>
    <row r="8642" spans="3:3" x14ac:dyDescent="0.3">
      <c r="C8642"/>
    </row>
    <row r="8643" spans="3:3" x14ac:dyDescent="0.3">
      <c r="C8643"/>
    </row>
    <row r="8644" spans="3:3" x14ac:dyDescent="0.3">
      <c r="C8644"/>
    </row>
    <row r="8645" spans="3:3" x14ac:dyDescent="0.3">
      <c r="C8645"/>
    </row>
    <row r="8646" spans="3:3" x14ac:dyDescent="0.3">
      <c r="C8646"/>
    </row>
    <row r="8647" spans="3:3" x14ac:dyDescent="0.3">
      <c r="C8647"/>
    </row>
    <row r="8648" spans="3:3" x14ac:dyDescent="0.3">
      <c r="C8648"/>
    </row>
    <row r="8649" spans="3:3" x14ac:dyDescent="0.3">
      <c r="C8649"/>
    </row>
    <row r="8650" spans="3:3" x14ac:dyDescent="0.3">
      <c r="C8650"/>
    </row>
    <row r="8651" spans="3:3" x14ac:dyDescent="0.3">
      <c r="C8651"/>
    </row>
    <row r="8652" spans="3:3" x14ac:dyDescent="0.3">
      <c r="C8652"/>
    </row>
    <row r="8653" spans="3:3" x14ac:dyDescent="0.3">
      <c r="C8653"/>
    </row>
    <row r="8654" spans="3:3" x14ac:dyDescent="0.3">
      <c r="C8654"/>
    </row>
    <row r="8655" spans="3:3" x14ac:dyDescent="0.3">
      <c r="C8655"/>
    </row>
    <row r="8656" spans="3:3" x14ac:dyDescent="0.3">
      <c r="C8656"/>
    </row>
    <row r="8657" spans="3:3" x14ac:dyDescent="0.3">
      <c r="C8657"/>
    </row>
    <row r="8658" spans="3:3" x14ac:dyDescent="0.3">
      <c r="C8658"/>
    </row>
    <row r="8659" spans="3:3" x14ac:dyDescent="0.3">
      <c r="C8659"/>
    </row>
    <row r="8660" spans="3:3" x14ac:dyDescent="0.3">
      <c r="C8660"/>
    </row>
    <row r="8661" spans="3:3" x14ac:dyDescent="0.3">
      <c r="C8661"/>
    </row>
    <row r="8662" spans="3:3" x14ac:dyDescent="0.3">
      <c r="C8662"/>
    </row>
    <row r="8663" spans="3:3" x14ac:dyDescent="0.3">
      <c r="C8663"/>
    </row>
    <row r="8664" spans="3:3" x14ac:dyDescent="0.3">
      <c r="C8664"/>
    </row>
    <row r="8665" spans="3:3" x14ac:dyDescent="0.3">
      <c r="C8665"/>
    </row>
    <row r="8666" spans="3:3" x14ac:dyDescent="0.3">
      <c r="C8666"/>
    </row>
    <row r="8667" spans="3:3" x14ac:dyDescent="0.3">
      <c r="C8667"/>
    </row>
    <row r="8668" spans="3:3" x14ac:dyDescent="0.3">
      <c r="C8668"/>
    </row>
    <row r="8669" spans="3:3" x14ac:dyDescent="0.3">
      <c r="C8669"/>
    </row>
    <row r="8670" spans="3:3" x14ac:dyDescent="0.3">
      <c r="C8670"/>
    </row>
    <row r="8671" spans="3:3" x14ac:dyDescent="0.3">
      <c r="C8671"/>
    </row>
    <row r="8672" spans="3:3" x14ac:dyDescent="0.3">
      <c r="C8672"/>
    </row>
    <row r="8673" spans="3:3" x14ac:dyDescent="0.3">
      <c r="C8673"/>
    </row>
    <row r="8674" spans="3:3" x14ac:dyDescent="0.3">
      <c r="C8674"/>
    </row>
    <row r="8675" spans="3:3" x14ac:dyDescent="0.3">
      <c r="C8675"/>
    </row>
    <row r="8676" spans="3:3" x14ac:dyDescent="0.3">
      <c r="C8676"/>
    </row>
    <row r="8677" spans="3:3" x14ac:dyDescent="0.3">
      <c r="C8677"/>
    </row>
    <row r="8678" spans="3:3" x14ac:dyDescent="0.3">
      <c r="C8678"/>
    </row>
    <row r="8679" spans="3:3" x14ac:dyDescent="0.3">
      <c r="C8679"/>
    </row>
    <row r="8680" spans="3:3" x14ac:dyDescent="0.3">
      <c r="C8680"/>
    </row>
    <row r="8681" spans="3:3" x14ac:dyDescent="0.3">
      <c r="C8681"/>
    </row>
    <row r="8682" spans="3:3" x14ac:dyDescent="0.3">
      <c r="C8682"/>
    </row>
    <row r="8683" spans="3:3" x14ac:dyDescent="0.3">
      <c r="C8683"/>
    </row>
    <row r="8684" spans="3:3" x14ac:dyDescent="0.3">
      <c r="C8684"/>
    </row>
    <row r="8685" spans="3:3" x14ac:dyDescent="0.3">
      <c r="C8685"/>
    </row>
    <row r="8686" spans="3:3" x14ac:dyDescent="0.3">
      <c r="C8686"/>
    </row>
    <row r="8687" spans="3:3" x14ac:dyDescent="0.3">
      <c r="C8687"/>
    </row>
    <row r="8688" spans="3:3" x14ac:dyDescent="0.3">
      <c r="C8688"/>
    </row>
    <row r="8689" spans="3:3" x14ac:dyDescent="0.3">
      <c r="C8689"/>
    </row>
    <row r="8690" spans="3:3" x14ac:dyDescent="0.3">
      <c r="C8690"/>
    </row>
    <row r="8691" spans="3:3" x14ac:dyDescent="0.3">
      <c r="C8691"/>
    </row>
    <row r="8692" spans="3:3" x14ac:dyDescent="0.3">
      <c r="C8692"/>
    </row>
    <row r="8693" spans="3:3" x14ac:dyDescent="0.3">
      <c r="C8693"/>
    </row>
    <row r="8694" spans="3:3" x14ac:dyDescent="0.3">
      <c r="C8694"/>
    </row>
    <row r="8695" spans="3:3" x14ac:dyDescent="0.3">
      <c r="C8695"/>
    </row>
    <row r="8696" spans="3:3" x14ac:dyDescent="0.3">
      <c r="C8696"/>
    </row>
    <row r="8697" spans="3:3" x14ac:dyDescent="0.3">
      <c r="C8697"/>
    </row>
    <row r="8698" spans="3:3" x14ac:dyDescent="0.3">
      <c r="C8698"/>
    </row>
    <row r="8699" spans="3:3" x14ac:dyDescent="0.3">
      <c r="C8699"/>
    </row>
    <row r="8700" spans="3:3" x14ac:dyDescent="0.3">
      <c r="C8700"/>
    </row>
    <row r="8701" spans="3:3" x14ac:dyDescent="0.3">
      <c r="C8701"/>
    </row>
    <row r="8702" spans="3:3" x14ac:dyDescent="0.3">
      <c r="C8702"/>
    </row>
    <row r="8703" spans="3:3" x14ac:dyDescent="0.3">
      <c r="C8703"/>
    </row>
    <row r="8704" spans="3:3" x14ac:dyDescent="0.3">
      <c r="C8704"/>
    </row>
    <row r="8705" spans="3:3" x14ac:dyDescent="0.3">
      <c r="C8705"/>
    </row>
    <row r="8706" spans="3:3" x14ac:dyDescent="0.3">
      <c r="C8706"/>
    </row>
    <row r="8707" spans="3:3" x14ac:dyDescent="0.3">
      <c r="C8707"/>
    </row>
    <row r="8708" spans="3:3" x14ac:dyDescent="0.3">
      <c r="C8708"/>
    </row>
    <row r="8709" spans="3:3" x14ac:dyDescent="0.3">
      <c r="C8709"/>
    </row>
    <row r="8710" spans="3:3" x14ac:dyDescent="0.3">
      <c r="C8710"/>
    </row>
    <row r="8711" spans="3:3" x14ac:dyDescent="0.3">
      <c r="C8711"/>
    </row>
    <row r="8712" spans="3:3" x14ac:dyDescent="0.3">
      <c r="C8712"/>
    </row>
    <row r="8713" spans="3:3" x14ac:dyDescent="0.3">
      <c r="C8713"/>
    </row>
    <row r="8714" spans="3:3" x14ac:dyDescent="0.3">
      <c r="C8714"/>
    </row>
    <row r="8715" spans="3:3" x14ac:dyDescent="0.3">
      <c r="C8715"/>
    </row>
    <row r="8716" spans="3:3" x14ac:dyDescent="0.3">
      <c r="C8716"/>
    </row>
    <row r="8717" spans="3:3" x14ac:dyDescent="0.3">
      <c r="C8717"/>
    </row>
    <row r="8718" spans="3:3" x14ac:dyDescent="0.3">
      <c r="C8718"/>
    </row>
    <row r="8719" spans="3:3" x14ac:dyDescent="0.3">
      <c r="C8719"/>
    </row>
    <row r="8720" spans="3:3" x14ac:dyDescent="0.3">
      <c r="C8720"/>
    </row>
    <row r="8721" spans="3:3" x14ac:dyDescent="0.3">
      <c r="C8721"/>
    </row>
    <row r="8722" spans="3:3" x14ac:dyDescent="0.3">
      <c r="C8722"/>
    </row>
    <row r="8723" spans="3:3" x14ac:dyDescent="0.3">
      <c r="C8723"/>
    </row>
    <row r="8724" spans="3:3" x14ac:dyDescent="0.3">
      <c r="C8724"/>
    </row>
    <row r="8725" spans="3:3" x14ac:dyDescent="0.3">
      <c r="C8725"/>
    </row>
    <row r="8726" spans="3:3" x14ac:dyDescent="0.3">
      <c r="C8726"/>
    </row>
    <row r="8727" spans="3:3" x14ac:dyDescent="0.3">
      <c r="C8727"/>
    </row>
    <row r="8728" spans="3:3" x14ac:dyDescent="0.3">
      <c r="C8728"/>
    </row>
    <row r="8729" spans="3:3" x14ac:dyDescent="0.3">
      <c r="C8729"/>
    </row>
    <row r="8730" spans="3:3" x14ac:dyDescent="0.3">
      <c r="C8730"/>
    </row>
    <row r="8731" spans="3:3" x14ac:dyDescent="0.3">
      <c r="C8731"/>
    </row>
    <row r="8732" spans="3:3" x14ac:dyDescent="0.3">
      <c r="C8732"/>
    </row>
    <row r="8733" spans="3:3" x14ac:dyDescent="0.3">
      <c r="C8733"/>
    </row>
    <row r="8734" spans="3:3" x14ac:dyDescent="0.3">
      <c r="C8734"/>
    </row>
    <row r="8735" spans="3:3" x14ac:dyDescent="0.3">
      <c r="C8735"/>
    </row>
    <row r="8736" spans="3:3" x14ac:dyDescent="0.3">
      <c r="C8736"/>
    </row>
    <row r="8737" spans="3:3" x14ac:dyDescent="0.3">
      <c r="C8737"/>
    </row>
    <row r="8738" spans="3:3" x14ac:dyDescent="0.3">
      <c r="C8738"/>
    </row>
    <row r="8739" spans="3:3" x14ac:dyDescent="0.3">
      <c r="C8739"/>
    </row>
    <row r="8740" spans="3:3" x14ac:dyDescent="0.3">
      <c r="C8740"/>
    </row>
    <row r="8741" spans="3:3" x14ac:dyDescent="0.3">
      <c r="C8741"/>
    </row>
    <row r="8742" spans="3:3" x14ac:dyDescent="0.3">
      <c r="C8742"/>
    </row>
    <row r="8743" spans="3:3" x14ac:dyDescent="0.3">
      <c r="C8743"/>
    </row>
    <row r="8744" spans="3:3" x14ac:dyDescent="0.3">
      <c r="C8744"/>
    </row>
    <row r="8745" spans="3:3" x14ac:dyDescent="0.3">
      <c r="C8745"/>
    </row>
    <row r="8746" spans="3:3" x14ac:dyDescent="0.3">
      <c r="C8746"/>
    </row>
    <row r="8747" spans="3:3" x14ac:dyDescent="0.3">
      <c r="C8747"/>
    </row>
    <row r="8748" spans="3:3" x14ac:dyDescent="0.3">
      <c r="C8748"/>
    </row>
    <row r="8749" spans="3:3" x14ac:dyDescent="0.3">
      <c r="C8749"/>
    </row>
    <row r="8750" spans="3:3" x14ac:dyDescent="0.3">
      <c r="C8750"/>
    </row>
    <row r="8751" spans="3:3" x14ac:dyDescent="0.3">
      <c r="C8751"/>
    </row>
    <row r="8752" spans="3:3" x14ac:dyDescent="0.3">
      <c r="C8752"/>
    </row>
    <row r="8753" spans="3:3" x14ac:dyDescent="0.3">
      <c r="C8753"/>
    </row>
    <row r="8754" spans="3:3" x14ac:dyDescent="0.3">
      <c r="C8754"/>
    </row>
    <row r="8755" spans="3:3" x14ac:dyDescent="0.3">
      <c r="C8755"/>
    </row>
    <row r="8756" spans="3:3" x14ac:dyDescent="0.3">
      <c r="C8756"/>
    </row>
    <row r="8757" spans="3:3" x14ac:dyDescent="0.3">
      <c r="C8757"/>
    </row>
    <row r="8758" spans="3:3" x14ac:dyDescent="0.3">
      <c r="C8758"/>
    </row>
    <row r="8759" spans="3:3" x14ac:dyDescent="0.3">
      <c r="C8759"/>
    </row>
    <row r="8760" spans="3:3" x14ac:dyDescent="0.3">
      <c r="C8760"/>
    </row>
    <row r="8761" spans="3:3" x14ac:dyDescent="0.3">
      <c r="C8761"/>
    </row>
    <row r="8762" spans="3:3" x14ac:dyDescent="0.3">
      <c r="C8762"/>
    </row>
    <row r="8763" spans="3:3" x14ac:dyDescent="0.3">
      <c r="C8763"/>
    </row>
    <row r="8764" spans="3:3" x14ac:dyDescent="0.3">
      <c r="C8764"/>
    </row>
    <row r="8765" spans="3:3" x14ac:dyDescent="0.3">
      <c r="C8765"/>
    </row>
    <row r="8766" spans="3:3" x14ac:dyDescent="0.3">
      <c r="C8766"/>
    </row>
    <row r="8767" spans="3:3" x14ac:dyDescent="0.3">
      <c r="C8767"/>
    </row>
    <row r="8768" spans="3:3" x14ac:dyDescent="0.3">
      <c r="C8768"/>
    </row>
    <row r="8769" spans="3:3" x14ac:dyDescent="0.3">
      <c r="C8769"/>
    </row>
    <row r="8770" spans="3:3" x14ac:dyDescent="0.3">
      <c r="C8770"/>
    </row>
    <row r="8771" spans="3:3" x14ac:dyDescent="0.3">
      <c r="C8771"/>
    </row>
    <row r="8772" spans="3:3" x14ac:dyDescent="0.3">
      <c r="C8772"/>
    </row>
    <row r="8773" spans="3:3" x14ac:dyDescent="0.3">
      <c r="C8773"/>
    </row>
    <row r="8774" spans="3:3" x14ac:dyDescent="0.3">
      <c r="C8774"/>
    </row>
    <row r="8775" spans="3:3" x14ac:dyDescent="0.3">
      <c r="C8775"/>
    </row>
    <row r="8776" spans="3:3" x14ac:dyDescent="0.3">
      <c r="C8776"/>
    </row>
    <row r="8777" spans="3:3" x14ac:dyDescent="0.3">
      <c r="C8777"/>
    </row>
    <row r="8778" spans="3:3" x14ac:dyDescent="0.3">
      <c r="C8778"/>
    </row>
    <row r="8779" spans="3:3" x14ac:dyDescent="0.3">
      <c r="C8779"/>
    </row>
    <row r="8780" spans="3:3" x14ac:dyDescent="0.3">
      <c r="C8780"/>
    </row>
    <row r="8781" spans="3:3" x14ac:dyDescent="0.3">
      <c r="C8781"/>
    </row>
    <row r="8782" spans="3:3" x14ac:dyDescent="0.3">
      <c r="C8782"/>
    </row>
    <row r="8783" spans="3:3" x14ac:dyDescent="0.3">
      <c r="C8783"/>
    </row>
    <row r="8784" spans="3:3" x14ac:dyDescent="0.3">
      <c r="C8784"/>
    </row>
    <row r="8785" spans="3:3" x14ac:dyDescent="0.3">
      <c r="C8785"/>
    </row>
    <row r="8786" spans="3:3" x14ac:dyDescent="0.3">
      <c r="C8786"/>
    </row>
    <row r="8787" spans="3:3" x14ac:dyDescent="0.3">
      <c r="C8787"/>
    </row>
    <row r="8788" spans="3:3" x14ac:dyDescent="0.3">
      <c r="C8788"/>
    </row>
    <row r="8789" spans="3:3" x14ac:dyDescent="0.3">
      <c r="C8789"/>
    </row>
    <row r="8790" spans="3:3" x14ac:dyDescent="0.3">
      <c r="C8790"/>
    </row>
    <row r="8791" spans="3:3" x14ac:dyDescent="0.3">
      <c r="C8791"/>
    </row>
    <row r="8792" spans="3:3" x14ac:dyDescent="0.3">
      <c r="C8792"/>
    </row>
    <row r="8793" spans="3:3" x14ac:dyDescent="0.3">
      <c r="C8793"/>
    </row>
    <row r="8794" spans="3:3" x14ac:dyDescent="0.3">
      <c r="C8794"/>
    </row>
    <row r="8795" spans="3:3" x14ac:dyDescent="0.3">
      <c r="C8795"/>
    </row>
    <row r="8796" spans="3:3" x14ac:dyDescent="0.3">
      <c r="C8796"/>
    </row>
    <row r="8797" spans="3:3" x14ac:dyDescent="0.3">
      <c r="C8797"/>
    </row>
    <row r="8798" spans="3:3" x14ac:dyDescent="0.3">
      <c r="C8798"/>
    </row>
    <row r="8799" spans="3:3" x14ac:dyDescent="0.3">
      <c r="C8799"/>
    </row>
    <row r="8800" spans="3:3" x14ac:dyDescent="0.3">
      <c r="C8800"/>
    </row>
    <row r="8801" spans="3:3" x14ac:dyDescent="0.3">
      <c r="C8801"/>
    </row>
    <row r="8802" spans="3:3" x14ac:dyDescent="0.3">
      <c r="C8802"/>
    </row>
    <row r="8803" spans="3:3" x14ac:dyDescent="0.3">
      <c r="C8803"/>
    </row>
    <row r="8804" spans="3:3" x14ac:dyDescent="0.3">
      <c r="C8804"/>
    </row>
    <row r="8805" spans="3:3" x14ac:dyDescent="0.3">
      <c r="C8805"/>
    </row>
    <row r="8806" spans="3:3" x14ac:dyDescent="0.3">
      <c r="C8806"/>
    </row>
    <row r="8807" spans="3:3" x14ac:dyDescent="0.3">
      <c r="C8807"/>
    </row>
    <row r="8808" spans="3:3" x14ac:dyDescent="0.3">
      <c r="C8808"/>
    </row>
    <row r="8809" spans="3:3" x14ac:dyDescent="0.3">
      <c r="C8809"/>
    </row>
    <row r="8810" spans="3:3" x14ac:dyDescent="0.3">
      <c r="C8810"/>
    </row>
    <row r="8811" spans="3:3" x14ac:dyDescent="0.3">
      <c r="C8811"/>
    </row>
    <row r="8812" spans="3:3" x14ac:dyDescent="0.3">
      <c r="C8812"/>
    </row>
    <row r="8813" spans="3:3" x14ac:dyDescent="0.3">
      <c r="C8813"/>
    </row>
    <row r="8814" spans="3:3" x14ac:dyDescent="0.3">
      <c r="C8814"/>
    </row>
    <row r="8815" spans="3:3" x14ac:dyDescent="0.3">
      <c r="C8815"/>
    </row>
    <row r="8816" spans="3:3" x14ac:dyDescent="0.3">
      <c r="C8816"/>
    </row>
    <row r="8817" spans="3:3" x14ac:dyDescent="0.3">
      <c r="C8817"/>
    </row>
    <row r="8818" spans="3:3" x14ac:dyDescent="0.3">
      <c r="C8818"/>
    </row>
    <row r="8819" spans="3:3" x14ac:dyDescent="0.3">
      <c r="C8819"/>
    </row>
    <row r="8820" spans="3:3" x14ac:dyDescent="0.3">
      <c r="C8820"/>
    </row>
    <row r="8821" spans="3:3" x14ac:dyDescent="0.3">
      <c r="C8821"/>
    </row>
    <row r="8822" spans="3:3" x14ac:dyDescent="0.3">
      <c r="C8822"/>
    </row>
    <row r="8823" spans="3:3" x14ac:dyDescent="0.3">
      <c r="C8823"/>
    </row>
    <row r="8824" spans="3:3" x14ac:dyDescent="0.3">
      <c r="C8824"/>
    </row>
    <row r="8825" spans="3:3" x14ac:dyDescent="0.3">
      <c r="C8825"/>
    </row>
    <row r="8826" spans="3:3" x14ac:dyDescent="0.3">
      <c r="C8826"/>
    </row>
    <row r="8827" spans="3:3" x14ac:dyDescent="0.3">
      <c r="C8827"/>
    </row>
    <row r="8828" spans="3:3" x14ac:dyDescent="0.3">
      <c r="C8828"/>
    </row>
    <row r="8829" spans="3:3" x14ac:dyDescent="0.3">
      <c r="C8829"/>
    </row>
    <row r="8830" spans="3:3" x14ac:dyDescent="0.3">
      <c r="C8830"/>
    </row>
    <row r="8831" spans="3:3" x14ac:dyDescent="0.3">
      <c r="C8831"/>
    </row>
    <row r="8832" spans="3:3" x14ac:dyDescent="0.3">
      <c r="C8832"/>
    </row>
    <row r="8833" spans="3:3" x14ac:dyDescent="0.3">
      <c r="C8833"/>
    </row>
    <row r="8834" spans="3:3" x14ac:dyDescent="0.3">
      <c r="C8834"/>
    </row>
    <row r="8835" spans="3:3" x14ac:dyDescent="0.3">
      <c r="C8835"/>
    </row>
    <row r="8836" spans="3:3" x14ac:dyDescent="0.3">
      <c r="C8836"/>
    </row>
    <row r="8837" spans="3:3" x14ac:dyDescent="0.3">
      <c r="C8837"/>
    </row>
    <row r="8838" spans="3:3" x14ac:dyDescent="0.3">
      <c r="C8838"/>
    </row>
    <row r="8839" spans="3:3" x14ac:dyDescent="0.3">
      <c r="C8839"/>
    </row>
    <row r="8840" spans="3:3" x14ac:dyDescent="0.3">
      <c r="C8840"/>
    </row>
    <row r="8841" spans="3:3" x14ac:dyDescent="0.3">
      <c r="C8841"/>
    </row>
    <row r="8842" spans="3:3" x14ac:dyDescent="0.3">
      <c r="C8842"/>
    </row>
    <row r="8843" spans="3:3" x14ac:dyDescent="0.3">
      <c r="C8843"/>
    </row>
    <row r="8844" spans="3:3" x14ac:dyDescent="0.3">
      <c r="C8844"/>
    </row>
    <row r="8845" spans="3:3" x14ac:dyDescent="0.3">
      <c r="C8845"/>
    </row>
    <row r="8846" spans="3:3" x14ac:dyDescent="0.3">
      <c r="C8846"/>
    </row>
    <row r="8847" spans="3:3" x14ac:dyDescent="0.3">
      <c r="C8847"/>
    </row>
    <row r="8848" spans="3:3" x14ac:dyDescent="0.3">
      <c r="C8848"/>
    </row>
    <row r="8849" spans="3:3" x14ac:dyDescent="0.3">
      <c r="C8849"/>
    </row>
    <row r="8850" spans="3:3" x14ac:dyDescent="0.3">
      <c r="C8850"/>
    </row>
    <row r="8851" spans="3:3" x14ac:dyDescent="0.3">
      <c r="C8851"/>
    </row>
    <row r="8852" spans="3:3" x14ac:dyDescent="0.3">
      <c r="C8852"/>
    </row>
    <row r="8853" spans="3:3" x14ac:dyDescent="0.3">
      <c r="C8853"/>
    </row>
    <row r="8854" spans="3:3" x14ac:dyDescent="0.3">
      <c r="C8854"/>
    </row>
    <row r="8855" spans="3:3" x14ac:dyDescent="0.3">
      <c r="C8855"/>
    </row>
    <row r="8856" spans="3:3" x14ac:dyDescent="0.3">
      <c r="C8856"/>
    </row>
    <row r="8857" spans="3:3" x14ac:dyDescent="0.3">
      <c r="C8857"/>
    </row>
    <row r="8858" spans="3:3" x14ac:dyDescent="0.3">
      <c r="C8858"/>
    </row>
    <row r="8859" spans="3:3" x14ac:dyDescent="0.3">
      <c r="C8859"/>
    </row>
    <row r="8860" spans="3:3" x14ac:dyDescent="0.3">
      <c r="C8860"/>
    </row>
    <row r="8861" spans="3:3" x14ac:dyDescent="0.3">
      <c r="C8861"/>
    </row>
    <row r="8862" spans="3:3" x14ac:dyDescent="0.3">
      <c r="C8862"/>
    </row>
    <row r="8863" spans="3:3" x14ac:dyDescent="0.3">
      <c r="C8863"/>
    </row>
    <row r="8864" spans="3:3" x14ac:dyDescent="0.3">
      <c r="C8864"/>
    </row>
    <row r="8865" spans="3:3" x14ac:dyDescent="0.3">
      <c r="C8865"/>
    </row>
    <row r="8866" spans="3:3" x14ac:dyDescent="0.3">
      <c r="C8866"/>
    </row>
    <row r="8867" spans="3:3" x14ac:dyDescent="0.3">
      <c r="C8867"/>
    </row>
    <row r="8868" spans="3:3" x14ac:dyDescent="0.3">
      <c r="C8868"/>
    </row>
    <row r="8869" spans="3:3" x14ac:dyDescent="0.3">
      <c r="C8869"/>
    </row>
    <row r="8870" spans="3:3" x14ac:dyDescent="0.3">
      <c r="C8870"/>
    </row>
    <row r="8871" spans="3:3" x14ac:dyDescent="0.3">
      <c r="C8871"/>
    </row>
    <row r="8872" spans="3:3" x14ac:dyDescent="0.3">
      <c r="C8872"/>
    </row>
    <row r="8873" spans="3:3" x14ac:dyDescent="0.3">
      <c r="C8873"/>
    </row>
    <row r="8874" spans="3:3" x14ac:dyDescent="0.3">
      <c r="C8874"/>
    </row>
    <row r="8875" spans="3:3" x14ac:dyDescent="0.3">
      <c r="C8875"/>
    </row>
    <row r="8876" spans="3:3" x14ac:dyDescent="0.3">
      <c r="C8876"/>
    </row>
    <row r="8877" spans="3:3" x14ac:dyDescent="0.3">
      <c r="C8877"/>
    </row>
    <row r="8878" spans="3:3" x14ac:dyDescent="0.3">
      <c r="C8878"/>
    </row>
    <row r="8879" spans="3:3" x14ac:dyDescent="0.3">
      <c r="C8879"/>
    </row>
    <row r="8880" spans="3:3" x14ac:dyDescent="0.3">
      <c r="C8880"/>
    </row>
    <row r="8881" spans="3:3" x14ac:dyDescent="0.3">
      <c r="C8881"/>
    </row>
    <row r="8882" spans="3:3" x14ac:dyDescent="0.3">
      <c r="C8882"/>
    </row>
    <row r="8883" spans="3:3" x14ac:dyDescent="0.3">
      <c r="C8883"/>
    </row>
    <row r="8884" spans="3:3" x14ac:dyDescent="0.3">
      <c r="C8884"/>
    </row>
    <row r="8885" spans="3:3" x14ac:dyDescent="0.3">
      <c r="C8885"/>
    </row>
    <row r="8886" spans="3:3" x14ac:dyDescent="0.3">
      <c r="C8886"/>
    </row>
    <row r="8887" spans="3:3" x14ac:dyDescent="0.3">
      <c r="C8887"/>
    </row>
    <row r="8888" spans="3:3" x14ac:dyDescent="0.3">
      <c r="C8888"/>
    </row>
    <row r="8889" spans="3:3" x14ac:dyDescent="0.3">
      <c r="C8889"/>
    </row>
    <row r="8890" spans="3:3" x14ac:dyDescent="0.3">
      <c r="C8890"/>
    </row>
    <row r="8891" spans="3:3" x14ac:dyDescent="0.3">
      <c r="C8891"/>
    </row>
    <row r="8892" spans="3:3" x14ac:dyDescent="0.3">
      <c r="C8892"/>
    </row>
    <row r="8893" spans="3:3" x14ac:dyDescent="0.3">
      <c r="C8893"/>
    </row>
    <row r="8894" spans="3:3" x14ac:dyDescent="0.3">
      <c r="C8894"/>
    </row>
    <row r="8895" spans="3:3" x14ac:dyDescent="0.3">
      <c r="C8895"/>
    </row>
    <row r="8896" spans="3:3" x14ac:dyDescent="0.3">
      <c r="C8896"/>
    </row>
    <row r="8897" spans="3:3" x14ac:dyDescent="0.3">
      <c r="C8897"/>
    </row>
    <row r="8898" spans="3:3" x14ac:dyDescent="0.3">
      <c r="C8898"/>
    </row>
    <row r="8899" spans="3:3" x14ac:dyDescent="0.3">
      <c r="C8899"/>
    </row>
    <row r="8900" spans="3:3" x14ac:dyDescent="0.3">
      <c r="C8900"/>
    </row>
    <row r="8901" spans="3:3" x14ac:dyDescent="0.3">
      <c r="C8901"/>
    </row>
    <row r="8902" spans="3:3" x14ac:dyDescent="0.3">
      <c r="C8902"/>
    </row>
    <row r="8903" spans="3:3" x14ac:dyDescent="0.3">
      <c r="C8903"/>
    </row>
    <row r="8904" spans="3:3" x14ac:dyDescent="0.3">
      <c r="C8904"/>
    </row>
    <row r="8905" spans="3:3" x14ac:dyDescent="0.3">
      <c r="C8905"/>
    </row>
    <row r="8906" spans="3:3" x14ac:dyDescent="0.3">
      <c r="C8906"/>
    </row>
    <row r="8907" spans="3:3" x14ac:dyDescent="0.3">
      <c r="C8907"/>
    </row>
    <row r="8908" spans="3:3" x14ac:dyDescent="0.3">
      <c r="C8908"/>
    </row>
    <row r="8909" spans="3:3" x14ac:dyDescent="0.3">
      <c r="C8909"/>
    </row>
    <row r="8910" spans="3:3" x14ac:dyDescent="0.3">
      <c r="C8910"/>
    </row>
    <row r="8911" spans="3:3" x14ac:dyDescent="0.3">
      <c r="C8911"/>
    </row>
    <row r="8912" spans="3:3" x14ac:dyDescent="0.3">
      <c r="C8912"/>
    </row>
    <row r="8913" spans="3:3" x14ac:dyDescent="0.3">
      <c r="C8913"/>
    </row>
    <row r="8914" spans="3:3" x14ac:dyDescent="0.3">
      <c r="C8914"/>
    </row>
    <row r="8915" spans="3:3" x14ac:dyDescent="0.3">
      <c r="C8915"/>
    </row>
    <row r="8916" spans="3:3" x14ac:dyDescent="0.3">
      <c r="C8916"/>
    </row>
    <row r="8917" spans="3:3" x14ac:dyDescent="0.3">
      <c r="C8917"/>
    </row>
    <row r="8918" spans="3:3" x14ac:dyDescent="0.3">
      <c r="C8918"/>
    </row>
    <row r="8919" spans="3:3" x14ac:dyDescent="0.3">
      <c r="C8919"/>
    </row>
    <row r="8920" spans="3:3" x14ac:dyDescent="0.3">
      <c r="C8920"/>
    </row>
    <row r="8921" spans="3:3" x14ac:dyDescent="0.3">
      <c r="C8921"/>
    </row>
    <row r="8922" spans="3:3" x14ac:dyDescent="0.3">
      <c r="C8922"/>
    </row>
    <row r="8923" spans="3:3" x14ac:dyDescent="0.3">
      <c r="C8923"/>
    </row>
    <row r="8924" spans="3:3" x14ac:dyDescent="0.3">
      <c r="C8924"/>
    </row>
    <row r="8925" spans="3:3" x14ac:dyDescent="0.3">
      <c r="C8925"/>
    </row>
    <row r="8926" spans="3:3" x14ac:dyDescent="0.3">
      <c r="C8926"/>
    </row>
    <row r="8927" spans="3:3" x14ac:dyDescent="0.3">
      <c r="C8927"/>
    </row>
    <row r="8928" spans="3:3" x14ac:dyDescent="0.3">
      <c r="C8928"/>
    </row>
    <row r="8929" spans="3:3" x14ac:dyDescent="0.3">
      <c r="C8929"/>
    </row>
    <row r="8930" spans="3:3" x14ac:dyDescent="0.3">
      <c r="C8930"/>
    </row>
    <row r="8931" spans="3:3" x14ac:dyDescent="0.3">
      <c r="C8931"/>
    </row>
    <row r="8932" spans="3:3" x14ac:dyDescent="0.3">
      <c r="C8932"/>
    </row>
    <row r="8933" spans="3:3" x14ac:dyDescent="0.3">
      <c r="C8933"/>
    </row>
    <row r="8934" spans="3:3" x14ac:dyDescent="0.3">
      <c r="C8934"/>
    </row>
    <row r="8935" spans="3:3" x14ac:dyDescent="0.3">
      <c r="C8935"/>
    </row>
    <row r="8936" spans="3:3" x14ac:dyDescent="0.3">
      <c r="C8936"/>
    </row>
    <row r="8937" spans="3:3" x14ac:dyDescent="0.3">
      <c r="C8937"/>
    </row>
    <row r="8938" spans="3:3" x14ac:dyDescent="0.3">
      <c r="C8938"/>
    </row>
    <row r="8939" spans="3:3" x14ac:dyDescent="0.3">
      <c r="C8939"/>
    </row>
    <row r="8940" spans="3:3" x14ac:dyDescent="0.3">
      <c r="C8940"/>
    </row>
    <row r="8941" spans="3:3" x14ac:dyDescent="0.3">
      <c r="C8941"/>
    </row>
    <row r="8942" spans="3:3" x14ac:dyDescent="0.3">
      <c r="C8942"/>
    </row>
    <row r="8943" spans="3:3" x14ac:dyDescent="0.3">
      <c r="C8943"/>
    </row>
    <row r="8944" spans="3:3" x14ac:dyDescent="0.3">
      <c r="C8944"/>
    </row>
    <row r="8945" spans="3:3" x14ac:dyDescent="0.3">
      <c r="C8945"/>
    </row>
    <row r="8946" spans="3:3" x14ac:dyDescent="0.3">
      <c r="C8946"/>
    </row>
    <row r="8947" spans="3:3" x14ac:dyDescent="0.3">
      <c r="C8947"/>
    </row>
    <row r="8948" spans="3:3" x14ac:dyDescent="0.3">
      <c r="C8948"/>
    </row>
    <row r="8949" spans="3:3" x14ac:dyDescent="0.3">
      <c r="C8949"/>
    </row>
    <row r="8950" spans="3:3" x14ac:dyDescent="0.3">
      <c r="C8950"/>
    </row>
    <row r="8951" spans="3:3" x14ac:dyDescent="0.3">
      <c r="C8951"/>
    </row>
    <row r="8952" spans="3:3" x14ac:dyDescent="0.3">
      <c r="C8952"/>
    </row>
    <row r="8953" spans="3:3" x14ac:dyDescent="0.3">
      <c r="C8953"/>
    </row>
    <row r="8954" spans="3:3" x14ac:dyDescent="0.3">
      <c r="C8954"/>
    </row>
    <row r="8955" spans="3:3" x14ac:dyDescent="0.3">
      <c r="C8955"/>
    </row>
    <row r="8956" spans="3:3" x14ac:dyDescent="0.3">
      <c r="C8956"/>
    </row>
    <row r="8957" spans="3:3" x14ac:dyDescent="0.3">
      <c r="C8957"/>
    </row>
    <row r="8958" spans="3:3" x14ac:dyDescent="0.3">
      <c r="C8958"/>
    </row>
    <row r="8959" spans="3:3" x14ac:dyDescent="0.3">
      <c r="C8959"/>
    </row>
    <row r="8960" spans="3:3" x14ac:dyDescent="0.3">
      <c r="C8960"/>
    </row>
    <row r="8961" spans="3:3" x14ac:dyDescent="0.3">
      <c r="C8961"/>
    </row>
    <row r="8962" spans="3:3" x14ac:dyDescent="0.3">
      <c r="C8962"/>
    </row>
    <row r="8963" spans="3:3" x14ac:dyDescent="0.3">
      <c r="C8963"/>
    </row>
    <row r="8964" spans="3:3" x14ac:dyDescent="0.3">
      <c r="C8964"/>
    </row>
    <row r="8965" spans="3:3" x14ac:dyDescent="0.3">
      <c r="C8965"/>
    </row>
    <row r="8966" spans="3:3" x14ac:dyDescent="0.3">
      <c r="C8966"/>
    </row>
    <row r="8967" spans="3:3" x14ac:dyDescent="0.3">
      <c r="C8967"/>
    </row>
    <row r="8968" spans="3:3" x14ac:dyDescent="0.3">
      <c r="C8968"/>
    </row>
    <row r="8969" spans="3:3" x14ac:dyDescent="0.3">
      <c r="C8969"/>
    </row>
    <row r="8970" spans="3:3" x14ac:dyDescent="0.3">
      <c r="C8970"/>
    </row>
    <row r="8971" spans="3:3" x14ac:dyDescent="0.3">
      <c r="C8971"/>
    </row>
    <row r="8972" spans="3:3" x14ac:dyDescent="0.3">
      <c r="C8972"/>
    </row>
    <row r="8973" spans="3:3" x14ac:dyDescent="0.3">
      <c r="C8973"/>
    </row>
    <row r="8974" spans="3:3" x14ac:dyDescent="0.3">
      <c r="C8974"/>
    </row>
    <row r="8975" spans="3:3" x14ac:dyDescent="0.3">
      <c r="C8975"/>
    </row>
    <row r="8976" spans="3:3" x14ac:dyDescent="0.3">
      <c r="C8976"/>
    </row>
    <row r="8977" spans="3:3" x14ac:dyDescent="0.3">
      <c r="C8977"/>
    </row>
    <row r="8978" spans="3:3" x14ac:dyDescent="0.3">
      <c r="C8978"/>
    </row>
    <row r="8979" spans="3:3" x14ac:dyDescent="0.3">
      <c r="C8979"/>
    </row>
    <row r="8980" spans="3:3" x14ac:dyDescent="0.3">
      <c r="C8980"/>
    </row>
    <row r="8981" spans="3:3" x14ac:dyDescent="0.3">
      <c r="C8981"/>
    </row>
    <row r="8982" spans="3:3" x14ac:dyDescent="0.3">
      <c r="C8982"/>
    </row>
    <row r="8983" spans="3:3" x14ac:dyDescent="0.3">
      <c r="C8983"/>
    </row>
    <row r="8984" spans="3:3" x14ac:dyDescent="0.3">
      <c r="C8984"/>
    </row>
    <row r="8985" spans="3:3" x14ac:dyDescent="0.3">
      <c r="C8985"/>
    </row>
    <row r="8986" spans="3:3" x14ac:dyDescent="0.3">
      <c r="C8986"/>
    </row>
    <row r="8987" spans="3:3" x14ac:dyDescent="0.3">
      <c r="C8987"/>
    </row>
    <row r="8988" spans="3:3" x14ac:dyDescent="0.3">
      <c r="C8988"/>
    </row>
    <row r="8989" spans="3:3" x14ac:dyDescent="0.3">
      <c r="C8989"/>
    </row>
    <row r="8990" spans="3:3" x14ac:dyDescent="0.3">
      <c r="C8990"/>
    </row>
    <row r="8991" spans="3:3" x14ac:dyDescent="0.3">
      <c r="C8991"/>
    </row>
    <row r="8992" spans="3:3" x14ac:dyDescent="0.3">
      <c r="C8992"/>
    </row>
    <row r="8993" spans="3:3" x14ac:dyDescent="0.3">
      <c r="C8993"/>
    </row>
    <row r="8994" spans="3:3" x14ac:dyDescent="0.3">
      <c r="C8994"/>
    </row>
    <row r="8995" spans="3:3" x14ac:dyDescent="0.3">
      <c r="C8995"/>
    </row>
    <row r="8996" spans="3:3" x14ac:dyDescent="0.3">
      <c r="C8996"/>
    </row>
    <row r="8997" spans="3:3" x14ac:dyDescent="0.3">
      <c r="C8997"/>
    </row>
    <row r="8998" spans="3:3" x14ac:dyDescent="0.3">
      <c r="C8998"/>
    </row>
    <row r="8999" spans="3:3" x14ac:dyDescent="0.3">
      <c r="C8999"/>
    </row>
    <row r="9000" spans="3:3" x14ac:dyDescent="0.3">
      <c r="C9000"/>
    </row>
    <row r="9001" spans="3:3" x14ac:dyDescent="0.3">
      <c r="C9001"/>
    </row>
    <row r="9002" spans="3:3" x14ac:dyDescent="0.3">
      <c r="C9002"/>
    </row>
    <row r="9003" spans="3:3" x14ac:dyDescent="0.3">
      <c r="C9003"/>
    </row>
    <row r="9004" spans="3:3" x14ac:dyDescent="0.3">
      <c r="C9004"/>
    </row>
    <row r="9005" spans="3:3" x14ac:dyDescent="0.3">
      <c r="C9005"/>
    </row>
    <row r="9006" spans="3:3" x14ac:dyDescent="0.3">
      <c r="C9006"/>
    </row>
    <row r="9007" spans="3:3" x14ac:dyDescent="0.3">
      <c r="C9007"/>
    </row>
    <row r="9008" spans="3:3" x14ac:dyDescent="0.3">
      <c r="C9008"/>
    </row>
    <row r="9009" spans="3:3" x14ac:dyDescent="0.3">
      <c r="C9009"/>
    </row>
    <row r="9010" spans="3:3" x14ac:dyDescent="0.3">
      <c r="C9010"/>
    </row>
    <row r="9011" spans="3:3" x14ac:dyDescent="0.3">
      <c r="C9011"/>
    </row>
    <row r="9012" spans="3:3" x14ac:dyDescent="0.3">
      <c r="C9012"/>
    </row>
    <row r="9013" spans="3:3" x14ac:dyDescent="0.3">
      <c r="C9013"/>
    </row>
    <row r="9014" spans="3:3" x14ac:dyDescent="0.3">
      <c r="C9014"/>
    </row>
    <row r="9015" spans="3:3" x14ac:dyDescent="0.3">
      <c r="C9015"/>
    </row>
    <row r="9016" spans="3:3" x14ac:dyDescent="0.3">
      <c r="C9016"/>
    </row>
    <row r="9017" spans="3:3" x14ac:dyDescent="0.3">
      <c r="C9017"/>
    </row>
    <row r="9018" spans="3:3" x14ac:dyDescent="0.3">
      <c r="C9018"/>
    </row>
    <row r="9019" spans="3:3" x14ac:dyDescent="0.3">
      <c r="C9019"/>
    </row>
    <row r="9020" spans="3:3" x14ac:dyDescent="0.3">
      <c r="C9020"/>
    </row>
    <row r="9021" spans="3:3" x14ac:dyDescent="0.3">
      <c r="C9021"/>
    </row>
    <row r="9022" spans="3:3" x14ac:dyDescent="0.3">
      <c r="C9022"/>
    </row>
    <row r="9023" spans="3:3" x14ac:dyDescent="0.3">
      <c r="C9023"/>
    </row>
    <row r="9024" spans="3:3" x14ac:dyDescent="0.3">
      <c r="C9024"/>
    </row>
    <row r="9025" spans="3:3" x14ac:dyDescent="0.3">
      <c r="C9025"/>
    </row>
    <row r="9026" spans="3:3" x14ac:dyDescent="0.3">
      <c r="C9026"/>
    </row>
    <row r="9027" spans="3:3" x14ac:dyDescent="0.3">
      <c r="C9027"/>
    </row>
    <row r="9028" spans="3:3" x14ac:dyDescent="0.3">
      <c r="C9028"/>
    </row>
    <row r="9029" spans="3:3" x14ac:dyDescent="0.3">
      <c r="C9029"/>
    </row>
    <row r="9030" spans="3:3" x14ac:dyDescent="0.3">
      <c r="C9030"/>
    </row>
    <row r="9031" spans="3:3" x14ac:dyDescent="0.3">
      <c r="C9031"/>
    </row>
    <row r="9032" spans="3:3" x14ac:dyDescent="0.3">
      <c r="C9032"/>
    </row>
    <row r="9033" spans="3:3" x14ac:dyDescent="0.3">
      <c r="C9033"/>
    </row>
    <row r="9034" spans="3:3" x14ac:dyDescent="0.3">
      <c r="C9034"/>
    </row>
    <row r="9035" spans="3:3" x14ac:dyDescent="0.3">
      <c r="C9035"/>
    </row>
    <row r="9036" spans="3:3" x14ac:dyDescent="0.3">
      <c r="C9036"/>
    </row>
    <row r="9037" spans="3:3" x14ac:dyDescent="0.3">
      <c r="C9037"/>
    </row>
    <row r="9038" spans="3:3" x14ac:dyDescent="0.3">
      <c r="C9038"/>
    </row>
    <row r="9039" spans="3:3" x14ac:dyDescent="0.3">
      <c r="C9039"/>
    </row>
    <row r="9040" spans="3:3" x14ac:dyDescent="0.3">
      <c r="C9040"/>
    </row>
    <row r="9041" spans="3:3" x14ac:dyDescent="0.3">
      <c r="C9041"/>
    </row>
    <row r="9042" spans="3:3" x14ac:dyDescent="0.3">
      <c r="C9042"/>
    </row>
    <row r="9043" spans="3:3" x14ac:dyDescent="0.3">
      <c r="C9043"/>
    </row>
    <row r="9044" spans="3:3" x14ac:dyDescent="0.3">
      <c r="C9044"/>
    </row>
    <row r="9045" spans="3:3" x14ac:dyDescent="0.3">
      <c r="C9045"/>
    </row>
    <row r="9046" spans="3:3" x14ac:dyDescent="0.3">
      <c r="C9046"/>
    </row>
    <row r="9047" spans="3:3" x14ac:dyDescent="0.3">
      <c r="C9047"/>
    </row>
    <row r="9048" spans="3:3" x14ac:dyDescent="0.3">
      <c r="C9048"/>
    </row>
    <row r="9049" spans="3:3" x14ac:dyDescent="0.3">
      <c r="C9049"/>
    </row>
    <row r="9050" spans="3:3" x14ac:dyDescent="0.3">
      <c r="C9050"/>
    </row>
    <row r="9051" spans="3:3" x14ac:dyDescent="0.3">
      <c r="C9051"/>
    </row>
    <row r="9052" spans="3:3" x14ac:dyDescent="0.3">
      <c r="C9052"/>
    </row>
    <row r="9053" spans="3:3" x14ac:dyDescent="0.3">
      <c r="C9053"/>
    </row>
    <row r="9054" spans="3:3" x14ac:dyDescent="0.3">
      <c r="C9054"/>
    </row>
    <row r="9055" spans="3:3" x14ac:dyDescent="0.3">
      <c r="C9055"/>
    </row>
    <row r="9056" spans="3:3" x14ac:dyDescent="0.3">
      <c r="C9056"/>
    </row>
    <row r="9057" spans="3:3" x14ac:dyDescent="0.3">
      <c r="C9057"/>
    </row>
    <row r="9058" spans="3:3" x14ac:dyDescent="0.3">
      <c r="C9058"/>
    </row>
    <row r="9059" spans="3:3" x14ac:dyDescent="0.3">
      <c r="C9059"/>
    </row>
    <row r="9060" spans="3:3" x14ac:dyDescent="0.3">
      <c r="C9060"/>
    </row>
    <row r="9061" spans="3:3" x14ac:dyDescent="0.3">
      <c r="C9061"/>
    </row>
    <row r="9062" spans="3:3" x14ac:dyDescent="0.3">
      <c r="C9062"/>
    </row>
    <row r="9063" spans="3:3" x14ac:dyDescent="0.3">
      <c r="C9063"/>
    </row>
    <row r="9064" spans="3:3" x14ac:dyDescent="0.3">
      <c r="C9064"/>
    </row>
    <row r="9065" spans="3:3" x14ac:dyDescent="0.3">
      <c r="C9065"/>
    </row>
    <row r="9066" spans="3:3" x14ac:dyDescent="0.3">
      <c r="C9066"/>
    </row>
    <row r="9067" spans="3:3" x14ac:dyDescent="0.3">
      <c r="C9067"/>
    </row>
    <row r="9068" spans="3:3" x14ac:dyDescent="0.3">
      <c r="C9068"/>
    </row>
    <row r="9069" spans="3:3" x14ac:dyDescent="0.3">
      <c r="C9069"/>
    </row>
    <row r="9070" spans="3:3" x14ac:dyDescent="0.3">
      <c r="C9070"/>
    </row>
    <row r="9071" spans="3:3" x14ac:dyDescent="0.3">
      <c r="C9071"/>
    </row>
    <row r="9072" spans="3:3" x14ac:dyDescent="0.3">
      <c r="C9072"/>
    </row>
    <row r="9073" spans="3:3" x14ac:dyDescent="0.3">
      <c r="C9073"/>
    </row>
    <row r="9074" spans="3:3" x14ac:dyDescent="0.3">
      <c r="C9074"/>
    </row>
    <row r="9075" spans="3:3" x14ac:dyDescent="0.3">
      <c r="C9075"/>
    </row>
    <row r="9076" spans="3:3" x14ac:dyDescent="0.3">
      <c r="C9076"/>
    </row>
    <row r="9077" spans="3:3" x14ac:dyDescent="0.3">
      <c r="C9077"/>
    </row>
    <row r="9078" spans="3:3" x14ac:dyDescent="0.3">
      <c r="C9078"/>
    </row>
    <row r="9079" spans="3:3" x14ac:dyDescent="0.3">
      <c r="C9079"/>
    </row>
    <row r="9080" spans="3:3" x14ac:dyDescent="0.3">
      <c r="C9080"/>
    </row>
    <row r="9081" spans="3:3" x14ac:dyDescent="0.3">
      <c r="C9081"/>
    </row>
    <row r="9082" spans="3:3" x14ac:dyDescent="0.3">
      <c r="C9082"/>
    </row>
    <row r="9083" spans="3:3" x14ac:dyDescent="0.3">
      <c r="C9083"/>
    </row>
    <row r="9084" spans="3:3" x14ac:dyDescent="0.3">
      <c r="C9084"/>
    </row>
    <row r="9085" spans="3:3" x14ac:dyDescent="0.3">
      <c r="C9085"/>
    </row>
    <row r="9086" spans="3:3" x14ac:dyDescent="0.3">
      <c r="C9086"/>
    </row>
    <row r="9087" spans="3:3" x14ac:dyDescent="0.3">
      <c r="C9087"/>
    </row>
    <row r="9088" spans="3:3" x14ac:dyDescent="0.3">
      <c r="C9088"/>
    </row>
    <row r="9089" spans="3:3" x14ac:dyDescent="0.3">
      <c r="C9089"/>
    </row>
    <row r="9090" spans="3:3" x14ac:dyDescent="0.3">
      <c r="C9090"/>
    </row>
    <row r="9091" spans="3:3" x14ac:dyDescent="0.3">
      <c r="C9091"/>
    </row>
    <row r="9092" spans="3:3" x14ac:dyDescent="0.3">
      <c r="C9092"/>
    </row>
    <row r="9093" spans="3:3" x14ac:dyDescent="0.3">
      <c r="C9093"/>
    </row>
    <row r="9094" spans="3:3" x14ac:dyDescent="0.3">
      <c r="C9094"/>
    </row>
    <row r="9095" spans="3:3" x14ac:dyDescent="0.3">
      <c r="C9095"/>
    </row>
    <row r="9096" spans="3:3" x14ac:dyDescent="0.3">
      <c r="C9096"/>
    </row>
    <row r="9097" spans="3:3" x14ac:dyDescent="0.3">
      <c r="C9097"/>
    </row>
    <row r="9098" spans="3:3" x14ac:dyDescent="0.3">
      <c r="C9098"/>
    </row>
    <row r="9099" spans="3:3" x14ac:dyDescent="0.3">
      <c r="C9099"/>
    </row>
    <row r="9100" spans="3:3" x14ac:dyDescent="0.3">
      <c r="C9100"/>
    </row>
    <row r="9101" spans="3:3" x14ac:dyDescent="0.3">
      <c r="C9101"/>
    </row>
    <row r="9102" spans="3:3" x14ac:dyDescent="0.3">
      <c r="C9102"/>
    </row>
    <row r="9103" spans="3:3" x14ac:dyDescent="0.3">
      <c r="C9103"/>
    </row>
    <row r="9104" spans="3:3" x14ac:dyDescent="0.3">
      <c r="C9104"/>
    </row>
    <row r="9105" spans="3:3" x14ac:dyDescent="0.3">
      <c r="C9105"/>
    </row>
    <row r="9106" spans="3:3" x14ac:dyDescent="0.3">
      <c r="C9106"/>
    </row>
    <row r="9107" spans="3:3" x14ac:dyDescent="0.3">
      <c r="C9107"/>
    </row>
    <row r="9108" spans="3:3" x14ac:dyDescent="0.3">
      <c r="C9108"/>
    </row>
    <row r="9109" spans="3:3" x14ac:dyDescent="0.3">
      <c r="C9109"/>
    </row>
    <row r="9110" spans="3:3" x14ac:dyDescent="0.3">
      <c r="C9110"/>
    </row>
    <row r="9111" spans="3:3" x14ac:dyDescent="0.3">
      <c r="C9111"/>
    </row>
    <row r="9112" spans="3:3" x14ac:dyDescent="0.3">
      <c r="C9112"/>
    </row>
    <row r="9113" spans="3:3" x14ac:dyDescent="0.3">
      <c r="C9113"/>
    </row>
    <row r="9114" spans="3:3" x14ac:dyDescent="0.3">
      <c r="C9114"/>
    </row>
    <row r="9115" spans="3:3" x14ac:dyDescent="0.3">
      <c r="C9115"/>
    </row>
    <row r="9116" spans="3:3" x14ac:dyDescent="0.3">
      <c r="C9116"/>
    </row>
    <row r="9117" spans="3:3" x14ac:dyDescent="0.3">
      <c r="C9117"/>
    </row>
    <row r="9118" spans="3:3" x14ac:dyDescent="0.3">
      <c r="C9118"/>
    </row>
    <row r="9119" spans="3:3" x14ac:dyDescent="0.3">
      <c r="C9119"/>
    </row>
    <row r="9120" spans="3:3" x14ac:dyDescent="0.3">
      <c r="C9120"/>
    </row>
    <row r="9121" spans="3:3" x14ac:dyDescent="0.3">
      <c r="C9121"/>
    </row>
    <row r="9122" spans="3:3" x14ac:dyDescent="0.3">
      <c r="C9122"/>
    </row>
    <row r="9123" spans="3:3" x14ac:dyDescent="0.3">
      <c r="C9123"/>
    </row>
    <row r="9124" spans="3:3" x14ac:dyDescent="0.3">
      <c r="C9124"/>
    </row>
    <row r="9125" spans="3:3" x14ac:dyDescent="0.3">
      <c r="C9125"/>
    </row>
    <row r="9126" spans="3:3" x14ac:dyDescent="0.3">
      <c r="C9126"/>
    </row>
    <row r="9127" spans="3:3" x14ac:dyDescent="0.3">
      <c r="C9127"/>
    </row>
    <row r="9128" spans="3:3" x14ac:dyDescent="0.3">
      <c r="C9128"/>
    </row>
    <row r="9129" spans="3:3" x14ac:dyDescent="0.3">
      <c r="C9129"/>
    </row>
    <row r="9130" spans="3:3" x14ac:dyDescent="0.3">
      <c r="C9130"/>
    </row>
    <row r="9131" spans="3:3" x14ac:dyDescent="0.3">
      <c r="C9131"/>
    </row>
    <row r="9132" spans="3:3" x14ac:dyDescent="0.3">
      <c r="C9132"/>
    </row>
    <row r="9133" spans="3:3" x14ac:dyDescent="0.3">
      <c r="C9133"/>
    </row>
    <row r="9134" spans="3:3" x14ac:dyDescent="0.3">
      <c r="C9134"/>
    </row>
    <row r="9135" spans="3:3" x14ac:dyDescent="0.3">
      <c r="C9135"/>
    </row>
    <row r="9136" spans="3:3" x14ac:dyDescent="0.3">
      <c r="C9136"/>
    </row>
    <row r="9137" spans="3:3" x14ac:dyDescent="0.3">
      <c r="C9137"/>
    </row>
    <row r="9138" spans="3:3" x14ac:dyDescent="0.3">
      <c r="C9138"/>
    </row>
    <row r="9139" spans="3:3" x14ac:dyDescent="0.3">
      <c r="C9139"/>
    </row>
    <row r="9140" spans="3:3" x14ac:dyDescent="0.3">
      <c r="C9140"/>
    </row>
    <row r="9141" spans="3:3" x14ac:dyDescent="0.3">
      <c r="C9141"/>
    </row>
    <row r="9142" spans="3:3" x14ac:dyDescent="0.3">
      <c r="C9142"/>
    </row>
    <row r="9143" spans="3:3" x14ac:dyDescent="0.3">
      <c r="C9143"/>
    </row>
    <row r="9144" spans="3:3" x14ac:dyDescent="0.3">
      <c r="C9144"/>
    </row>
    <row r="9145" spans="3:3" x14ac:dyDescent="0.3">
      <c r="C9145"/>
    </row>
    <row r="9146" spans="3:3" x14ac:dyDescent="0.3">
      <c r="C9146"/>
    </row>
    <row r="9147" spans="3:3" x14ac:dyDescent="0.3">
      <c r="C9147"/>
    </row>
    <row r="9148" spans="3:3" x14ac:dyDescent="0.3">
      <c r="C9148"/>
    </row>
    <row r="9149" spans="3:3" x14ac:dyDescent="0.3">
      <c r="C9149"/>
    </row>
    <row r="9150" spans="3:3" x14ac:dyDescent="0.3">
      <c r="C9150"/>
    </row>
    <row r="9151" spans="3:3" x14ac:dyDescent="0.3">
      <c r="C9151"/>
    </row>
    <row r="9152" spans="3:3" x14ac:dyDescent="0.3">
      <c r="C9152"/>
    </row>
    <row r="9153" spans="3:3" x14ac:dyDescent="0.3">
      <c r="C9153"/>
    </row>
    <row r="9154" spans="3:3" x14ac:dyDescent="0.3">
      <c r="C9154"/>
    </row>
    <row r="9155" spans="3:3" x14ac:dyDescent="0.3">
      <c r="C9155"/>
    </row>
    <row r="9156" spans="3:3" x14ac:dyDescent="0.3">
      <c r="C9156"/>
    </row>
    <row r="9157" spans="3:3" x14ac:dyDescent="0.3">
      <c r="C9157"/>
    </row>
    <row r="9158" spans="3:3" x14ac:dyDescent="0.3">
      <c r="C9158"/>
    </row>
    <row r="9159" spans="3:3" x14ac:dyDescent="0.3">
      <c r="C9159"/>
    </row>
    <row r="9160" spans="3:3" x14ac:dyDescent="0.3">
      <c r="C9160"/>
    </row>
    <row r="9161" spans="3:3" x14ac:dyDescent="0.3">
      <c r="C9161"/>
    </row>
    <row r="9162" spans="3:3" x14ac:dyDescent="0.3">
      <c r="C9162"/>
    </row>
    <row r="9163" spans="3:3" x14ac:dyDescent="0.3">
      <c r="C9163"/>
    </row>
    <row r="9164" spans="3:3" x14ac:dyDescent="0.3">
      <c r="C9164"/>
    </row>
    <row r="9165" spans="3:3" x14ac:dyDescent="0.3">
      <c r="C9165"/>
    </row>
    <row r="9166" spans="3:3" x14ac:dyDescent="0.3">
      <c r="C9166"/>
    </row>
    <row r="9167" spans="3:3" x14ac:dyDescent="0.3">
      <c r="C9167"/>
    </row>
    <row r="9168" spans="3:3" x14ac:dyDescent="0.3">
      <c r="C9168"/>
    </row>
    <row r="9169" spans="3:3" x14ac:dyDescent="0.3">
      <c r="C9169"/>
    </row>
    <row r="9170" spans="3:3" x14ac:dyDescent="0.3">
      <c r="C9170"/>
    </row>
    <row r="9171" spans="3:3" x14ac:dyDescent="0.3">
      <c r="C9171"/>
    </row>
    <row r="9172" spans="3:3" x14ac:dyDescent="0.3">
      <c r="C9172"/>
    </row>
    <row r="9173" spans="3:3" x14ac:dyDescent="0.3">
      <c r="C9173"/>
    </row>
    <row r="9174" spans="3:3" x14ac:dyDescent="0.3">
      <c r="C9174"/>
    </row>
    <row r="9175" spans="3:3" x14ac:dyDescent="0.3">
      <c r="C9175"/>
    </row>
    <row r="9176" spans="3:3" x14ac:dyDescent="0.3">
      <c r="C9176"/>
    </row>
    <row r="9177" spans="3:3" x14ac:dyDescent="0.3">
      <c r="C9177"/>
    </row>
    <row r="9178" spans="3:3" x14ac:dyDescent="0.3">
      <c r="C9178"/>
    </row>
    <row r="9179" spans="3:3" x14ac:dyDescent="0.3">
      <c r="C9179"/>
    </row>
    <row r="9180" spans="3:3" x14ac:dyDescent="0.3">
      <c r="C9180"/>
    </row>
    <row r="9181" spans="3:3" x14ac:dyDescent="0.3">
      <c r="C9181"/>
    </row>
    <row r="9182" spans="3:3" x14ac:dyDescent="0.3">
      <c r="C9182"/>
    </row>
    <row r="9183" spans="3:3" x14ac:dyDescent="0.3">
      <c r="C9183"/>
    </row>
    <row r="9184" spans="3:3" x14ac:dyDescent="0.3">
      <c r="C9184"/>
    </row>
    <row r="9185" spans="3:3" x14ac:dyDescent="0.3">
      <c r="C9185"/>
    </row>
    <row r="9186" spans="3:3" x14ac:dyDescent="0.3">
      <c r="C9186"/>
    </row>
    <row r="9187" spans="3:3" x14ac:dyDescent="0.3">
      <c r="C9187"/>
    </row>
    <row r="9188" spans="3:3" x14ac:dyDescent="0.3">
      <c r="C9188"/>
    </row>
    <row r="9189" spans="3:3" x14ac:dyDescent="0.3">
      <c r="C9189"/>
    </row>
    <row r="9190" spans="3:3" x14ac:dyDescent="0.3">
      <c r="C9190"/>
    </row>
    <row r="9191" spans="3:3" x14ac:dyDescent="0.3">
      <c r="C9191"/>
    </row>
    <row r="9192" spans="3:3" x14ac:dyDescent="0.3">
      <c r="C9192"/>
    </row>
    <row r="9193" spans="3:3" x14ac:dyDescent="0.3">
      <c r="C9193"/>
    </row>
    <row r="9194" spans="3:3" x14ac:dyDescent="0.3">
      <c r="C9194"/>
    </row>
    <row r="9195" spans="3:3" x14ac:dyDescent="0.3">
      <c r="C9195"/>
    </row>
    <row r="9196" spans="3:3" x14ac:dyDescent="0.3">
      <c r="C9196"/>
    </row>
    <row r="9197" spans="3:3" x14ac:dyDescent="0.3">
      <c r="C9197"/>
    </row>
    <row r="9198" spans="3:3" x14ac:dyDescent="0.3">
      <c r="C9198"/>
    </row>
    <row r="9199" spans="3:3" x14ac:dyDescent="0.3">
      <c r="C9199"/>
    </row>
    <row r="9200" spans="3:3" x14ac:dyDescent="0.3">
      <c r="C9200"/>
    </row>
    <row r="9201" spans="3:3" x14ac:dyDescent="0.3">
      <c r="C9201"/>
    </row>
    <row r="9202" spans="3:3" x14ac:dyDescent="0.3">
      <c r="C9202"/>
    </row>
    <row r="9203" spans="3:3" x14ac:dyDescent="0.3">
      <c r="C9203"/>
    </row>
    <row r="9204" spans="3:3" x14ac:dyDescent="0.3">
      <c r="C9204"/>
    </row>
    <row r="9205" spans="3:3" x14ac:dyDescent="0.3">
      <c r="C9205"/>
    </row>
    <row r="9206" spans="3:3" x14ac:dyDescent="0.3">
      <c r="C9206"/>
    </row>
    <row r="9207" spans="3:3" x14ac:dyDescent="0.3">
      <c r="C9207"/>
    </row>
    <row r="9208" spans="3:3" x14ac:dyDescent="0.3">
      <c r="C9208"/>
    </row>
    <row r="9209" spans="3:3" x14ac:dyDescent="0.3">
      <c r="C9209"/>
    </row>
    <row r="9210" spans="3:3" x14ac:dyDescent="0.3">
      <c r="C9210"/>
    </row>
    <row r="9211" spans="3:3" x14ac:dyDescent="0.3">
      <c r="C9211"/>
    </row>
    <row r="9212" spans="3:3" x14ac:dyDescent="0.3">
      <c r="C9212"/>
    </row>
    <row r="9213" spans="3:3" x14ac:dyDescent="0.3">
      <c r="C9213"/>
    </row>
    <row r="9214" spans="3:3" x14ac:dyDescent="0.3">
      <c r="C9214"/>
    </row>
    <row r="9215" spans="3:3" x14ac:dyDescent="0.3">
      <c r="C9215"/>
    </row>
    <row r="9216" spans="3:3" x14ac:dyDescent="0.3">
      <c r="C9216"/>
    </row>
    <row r="9217" spans="3:3" x14ac:dyDescent="0.3">
      <c r="C9217"/>
    </row>
    <row r="9218" spans="3:3" x14ac:dyDescent="0.3">
      <c r="C9218"/>
    </row>
    <row r="9219" spans="3:3" x14ac:dyDescent="0.3">
      <c r="C9219"/>
    </row>
    <row r="9220" spans="3:3" x14ac:dyDescent="0.3">
      <c r="C9220"/>
    </row>
    <row r="9221" spans="3:3" x14ac:dyDescent="0.3">
      <c r="C9221"/>
    </row>
    <row r="9222" spans="3:3" x14ac:dyDescent="0.3">
      <c r="C9222"/>
    </row>
    <row r="9223" spans="3:3" x14ac:dyDescent="0.3">
      <c r="C9223"/>
    </row>
    <row r="9224" spans="3:3" x14ac:dyDescent="0.3">
      <c r="C9224"/>
    </row>
    <row r="9225" spans="3:3" x14ac:dyDescent="0.3">
      <c r="C9225"/>
    </row>
    <row r="9226" spans="3:3" x14ac:dyDescent="0.3">
      <c r="C9226"/>
    </row>
    <row r="9227" spans="3:3" x14ac:dyDescent="0.3">
      <c r="C9227"/>
    </row>
    <row r="9228" spans="3:3" x14ac:dyDescent="0.3">
      <c r="C9228"/>
    </row>
    <row r="9229" spans="3:3" x14ac:dyDescent="0.3">
      <c r="C9229"/>
    </row>
    <row r="9230" spans="3:3" x14ac:dyDescent="0.3">
      <c r="C9230"/>
    </row>
    <row r="9231" spans="3:3" x14ac:dyDescent="0.3">
      <c r="C9231"/>
    </row>
    <row r="9232" spans="3:3" x14ac:dyDescent="0.3">
      <c r="C9232"/>
    </row>
    <row r="9233" spans="3:3" x14ac:dyDescent="0.3">
      <c r="C9233"/>
    </row>
    <row r="9234" spans="3:3" x14ac:dyDescent="0.3">
      <c r="C9234"/>
    </row>
    <row r="9235" spans="3:3" x14ac:dyDescent="0.3">
      <c r="C9235"/>
    </row>
    <row r="9236" spans="3:3" x14ac:dyDescent="0.3">
      <c r="C9236"/>
    </row>
    <row r="9237" spans="3:3" x14ac:dyDescent="0.3">
      <c r="C9237"/>
    </row>
    <row r="9238" spans="3:3" x14ac:dyDescent="0.3">
      <c r="C9238"/>
    </row>
    <row r="9239" spans="3:3" x14ac:dyDescent="0.3">
      <c r="C9239"/>
    </row>
    <row r="9240" spans="3:3" x14ac:dyDescent="0.3">
      <c r="C9240"/>
    </row>
    <row r="9241" spans="3:3" x14ac:dyDescent="0.3">
      <c r="C9241"/>
    </row>
    <row r="9242" spans="3:3" x14ac:dyDescent="0.3">
      <c r="C9242"/>
    </row>
    <row r="9243" spans="3:3" x14ac:dyDescent="0.3">
      <c r="C9243"/>
    </row>
    <row r="9244" spans="3:3" x14ac:dyDescent="0.3">
      <c r="C9244"/>
    </row>
    <row r="9245" spans="3:3" x14ac:dyDescent="0.3">
      <c r="C9245"/>
    </row>
    <row r="9246" spans="3:3" x14ac:dyDescent="0.3">
      <c r="C9246"/>
    </row>
    <row r="9247" spans="3:3" x14ac:dyDescent="0.3">
      <c r="C9247"/>
    </row>
    <row r="9248" spans="3:3" x14ac:dyDescent="0.3">
      <c r="C9248"/>
    </row>
    <row r="9249" spans="3:3" x14ac:dyDescent="0.3">
      <c r="C9249"/>
    </row>
    <row r="9250" spans="3:3" x14ac:dyDescent="0.3">
      <c r="C9250"/>
    </row>
    <row r="9251" spans="3:3" x14ac:dyDescent="0.3">
      <c r="C9251"/>
    </row>
    <row r="9252" spans="3:3" x14ac:dyDescent="0.3">
      <c r="C9252"/>
    </row>
    <row r="9253" spans="3:3" x14ac:dyDescent="0.3">
      <c r="C9253"/>
    </row>
    <row r="9254" spans="3:3" x14ac:dyDescent="0.3">
      <c r="C9254"/>
    </row>
    <row r="9255" spans="3:3" x14ac:dyDescent="0.3">
      <c r="C9255"/>
    </row>
    <row r="9256" spans="3:3" x14ac:dyDescent="0.3">
      <c r="C9256"/>
    </row>
    <row r="9257" spans="3:3" x14ac:dyDescent="0.3">
      <c r="C9257"/>
    </row>
    <row r="9258" spans="3:3" x14ac:dyDescent="0.3">
      <c r="C9258"/>
    </row>
    <row r="9259" spans="3:3" x14ac:dyDescent="0.3">
      <c r="C9259"/>
    </row>
    <row r="9260" spans="3:3" x14ac:dyDescent="0.3">
      <c r="C9260"/>
    </row>
    <row r="9261" spans="3:3" x14ac:dyDescent="0.3">
      <c r="C9261"/>
    </row>
    <row r="9262" spans="3:3" x14ac:dyDescent="0.3">
      <c r="C9262"/>
    </row>
    <row r="9263" spans="3:3" x14ac:dyDescent="0.3">
      <c r="C9263"/>
    </row>
    <row r="9264" spans="3:3" x14ac:dyDescent="0.3">
      <c r="C9264"/>
    </row>
    <row r="9265" spans="3:3" x14ac:dyDescent="0.3">
      <c r="C9265"/>
    </row>
    <row r="9266" spans="3:3" x14ac:dyDescent="0.3">
      <c r="C9266"/>
    </row>
    <row r="9267" spans="3:3" x14ac:dyDescent="0.3">
      <c r="C9267"/>
    </row>
    <row r="9268" spans="3:3" x14ac:dyDescent="0.3">
      <c r="C9268"/>
    </row>
    <row r="9269" spans="3:3" x14ac:dyDescent="0.3">
      <c r="C9269"/>
    </row>
    <row r="9270" spans="3:3" x14ac:dyDescent="0.3">
      <c r="C9270"/>
    </row>
    <row r="9271" spans="3:3" x14ac:dyDescent="0.3">
      <c r="C9271"/>
    </row>
    <row r="9272" spans="3:3" x14ac:dyDescent="0.3">
      <c r="C9272"/>
    </row>
    <row r="9273" spans="3:3" x14ac:dyDescent="0.3">
      <c r="C9273"/>
    </row>
    <row r="9274" spans="3:3" x14ac:dyDescent="0.3">
      <c r="C9274"/>
    </row>
    <row r="9275" spans="3:3" x14ac:dyDescent="0.3">
      <c r="C9275"/>
    </row>
    <row r="9276" spans="3:3" x14ac:dyDescent="0.3">
      <c r="C9276"/>
    </row>
    <row r="9277" spans="3:3" x14ac:dyDescent="0.3">
      <c r="C9277"/>
    </row>
    <row r="9278" spans="3:3" x14ac:dyDescent="0.3">
      <c r="C9278"/>
    </row>
    <row r="9279" spans="3:3" x14ac:dyDescent="0.3">
      <c r="C9279"/>
    </row>
    <row r="9280" spans="3:3" x14ac:dyDescent="0.3">
      <c r="C9280"/>
    </row>
    <row r="9281" spans="3:3" x14ac:dyDescent="0.3">
      <c r="C9281"/>
    </row>
    <row r="9282" spans="3:3" x14ac:dyDescent="0.3">
      <c r="C9282"/>
    </row>
    <row r="9283" spans="3:3" x14ac:dyDescent="0.3">
      <c r="C9283"/>
    </row>
    <row r="9284" spans="3:3" x14ac:dyDescent="0.3">
      <c r="C9284"/>
    </row>
    <row r="9285" spans="3:3" x14ac:dyDescent="0.3">
      <c r="C9285"/>
    </row>
    <row r="9286" spans="3:3" x14ac:dyDescent="0.3">
      <c r="C9286"/>
    </row>
    <row r="9287" spans="3:3" x14ac:dyDescent="0.3">
      <c r="C9287"/>
    </row>
    <row r="9288" spans="3:3" x14ac:dyDescent="0.3">
      <c r="C9288"/>
    </row>
    <row r="9289" spans="3:3" x14ac:dyDescent="0.3">
      <c r="C9289"/>
    </row>
    <row r="9290" spans="3:3" x14ac:dyDescent="0.3">
      <c r="C9290"/>
    </row>
    <row r="9291" spans="3:3" x14ac:dyDescent="0.3">
      <c r="C9291"/>
    </row>
    <row r="9292" spans="3:3" x14ac:dyDescent="0.3">
      <c r="C9292"/>
    </row>
    <row r="9293" spans="3:3" x14ac:dyDescent="0.3">
      <c r="C9293"/>
    </row>
    <row r="9294" spans="3:3" x14ac:dyDescent="0.3">
      <c r="C9294"/>
    </row>
    <row r="9295" spans="3:3" x14ac:dyDescent="0.3">
      <c r="C9295"/>
    </row>
    <row r="9296" spans="3:3" x14ac:dyDescent="0.3">
      <c r="C9296"/>
    </row>
    <row r="9297" spans="3:3" x14ac:dyDescent="0.3">
      <c r="C9297"/>
    </row>
    <row r="9298" spans="3:3" x14ac:dyDescent="0.3">
      <c r="C9298"/>
    </row>
    <row r="9299" spans="3:3" x14ac:dyDescent="0.3">
      <c r="C9299"/>
    </row>
    <row r="9300" spans="3:3" x14ac:dyDescent="0.3">
      <c r="C9300"/>
    </row>
    <row r="9301" spans="3:3" x14ac:dyDescent="0.3">
      <c r="C9301"/>
    </row>
    <row r="9302" spans="3:3" x14ac:dyDescent="0.3">
      <c r="C9302"/>
    </row>
    <row r="9303" spans="3:3" x14ac:dyDescent="0.3">
      <c r="C9303"/>
    </row>
    <row r="9304" spans="3:3" x14ac:dyDescent="0.3">
      <c r="C9304"/>
    </row>
    <row r="9305" spans="3:3" x14ac:dyDescent="0.3">
      <c r="C9305"/>
    </row>
    <row r="9306" spans="3:3" x14ac:dyDescent="0.3">
      <c r="C9306"/>
    </row>
    <row r="9307" spans="3:3" x14ac:dyDescent="0.3">
      <c r="C9307"/>
    </row>
    <row r="9308" spans="3:3" x14ac:dyDescent="0.3">
      <c r="C9308"/>
    </row>
    <row r="9309" spans="3:3" x14ac:dyDescent="0.3">
      <c r="C9309"/>
    </row>
    <row r="9310" spans="3:3" x14ac:dyDescent="0.3">
      <c r="C9310"/>
    </row>
    <row r="9311" spans="3:3" x14ac:dyDescent="0.3">
      <c r="C9311"/>
    </row>
    <row r="9312" spans="3:3" x14ac:dyDescent="0.3">
      <c r="C9312"/>
    </row>
    <row r="9313" spans="3:3" x14ac:dyDescent="0.3">
      <c r="C9313"/>
    </row>
    <row r="9314" spans="3:3" x14ac:dyDescent="0.3">
      <c r="C9314"/>
    </row>
    <row r="9315" spans="3:3" x14ac:dyDescent="0.3">
      <c r="C9315"/>
    </row>
    <row r="9316" spans="3:3" x14ac:dyDescent="0.3">
      <c r="C9316"/>
    </row>
    <row r="9317" spans="3:3" x14ac:dyDescent="0.3">
      <c r="C9317"/>
    </row>
    <row r="9318" spans="3:3" x14ac:dyDescent="0.3">
      <c r="C9318"/>
    </row>
    <row r="9319" spans="3:3" x14ac:dyDescent="0.3">
      <c r="C9319"/>
    </row>
    <row r="9320" spans="3:3" x14ac:dyDescent="0.3">
      <c r="C9320"/>
    </row>
    <row r="9321" spans="3:3" x14ac:dyDescent="0.3">
      <c r="C9321"/>
    </row>
    <row r="9322" spans="3:3" x14ac:dyDescent="0.3">
      <c r="C9322"/>
    </row>
    <row r="9323" spans="3:3" x14ac:dyDescent="0.3">
      <c r="C9323"/>
    </row>
    <row r="9324" spans="3:3" x14ac:dyDescent="0.3">
      <c r="C9324"/>
    </row>
    <row r="9325" spans="3:3" x14ac:dyDescent="0.3">
      <c r="C9325"/>
    </row>
    <row r="9326" spans="3:3" x14ac:dyDescent="0.3">
      <c r="C9326"/>
    </row>
    <row r="9327" spans="3:3" x14ac:dyDescent="0.3">
      <c r="C9327"/>
    </row>
    <row r="9328" spans="3:3" x14ac:dyDescent="0.3">
      <c r="C9328"/>
    </row>
    <row r="9329" spans="3:3" x14ac:dyDescent="0.3">
      <c r="C9329"/>
    </row>
    <row r="9330" spans="3:3" x14ac:dyDescent="0.3">
      <c r="C9330"/>
    </row>
    <row r="9331" spans="3:3" x14ac:dyDescent="0.3">
      <c r="C9331"/>
    </row>
    <row r="9332" spans="3:3" x14ac:dyDescent="0.3">
      <c r="C9332"/>
    </row>
    <row r="9333" spans="3:3" x14ac:dyDescent="0.3">
      <c r="C9333"/>
    </row>
    <row r="9334" spans="3:3" x14ac:dyDescent="0.3">
      <c r="C9334"/>
    </row>
    <row r="9335" spans="3:3" x14ac:dyDescent="0.3">
      <c r="C9335"/>
    </row>
    <row r="9336" spans="3:3" x14ac:dyDescent="0.3">
      <c r="C9336"/>
    </row>
    <row r="9337" spans="3:3" x14ac:dyDescent="0.3">
      <c r="C9337"/>
    </row>
    <row r="9338" spans="3:3" x14ac:dyDescent="0.3">
      <c r="C9338"/>
    </row>
    <row r="9339" spans="3:3" x14ac:dyDescent="0.3">
      <c r="C9339"/>
    </row>
    <row r="9340" spans="3:3" x14ac:dyDescent="0.3">
      <c r="C9340"/>
    </row>
    <row r="9341" spans="3:3" x14ac:dyDescent="0.3">
      <c r="C9341"/>
    </row>
    <row r="9342" spans="3:3" x14ac:dyDescent="0.3">
      <c r="C9342"/>
    </row>
    <row r="9343" spans="3:3" x14ac:dyDescent="0.3">
      <c r="C9343"/>
    </row>
    <row r="9344" spans="3:3" x14ac:dyDescent="0.3">
      <c r="C9344"/>
    </row>
    <row r="9345" spans="3:3" x14ac:dyDescent="0.3">
      <c r="C9345"/>
    </row>
    <row r="9346" spans="3:3" x14ac:dyDescent="0.3">
      <c r="C9346"/>
    </row>
    <row r="9347" spans="3:3" x14ac:dyDescent="0.3">
      <c r="C9347"/>
    </row>
    <row r="9348" spans="3:3" x14ac:dyDescent="0.3">
      <c r="C9348"/>
    </row>
    <row r="9349" spans="3:3" x14ac:dyDescent="0.3">
      <c r="C9349"/>
    </row>
    <row r="9350" spans="3:3" x14ac:dyDescent="0.3">
      <c r="C9350"/>
    </row>
    <row r="9351" spans="3:3" x14ac:dyDescent="0.3">
      <c r="C9351"/>
    </row>
    <row r="9352" spans="3:3" x14ac:dyDescent="0.3">
      <c r="C9352"/>
    </row>
    <row r="9353" spans="3:3" x14ac:dyDescent="0.3">
      <c r="C9353"/>
    </row>
    <row r="9354" spans="3:3" x14ac:dyDescent="0.3">
      <c r="C9354"/>
    </row>
    <row r="9355" spans="3:3" x14ac:dyDescent="0.3">
      <c r="C9355"/>
    </row>
    <row r="9356" spans="3:3" x14ac:dyDescent="0.3">
      <c r="C9356"/>
    </row>
    <row r="9357" spans="3:3" x14ac:dyDescent="0.3">
      <c r="C9357"/>
    </row>
    <row r="9358" spans="3:3" x14ac:dyDescent="0.3">
      <c r="C9358"/>
    </row>
    <row r="9359" spans="3:3" x14ac:dyDescent="0.3">
      <c r="C9359"/>
    </row>
    <row r="9360" spans="3:3" x14ac:dyDescent="0.3">
      <c r="C9360"/>
    </row>
    <row r="9361" spans="3:3" x14ac:dyDescent="0.3">
      <c r="C9361"/>
    </row>
    <row r="9362" spans="3:3" x14ac:dyDescent="0.3">
      <c r="C9362"/>
    </row>
    <row r="9363" spans="3:3" x14ac:dyDescent="0.3">
      <c r="C9363"/>
    </row>
    <row r="9364" spans="3:3" x14ac:dyDescent="0.3">
      <c r="C9364"/>
    </row>
    <row r="9365" spans="3:3" x14ac:dyDescent="0.3">
      <c r="C9365"/>
    </row>
    <row r="9366" spans="3:3" x14ac:dyDescent="0.3">
      <c r="C9366"/>
    </row>
    <row r="9367" spans="3:3" x14ac:dyDescent="0.3">
      <c r="C9367"/>
    </row>
    <row r="9368" spans="3:3" x14ac:dyDescent="0.3">
      <c r="C9368"/>
    </row>
    <row r="9369" spans="3:3" x14ac:dyDescent="0.3">
      <c r="C9369"/>
    </row>
    <row r="9370" spans="3:3" x14ac:dyDescent="0.3">
      <c r="C9370"/>
    </row>
    <row r="9371" spans="3:3" x14ac:dyDescent="0.3">
      <c r="C9371"/>
    </row>
    <row r="9372" spans="3:3" x14ac:dyDescent="0.3">
      <c r="C9372"/>
    </row>
    <row r="9373" spans="3:3" x14ac:dyDescent="0.3">
      <c r="C9373"/>
    </row>
    <row r="9374" spans="3:3" x14ac:dyDescent="0.3">
      <c r="C9374"/>
    </row>
    <row r="9375" spans="3:3" x14ac:dyDescent="0.3">
      <c r="C9375"/>
    </row>
    <row r="9376" spans="3:3" x14ac:dyDescent="0.3">
      <c r="C9376"/>
    </row>
    <row r="9377" spans="3:3" x14ac:dyDescent="0.3">
      <c r="C9377"/>
    </row>
    <row r="9378" spans="3:3" x14ac:dyDescent="0.3">
      <c r="C9378"/>
    </row>
    <row r="9379" spans="3:3" x14ac:dyDescent="0.3">
      <c r="C9379"/>
    </row>
    <row r="9380" spans="3:3" x14ac:dyDescent="0.3">
      <c r="C9380"/>
    </row>
    <row r="9381" spans="3:3" x14ac:dyDescent="0.3">
      <c r="C9381"/>
    </row>
    <row r="9382" spans="3:3" x14ac:dyDescent="0.3">
      <c r="C9382"/>
    </row>
    <row r="9383" spans="3:3" x14ac:dyDescent="0.3">
      <c r="C9383"/>
    </row>
    <row r="9384" spans="3:3" x14ac:dyDescent="0.3">
      <c r="C9384"/>
    </row>
    <row r="9385" spans="3:3" x14ac:dyDescent="0.3">
      <c r="C9385"/>
    </row>
    <row r="9386" spans="3:3" x14ac:dyDescent="0.3">
      <c r="C9386"/>
    </row>
    <row r="9387" spans="3:3" x14ac:dyDescent="0.3">
      <c r="C9387"/>
    </row>
    <row r="9388" spans="3:3" x14ac:dyDescent="0.3">
      <c r="C9388"/>
    </row>
    <row r="9389" spans="3:3" x14ac:dyDescent="0.3">
      <c r="C9389"/>
    </row>
    <row r="9390" spans="3:3" x14ac:dyDescent="0.3">
      <c r="C9390"/>
    </row>
    <row r="9391" spans="3:3" x14ac:dyDescent="0.3">
      <c r="C9391"/>
    </row>
    <row r="9392" spans="3:3" x14ac:dyDescent="0.3">
      <c r="C9392"/>
    </row>
    <row r="9393" spans="3:3" x14ac:dyDescent="0.3">
      <c r="C9393"/>
    </row>
    <row r="9394" spans="3:3" x14ac:dyDescent="0.3">
      <c r="C9394"/>
    </row>
    <row r="9395" spans="3:3" x14ac:dyDescent="0.3">
      <c r="C9395"/>
    </row>
    <row r="9396" spans="3:3" x14ac:dyDescent="0.3">
      <c r="C9396"/>
    </row>
    <row r="9397" spans="3:3" x14ac:dyDescent="0.3">
      <c r="C9397"/>
    </row>
    <row r="9398" spans="3:3" x14ac:dyDescent="0.3">
      <c r="C9398"/>
    </row>
    <row r="9399" spans="3:3" x14ac:dyDescent="0.3">
      <c r="C9399"/>
    </row>
    <row r="9400" spans="3:3" x14ac:dyDescent="0.3">
      <c r="C9400"/>
    </row>
    <row r="9401" spans="3:3" x14ac:dyDescent="0.3">
      <c r="C9401"/>
    </row>
    <row r="9402" spans="3:3" x14ac:dyDescent="0.3">
      <c r="C9402"/>
    </row>
    <row r="9403" spans="3:3" x14ac:dyDescent="0.3">
      <c r="C9403"/>
    </row>
    <row r="9404" spans="3:3" x14ac:dyDescent="0.3">
      <c r="C9404"/>
    </row>
    <row r="9405" spans="3:3" x14ac:dyDescent="0.3">
      <c r="C9405"/>
    </row>
    <row r="9406" spans="3:3" x14ac:dyDescent="0.3">
      <c r="C9406"/>
    </row>
    <row r="9407" spans="3:3" x14ac:dyDescent="0.3">
      <c r="C9407"/>
    </row>
    <row r="9408" spans="3:3" x14ac:dyDescent="0.3">
      <c r="C9408"/>
    </row>
    <row r="9409" spans="3:3" x14ac:dyDescent="0.3">
      <c r="C9409"/>
    </row>
    <row r="9410" spans="3:3" x14ac:dyDescent="0.3">
      <c r="C9410"/>
    </row>
    <row r="9411" spans="3:3" x14ac:dyDescent="0.3">
      <c r="C9411"/>
    </row>
    <row r="9412" spans="3:3" x14ac:dyDescent="0.3">
      <c r="C9412"/>
    </row>
    <row r="9413" spans="3:3" x14ac:dyDescent="0.3">
      <c r="C9413"/>
    </row>
    <row r="9414" spans="3:3" x14ac:dyDescent="0.3">
      <c r="C9414"/>
    </row>
    <row r="9415" spans="3:3" x14ac:dyDescent="0.3">
      <c r="C9415"/>
    </row>
    <row r="9416" spans="3:3" x14ac:dyDescent="0.3">
      <c r="C9416"/>
    </row>
    <row r="9417" spans="3:3" x14ac:dyDescent="0.3">
      <c r="C9417"/>
    </row>
    <row r="9418" spans="3:3" x14ac:dyDescent="0.3">
      <c r="C9418"/>
    </row>
    <row r="9419" spans="3:3" x14ac:dyDescent="0.3">
      <c r="C9419"/>
    </row>
    <row r="9420" spans="3:3" x14ac:dyDescent="0.3">
      <c r="C9420"/>
    </row>
    <row r="9421" spans="3:3" x14ac:dyDescent="0.3">
      <c r="C9421"/>
    </row>
    <row r="9422" spans="3:3" x14ac:dyDescent="0.3">
      <c r="C9422"/>
    </row>
    <row r="9423" spans="3:3" x14ac:dyDescent="0.3">
      <c r="C9423"/>
    </row>
    <row r="9424" spans="3:3" x14ac:dyDescent="0.3">
      <c r="C9424"/>
    </row>
    <row r="9425" spans="3:3" x14ac:dyDescent="0.3">
      <c r="C9425"/>
    </row>
    <row r="9426" spans="3:3" x14ac:dyDescent="0.3">
      <c r="C9426"/>
    </row>
    <row r="9427" spans="3:3" x14ac:dyDescent="0.3">
      <c r="C9427"/>
    </row>
    <row r="9428" spans="3:3" x14ac:dyDescent="0.3">
      <c r="C9428"/>
    </row>
    <row r="9429" spans="3:3" x14ac:dyDescent="0.3">
      <c r="C9429"/>
    </row>
    <row r="9430" spans="3:3" x14ac:dyDescent="0.3">
      <c r="C9430"/>
    </row>
    <row r="9431" spans="3:3" x14ac:dyDescent="0.3">
      <c r="C9431"/>
    </row>
    <row r="9432" spans="3:3" x14ac:dyDescent="0.3">
      <c r="C9432"/>
    </row>
    <row r="9433" spans="3:3" x14ac:dyDescent="0.3">
      <c r="C9433"/>
    </row>
    <row r="9434" spans="3:3" x14ac:dyDescent="0.3">
      <c r="C9434"/>
    </row>
    <row r="9435" spans="3:3" x14ac:dyDescent="0.3">
      <c r="C9435"/>
    </row>
    <row r="9436" spans="3:3" x14ac:dyDescent="0.3">
      <c r="C9436"/>
    </row>
    <row r="9437" spans="3:3" x14ac:dyDescent="0.3">
      <c r="C9437"/>
    </row>
    <row r="9438" spans="3:3" x14ac:dyDescent="0.3">
      <c r="C9438"/>
    </row>
    <row r="9439" spans="3:3" x14ac:dyDescent="0.3">
      <c r="C9439"/>
    </row>
    <row r="9440" spans="3:3" x14ac:dyDescent="0.3">
      <c r="C9440"/>
    </row>
    <row r="9441" spans="3:3" x14ac:dyDescent="0.3">
      <c r="C9441"/>
    </row>
    <row r="9442" spans="3:3" x14ac:dyDescent="0.3">
      <c r="C9442"/>
    </row>
    <row r="9443" spans="3:3" x14ac:dyDescent="0.3">
      <c r="C9443"/>
    </row>
    <row r="9444" spans="3:3" x14ac:dyDescent="0.3">
      <c r="C9444"/>
    </row>
    <row r="9445" spans="3:3" x14ac:dyDescent="0.3">
      <c r="C9445"/>
    </row>
    <row r="9446" spans="3:3" x14ac:dyDescent="0.3">
      <c r="C9446"/>
    </row>
    <row r="9447" spans="3:3" x14ac:dyDescent="0.3">
      <c r="C9447"/>
    </row>
    <row r="9448" spans="3:3" x14ac:dyDescent="0.3">
      <c r="C9448"/>
    </row>
    <row r="9449" spans="3:3" x14ac:dyDescent="0.3">
      <c r="C9449"/>
    </row>
    <row r="9450" spans="3:3" x14ac:dyDescent="0.3">
      <c r="C9450"/>
    </row>
    <row r="9451" spans="3:3" x14ac:dyDescent="0.3">
      <c r="C9451"/>
    </row>
    <row r="9452" spans="3:3" x14ac:dyDescent="0.3">
      <c r="C9452"/>
    </row>
    <row r="9453" spans="3:3" x14ac:dyDescent="0.3">
      <c r="C9453"/>
    </row>
    <row r="9454" spans="3:3" x14ac:dyDescent="0.3">
      <c r="C9454"/>
    </row>
    <row r="9455" spans="3:3" x14ac:dyDescent="0.3">
      <c r="C9455"/>
    </row>
    <row r="9456" spans="3:3" x14ac:dyDescent="0.3">
      <c r="C9456"/>
    </row>
    <row r="9457" spans="3:3" x14ac:dyDescent="0.3">
      <c r="C9457"/>
    </row>
    <row r="9458" spans="3:3" x14ac:dyDescent="0.3">
      <c r="C9458"/>
    </row>
    <row r="9459" spans="3:3" x14ac:dyDescent="0.3">
      <c r="C9459"/>
    </row>
    <row r="9460" spans="3:3" x14ac:dyDescent="0.3">
      <c r="C9460"/>
    </row>
    <row r="9461" spans="3:3" x14ac:dyDescent="0.3">
      <c r="C9461"/>
    </row>
    <row r="9462" spans="3:3" x14ac:dyDescent="0.3">
      <c r="C9462"/>
    </row>
    <row r="9463" spans="3:3" x14ac:dyDescent="0.3">
      <c r="C9463"/>
    </row>
    <row r="9464" spans="3:3" x14ac:dyDescent="0.3">
      <c r="C9464"/>
    </row>
    <row r="9465" spans="3:3" x14ac:dyDescent="0.3">
      <c r="C9465"/>
    </row>
    <row r="9466" spans="3:3" x14ac:dyDescent="0.3">
      <c r="C9466"/>
    </row>
    <row r="9467" spans="3:3" x14ac:dyDescent="0.3">
      <c r="C9467"/>
    </row>
    <row r="9468" spans="3:3" x14ac:dyDescent="0.3">
      <c r="C9468"/>
    </row>
    <row r="9469" spans="3:3" x14ac:dyDescent="0.3">
      <c r="C9469"/>
    </row>
    <row r="9470" spans="3:3" x14ac:dyDescent="0.3">
      <c r="C9470"/>
    </row>
    <row r="9471" spans="3:3" x14ac:dyDescent="0.3">
      <c r="C9471"/>
    </row>
    <row r="9472" spans="3:3" x14ac:dyDescent="0.3">
      <c r="C9472"/>
    </row>
    <row r="9473" spans="3:3" x14ac:dyDescent="0.3">
      <c r="C9473"/>
    </row>
    <row r="9474" spans="3:3" x14ac:dyDescent="0.3">
      <c r="C9474"/>
    </row>
    <row r="9475" spans="3:3" x14ac:dyDescent="0.3">
      <c r="C9475"/>
    </row>
    <row r="9476" spans="3:3" x14ac:dyDescent="0.3">
      <c r="C9476"/>
    </row>
    <row r="9477" spans="3:3" x14ac:dyDescent="0.3">
      <c r="C9477"/>
    </row>
    <row r="9478" spans="3:3" x14ac:dyDescent="0.3">
      <c r="C9478"/>
    </row>
    <row r="9479" spans="3:3" x14ac:dyDescent="0.3">
      <c r="C9479"/>
    </row>
    <row r="9480" spans="3:3" x14ac:dyDescent="0.3">
      <c r="C9480"/>
    </row>
    <row r="9481" spans="3:3" x14ac:dyDescent="0.3">
      <c r="C9481"/>
    </row>
    <row r="9482" spans="3:3" x14ac:dyDescent="0.3">
      <c r="C9482"/>
    </row>
    <row r="9483" spans="3:3" x14ac:dyDescent="0.3">
      <c r="C9483"/>
    </row>
    <row r="9484" spans="3:3" x14ac:dyDescent="0.3">
      <c r="C9484"/>
    </row>
    <row r="9485" spans="3:3" x14ac:dyDescent="0.3">
      <c r="C9485"/>
    </row>
    <row r="9486" spans="3:3" x14ac:dyDescent="0.3">
      <c r="C9486"/>
    </row>
    <row r="9487" spans="3:3" x14ac:dyDescent="0.3">
      <c r="C9487"/>
    </row>
    <row r="9488" spans="3:3" x14ac:dyDescent="0.3">
      <c r="C9488"/>
    </row>
    <row r="9489" spans="3:3" x14ac:dyDescent="0.3">
      <c r="C9489"/>
    </row>
    <row r="9490" spans="3:3" x14ac:dyDescent="0.3">
      <c r="C9490"/>
    </row>
    <row r="9491" spans="3:3" x14ac:dyDescent="0.3">
      <c r="C9491"/>
    </row>
    <row r="9492" spans="3:3" x14ac:dyDescent="0.3">
      <c r="C9492"/>
    </row>
    <row r="9493" spans="3:3" x14ac:dyDescent="0.3">
      <c r="C9493"/>
    </row>
    <row r="9494" spans="3:3" x14ac:dyDescent="0.3">
      <c r="C9494"/>
    </row>
    <row r="9495" spans="3:3" x14ac:dyDescent="0.3">
      <c r="C9495"/>
    </row>
    <row r="9496" spans="3:3" x14ac:dyDescent="0.3">
      <c r="C9496"/>
    </row>
    <row r="9497" spans="3:3" x14ac:dyDescent="0.3">
      <c r="C9497"/>
    </row>
    <row r="9498" spans="3:3" x14ac:dyDescent="0.3">
      <c r="C9498"/>
    </row>
    <row r="9499" spans="3:3" x14ac:dyDescent="0.3">
      <c r="C9499"/>
    </row>
    <row r="9500" spans="3:3" x14ac:dyDescent="0.3">
      <c r="C9500"/>
    </row>
    <row r="9501" spans="3:3" x14ac:dyDescent="0.3">
      <c r="C9501"/>
    </row>
    <row r="9502" spans="3:3" x14ac:dyDescent="0.3">
      <c r="C9502"/>
    </row>
    <row r="9503" spans="3:3" x14ac:dyDescent="0.3">
      <c r="C9503"/>
    </row>
    <row r="9504" spans="3:3" x14ac:dyDescent="0.3">
      <c r="C9504"/>
    </row>
    <row r="9505" spans="3:3" x14ac:dyDescent="0.3">
      <c r="C9505"/>
    </row>
    <row r="9506" spans="3:3" x14ac:dyDescent="0.3">
      <c r="C9506"/>
    </row>
    <row r="9507" spans="3:3" x14ac:dyDescent="0.3">
      <c r="C9507"/>
    </row>
    <row r="9508" spans="3:3" x14ac:dyDescent="0.3">
      <c r="C9508"/>
    </row>
    <row r="9509" spans="3:3" x14ac:dyDescent="0.3">
      <c r="C9509"/>
    </row>
    <row r="9510" spans="3:3" x14ac:dyDescent="0.3">
      <c r="C9510"/>
    </row>
    <row r="9511" spans="3:3" x14ac:dyDescent="0.3">
      <c r="C9511"/>
    </row>
    <row r="9512" spans="3:3" x14ac:dyDescent="0.3">
      <c r="C9512"/>
    </row>
    <row r="9513" spans="3:3" x14ac:dyDescent="0.3">
      <c r="C9513"/>
    </row>
    <row r="9514" spans="3:3" x14ac:dyDescent="0.3">
      <c r="C9514"/>
    </row>
    <row r="9515" spans="3:3" x14ac:dyDescent="0.3">
      <c r="C9515"/>
    </row>
    <row r="9516" spans="3:3" x14ac:dyDescent="0.3">
      <c r="C9516"/>
    </row>
    <row r="9517" spans="3:3" x14ac:dyDescent="0.3">
      <c r="C9517"/>
    </row>
    <row r="9518" spans="3:3" x14ac:dyDescent="0.3">
      <c r="C9518"/>
    </row>
    <row r="9519" spans="3:3" x14ac:dyDescent="0.3">
      <c r="C9519"/>
    </row>
    <row r="9520" spans="3:3" x14ac:dyDescent="0.3">
      <c r="C9520"/>
    </row>
    <row r="9521" spans="3:3" x14ac:dyDescent="0.3">
      <c r="C9521"/>
    </row>
    <row r="9522" spans="3:3" x14ac:dyDescent="0.3">
      <c r="C9522"/>
    </row>
    <row r="9523" spans="3:3" x14ac:dyDescent="0.3">
      <c r="C9523"/>
    </row>
    <row r="9524" spans="3:3" x14ac:dyDescent="0.3">
      <c r="C9524"/>
    </row>
    <row r="9525" spans="3:3" x14ac:dyDescent="0.3">
      <c r="C9525"/>
    </row>
    <row r="9526" spans="3:3" x14ac:dyDescent="0.3">
      <c r="C9526"/>
    </row>
    <row r="9527" spans="3:3" x14ac:dyDescent="0.3">
      <c r="C9527"/>
    </row>
    <row r="9528" spans="3:3" x14ac:dyDescent="0.3">
      <c r="C9528"/>
    </row>
    <row r="9529" spans="3:3" x14ac:dyDescent="0.3">
      <c r="C9529"/>
    </row>
    <row r="9530" spans="3:3" x14ac:dyDescent="0.3">
      <c r="C9530"/>
    </row>
    <row r="9531" spans="3:3" x14ac:dyDescent="0.3">
      <c r="C9531"/>
    </row>
    <row r="9532" spans="3:3" x14ac:dyDescent="0.3">
      <c r="C9532"/>
    </row>
    <row r="9533" spans="3:3" x14ac:dyDescent="0.3">
      <c r="C9533"/>
    </row>
    <row r="9534" spans="3:3" x14ac:dyDescent="0.3">
      <c r="C9534"/>
    </row>
    <row r="9535" spans="3:3" x14ac:dyDescent="0.3">
      <c r="C9535"/>
    </row>
    <row r="9536" spans="3:3" x14ac:dyDescent="0.3">
      <c r="C9536"/>
    </row>
    <row r="9537" spans="3:3" x14ac:dyDescent="0.3">
      <c r="C9537"/>
    </row>
    <row r="9538" spans="3:3" x14ac:dyDescent="0.3">
      <c r="C9538"/>
    </row>
    <row r="9539" spans="3:3" x14ac:dyDescent="0.3">
      <c r="C9539"/>
    </row>
    <row r="9540" spans="3:3" x14ac:dyDescent="0.3">
      <c r="C9540"/>
    </row>
    <row r="9541" spans="3:3" x14ac:dyDescent="0.3">
      <c r="C9541"/>
    </row>
    <row r="9542" spans="3:3" x14ac:dyDescent="0.3">
      <c r="C9542"/>
    </row>
    <row r="9543" spans="3:3" x14ac:dyDescent="0.3">
      <c r="C9543"/>
    </row>
    <row r="9544" spans="3:3" x14ac:dyDescent="0.3">
      <c r="C9544"/>
    </row>
    <row r="9545" spans="3:3" x14ac:dyDescent="0.3">
      <c r="C9545"/>
    </row>
    <row r="9546" spans="3:3" x14ac:dyDescent="0.3">
      <c r="C9546"/>
    </row>
    <row r="9547" spans="3:3" x14ac:dyDescent="0.3">
      <c r="C9547"/>
    </row>
    <row r="9548" spans="3:3" x14ac:dyDescent="0.3">
      <c r="C9548"/>
    </row>
    <row r="9549" spans="3:3" x14ac:dyDescent="0.3">
      <c r="C9549"/>
    </row>
    <row r="9550" spans="3:3" x14ac:dyDescent="0.3">
      <c r="C9550"/>
    </row>
    <row r="9551" spans="3:3" x14ac:dyDescent="0.3">
      <c r="C9551"/>
    </row>
    <row r="9552" spans="3:3" x14ac:dyDescent="0.3">
      <c r="C9552"/>
    </row>
    <row r="9553" spans="3:3" x14ac:dyDescent="0.3">
      <c r="C9553"/>
    </row>
    <row r="9554" spans="3:3" x14ac:dyDescent="0.3">
      <c r="C9554"/>
    </row>
    <row r="9555" spans="3:3" x14ac:dyDescent="0.3">
      <c r="C9555"/>
    </row>
    <row r="9556" spans="3:3" x14ac:dyDescent="0.3">
      <c r="C9556"/>
    </row>
    <row r="9557" spans="3:3" x14ac:dyDescent="0.3">
      <c r="C9557"/>
    </row>
    <row r="9558" spans="3:3" x14ac:dyDescent="0.3">
      <c r="C9558"/>
    </row>
    <row r="9559" spans="3:3" x14ac:dyDescent="0.3">
      <c r="C9559"/>
    </row>
    <row r="9560" spans="3:3" x14ac:dyDescent="0.3">
      <c r="C9560"/>
    </row>
    <row r="9561" spans="3:3" x14ac:dyDescent="0.3">
      <c r="C9561"/>
    </row>
    <row r="9562" spans="3:3" x14ac:dyDescent="0.3">
      <c r="C9562"/>
    </row>
    <row r="9563" spans="3:3" x14ac:dyDescent="0.3">
      <c r="C9563"/>
    </row>
    <row r="9564" spans="3:3" x14ac:dyDescent="0.3">
      <c r="C9564"/>
    </row>
    <row r="9565" spans="3:3" x14ac:dyDescent="0.3">
      <c r="C9565"/>
    </row>
    <row r="9566" spans="3:3" x14ac:dyDescent="0.3">
      <c r="C9566"/>
    </row>
    <row r="9567" spans="3:3" x14ac:dyDescent="0.3">
      <c r="C9567"/>
    </row>
    <row r="9568" spans="3:3" x14ac:dyDescent="0.3">
      <c r="C9568"/>
    </row>
    <row r="9569" spans="3:3" x14ac:dyDescent="0.3">
      <c r="C9569"/>
    </row>
    <row r="9570" spans="3:3" x14ac:dyDescent="0.3">
      <c r="C9570"/>
    </row>
    <row r="9571" spans="3:3" x14ac:dyDescent="0.3">
      <c r="C9571"/>
    </row>
    <row r="9572" spans="3:3" x14ac:dyDescent="0.3">
      <c r="C9572"/>
    </row>
    <row r="9573" spans="3:3" x14ac:dyDescent="0.3">
      <c r="C9573"/>
    </row>
    <row r="9574" spans="3:3" x14ac:dyDescent="0.3">
      <c r="C9574"/>
    </row>
    <row r="9575" spans="3:3" x14ac:dyDescent="0.3">
      <c r="C9575"/>
    </row>
    <row r="9576" spans="3:3" x14ac:dyDescent="0.3">
      <c r="C9576"/>
    </row>
    <row r="9577" spans="3:3" x14ac:dyDescent="0.3">
      <c r="C9577"/>
    </row>
    <row r="9578" spans="3:3" x14ac:dyDescent="0.3">
      <c r="C9578"/>
    </row>
    <row r="9579" spans="3:3" x14ac:dyDescent="0.3">
      <c r="C9579"/>
    </row>
    <row r="9580" spans="3:3" x14ac:dyDescent="0.3">
      <c r="C9580"/>
    </row>
    <row r="9581" spans="3:3" x14ac:dyDescent="0.3">
      <c r="C9581"/>
    </row>
    <row r="9582" spans="3:3" x14ac:dyDescent="0.3">
      <c r="C9582"/>
    </row>
    <row r="9583" spans="3:3" x14ac:dyDescent="0.3">
      <c r="C9583"/>
    </row>
    <row r="9584" spans="3:3" x14ac:dyDescent="0.3">
      <c r="C9584"/>
    </row>
    <row r="9585" spans="3:3" x14ac:dyDescent="0.3">
      <c r="C9585"/>
    </row>
    <row r="9586" spans="3:3" x14ac:dyDescent="0.3">
      <c r="C9586"/>
    </row>
    <row r="9587" spans="3:3" x14ac:dyDescent="0.3">
      <c r="C9587"/>
    </row>
    <row r="9588" spans="3:3" x14ac:dyDescent="0.3">
      <c r="C9588"/>
    </row>
    <row r="9589" spans="3:3" x14ac:dyDescent="0.3">
      <c r="C9589"/>
    </row>
    <row r="9590" spans="3:3" x14ac:dyDescent="0.3">
      <c r="C9590"/>
    </row>
    <row r="9591" spans="3:3" x14ac:dyDescent="0.3">
      <c r="C9591"/>
    </row>
    <row r="9592" spans="3:3" x14ac:dyDescent="0.3">
      <c r="C9592"/>
    </row>
    <row r="9593" spans="3:3" x14ac:dyDescent="0.3">
      <c r="C9593"/>
    </row>
    <row r="9594" spans="3:3" x14ac:dyDescent="0.3">
      <c r="C9594"/>
    </row>
    <row r="9595" spans="3:3" x14ac:dyDescent="0.3">
      <c r="C9595"/>
    </row>
    <row r="9596" spans="3:3" x14ac:dyDescent="0.3">
      <c r="C9596"/>
    </row>
    <row r="9597" spans="3:3" x14ac:dyDescent="0.3">
      <c r="C9597"/>
    </row>
    <row r="9598" spans="3:3" x14ac:dyDescent="0.3">
      <c r="C9598"/>
    </row>
    <row r="9599" spans="3:3" x14ac:dyDescent="0.3">
      <c r="C9599"/>
    </row>
    <row r="9600" spans="3:3" x14ac:dyDescent="0.3">
      <c r="C9600"/>
    </row>
    <row r="9601" spans="3:3" x14ac:dyDescent="0.3">
      <c r="C9601"/>
    </row>
    <row r="9602" spans="3:3" x14ac:dyDescent="0.3">
      <c r="C9602"/>
    </row>
    <row r="9603" spans="3:3" x14ac:dyDescent="0.3">
      <c r="C9603"/>
    </row>
    <row r="9604" spans="3:3" x14ac:dyDescent="0.3">
      <c r="C9604"/>
    </row>
    <row r="9605" spans="3:3" x14ac:dyDescent="0.3">
      <c r="C9605"/>
    </row>
    <row r="9606" spans="3:3" x14ac:dyDescent="0.3">
      <c r="C9606"/>
    </row>
    <row r="9607" spans="3:3" x14ac:dyDescent="0.3">
      <c r="C9607"/>
    </row>
    <row r="9608" spans="3:3" x14ac:dyDescent="0.3">
      <c r="C9608"/>
    </row>
    <row r="9609" spans="3:3" x14ac:dyDescent="0.3">
      <c r="C9609"/>
    </row>
    <row r="9610" spans="3:3" x14ac:dyDescent="0.3">
      <c r="C9610"/>
    </row>
    <row r="9611" spans="3:3" x14ac:dyDescent="0.3">
      <c r="C9611"/>
    </row>
    <row r="9612" spans="3:3" x14ac:dyDescent="0.3">
      <c r="C9612"/>
    </row>
    <row r="9613" spans="3:3" x14ac:dyDescent="0.3">
      <c r="C9613"/>
    </row>
    <row r="9614" spans="3:3" x14ac:dyDescent="0.3">
      <c r="C9614"/>
    </row>
    <row r="9615" spans="3:3" x14ac:dyDescent="0.3">
      <c r="C9615"/>
    </row>
    <row r="9616" spans="3:3" x14ac:dyDescent="0.3">
      <c r="C9616"/>
    </row>
    <row r="9617" spans="3:3" x14ac:dyDescent="0.3">
      <c r="C9617"/>
    </row>
    <row r="9618" spans="3:3" x14ac:dyDescent="0.3">
      <c r="C9618"/>
    </row>
    <row r="9619" spans="3:3" x14ac:dyDescent="0.3">
      <c r="C9619"/>
    </row>
    <row r="9620" spans="3:3" x14ac:dyDescent="0.3">
      <c r="C9620"/>
    </row>
    <row r="9621" spans="3:3" x14ac:dyDescent="0.3">
      <c r="C9621"/>
    </row>
    <row r="9622" spans="3:3" x14ac:dyDescent="0.3">
      <c r="C9622"/>
    </row>
    <row r="9623" spans="3:3" x14ac:dyDescent="0.3">
      <c r="C9623"/>
    </row>
    <row r="9624" spans="3:3" x14ac:dyDescent="0.3">
      <c r="C9624"/>
    </row>
    <row r="9625" spans="3:3" x14ac:dyDescent="0.3">
      <c r="C9625"/>
    </row>
    <row r="9626" spans="3:3" x14ac:dyDescent="0.3">
      <c r="C9626"/>
    </row>
    <row r="9627" spans="3:3" x14ac:dyDescent="0.3">
      <c r="C9627"/>
    </row>
    <row r="9628" spans="3:3" x14ac:dyDescent="0.3">
      <c r="C9628"/>
    </row>
    <row r="9629" spans="3:3" x14ac:dyDescent="0.3">
      <c r="C9629"/>
    </row>
    <row r="9630" spans="3:3" x14ac:dyDescent="0.3">
      <c r="C9630"/>
    </row>
    <row r="9631" spans="3:3" x14ac:dyDescent="0.3">
      <c r="C9631"/>
    </row>
    <row r="9632" spans="3:3" x14ac:dyDescent="0.3">
      <c r="C9632"/>
    </row>
    <row r="9633" spans="3:3" x14ac:dyDescent="0.3">
      <c r="C9633"/>
    </row>
    <row r="9634" spans="3:3" x14ac:dyDescent="0.3">
      <c r="C9634"/>
    </row>
    <row r="9635" spans="3:3" x14ac:dyDescent="0.3">
      <c r="C9635"/>
    </row>
    <row r="9636" spans="3:3" x14ac:dyDescent="0.3">
      <c r="C9636"/>
    </row>
    <row r="9637" spans="3:3" x14ac:dyDescent="0.3">
      <c r="C9637"/>
    </row>
    <row r="9638" spans="3:3" x14ac:dyDescent="0.3">
      <c r="C9638"/>
    </row>
    <row r="9639" spans="3:3" x14ac:dyDescent="0.3">
      <c r="C9639"/>
    </row>
    <row r="9640" spans="3:3" x14ac:dyDescent="0.3">
      <c r="C9640"/>
    </row>
    <row r="9641" spans="3:3" x14ac:dyDescent="0.3">
      <c r="C9641"/>
    </row>
    <row r="9642" spans="3:3" x14ac:dyDescent="0.3">
      <c r="C9642"/>
    </row>
    <row r="9643" spans="3:3" x14ac:dyDescent="0.3">
      <c r="C9643"/>
    </row>
    <row r="9644" spans="3:3" x14ac:dyDescent="0.3">
      <c r="C9644"/>
    </row>
    <row r="9645" spans="3:3" x14ac:dyDescent="0.3">
      <c r="C9645"/>
    </row>
    <row r="9646" spans="3:3" x14ac:dyDescent="0.3">
      <c r="C9646"/>
    </row>
    <row r="9647" spans="3:3" x14ac:dyDescent="0.3">
      <c r="C9647"/>
    </row>
    <row r="9648" spans="3:3" x14ac:dyDescent="0.3">
      <c r="C9648"/>
    </row>
    <row r="9649" spans="3:3" x14ac:dyDescent="0.3">
      <c r="C9649"/>
    </row>
    <row r="9650" spans="3:3" x14ac:dyDescent="0.3">
      <c r="C9650"/>
    </row>
    <row r="9651" spans="3:3" x14ac:dyDescent="0.3">
      <c r="C9651"/>
    </row>
    <row r="9652" spans="3:3" x14ac:dyDescent="0.3">
      <c r="C9652"/>
    </row>
    <row r="9653" spans="3:3" x14ac:dyDescent="0.3">
      <c r="C9653"/>
    </row>
    <row r="9654" spans="3:3" x14ac:dyDescent="0.3">
      <c r="C9654"/>
    </row>
    <row r="9655" spans="3:3" x14ac:dyDescent="0.3">
      <c r="C9655"/>
    </row>
    <row r="9656" spans="3:3" x14ac:dyDescent="0.3">
      <c r="C9656"/>
    </row>
    <row r="9657" spans="3:3" x14ac:dyDescent="0.3">
      <c r="C9657"/>
    </row>
    <row r="9658" spans="3:3" x14ac:dyDescent="0.3">
      <c r="C9658"/>
    </row>
    <row r="9659" spans="3:3" x14ac:dyDescent="0.3">
      <c r="C9659"/>
    </row>
    <row r="9660" spans="3:3" x14ac:dyDescent="0.3">
      <c r="C9660"/>
    </row>
    <row r="9661" spans="3:3" x14ac:dyDescent="0.3">
      <c r="C9661"/>
    </row>
    <row r="9662" spans="3:3" x14ac:dyDescent="0.3">
      <c r="C9662"/>
    </row>
    <row r="9663" spans="3:3" x14ac:dyDescent="0.3">
      <c r="C9663"/>
    </row>
    <row r="9664" spans="3:3" x14ac:dyDescent="0.3">
      <c r="C9664"/>
    </row>
    <row r="9665" spans="3:3" x14ac:dyDescent="0.3">
      <c r="C9665"/>
    </row>
    <row r="9666" spans="3:3" x14ac:dyDescent="0.3">
      <c r="C9666"/>
    </row>
    <row r="9667" spans="3:3" x14ac:dyDescent="0.3">
      <c r="C9667"/>
    </row>
    <row r="9668" spans="3:3" x14ac:dyDescent="0.3">
      <c r="C9668"/>
    </row>
    <row r="9669" spans="3:3" x14ac:dyDescent="0.3">
      <c r="C9669"/>
    </row>
    <row r="9670" spans="3:3" x14ac:dyDescent="0.3">
      <c r="C9670"/>
    </row>
    <row r="9671" spans="3:3" x14ac:dyDescent="0.3">
      <c r="C9671"/>
    </row>
    <row r="9672" spans="3:3" x14ac:dyDescent="0.3">
      <c r="C9672"/>
    </row>
    <row r="9673" spans="3:3" x14ac:dyDescent="0.3">
      <c r="C9673"/>
    </row>
    <row r="9674" spans="3:3" x14ac:dyDescent="0.3">
      <c r="C9674"/>
    </row>
    <row r="9675" spans="3:3" x14ac:dyDescent="0.3">
      <c r="C9675"/>
    </row>
    <row r="9676" spans="3:3" x14ac:dyDescent="0.3">
      <c r="C9676"/>
    </row>
    <row r="9677" spans="3:3" x14ac:dyDescent="0.3">
      <c r="C9677"/>
    </row>
    <row r="9678" spans="3:3" x14ac:dyDescent="0.3">
      <c r="C9678"/>
    </row>
    <row r="9679" spans="3:3" x14ac:dyDescent="0.3">
      <c r="C9679"/>
    </row>
    <row r="9680" spans="3:3" x14ac:dyDescent="0.3">
      <c r="C9680"/>
    </row>
    <row r="9681" spans="3:3" x14ac:dyDescent="0.3">
      <c r="C9681"/>
    </row>
    <row r="9682" spans="3:3" x14ac:dyDescent="0.3">
      <c r="C9682"/>
    </row>
    <row r="9683" spans="3:3" x14ac:dyDescent="0.3">
      <c r="C9683"/>
    </row>
    <row r="9684" spans="3:3" x14ac:dyDescent="0.3">
      <c r="C9684"/>
    </row>
    <row r="9685" spans="3:3" x14ac:dyDescent="0.3">
      <c r="C9685"/>
    </row>
    <row r="9686" spans="3:3" x14ac:dyDescent="0.3">
      <c r="C9686"/>
    </row>
    <row r="9687" spans="3:3" x14ac:dyDescent="0.3">
      <c r="C9687"/>
    </row>
    <row r="9688" spans="3:3" x14ac:dyDescent="0.3">
      <c r="C9688"/>
    </row>
    <row r="9689" spans="3:3" x14ac:dyDescent="0.3">
      <c r="C9689"/>
    </row>
    <row r="9690" spans="3:3" x14ac:dyDescent="0.3">
      <c r="C9690"/>
    </row>
    <row r="9691" spans="3:3" x14ac:dyDescent="0.3">
      <c r="C9691"/>
    </row>
    <row r="9692" spans="3:3" x14ac:dyDescent="0.3">
      <c r="C9692"/>
    </row>
    <row r="9693" spans="3:3" x14ac:dyDescent="0.3">
      <c r="C9693"/>
    </row>
    <row r="9694" spans="3:3" x14ac:dyDescent="0.3">
      <c r="C9694"/>
    </row>
    <row r="9695" spans="3:3" x14ac:dyDescent="0.3">
      <c r="C9695"/>
    </row>
    <row r="9696" spans="3:3" x14ac:dyDescent="0.3">
      <c r="C9696"/>
    </row>
    <row r="9697" spans="3:3" x14ac:dyDescent="0.3">
      <c r="C9697"/>
    </row>
    <row r="9698" spans="3:3" x14ac:dyDescent="0.3">
      <c r="C9698"/>
    </row>
    <row r="9699" spans="3:3" x14ac:dyDescent="0.3">
      <c r="C9699"/>
    </row>
    <row r="9700" spans="3:3" x14ac:dyDescent="0.3">
      <c r="C9700"/>
    </row>
    <row r="9701" spans="3:3" x14ac:dyDescent="0.3">
      <c r="C9701"/>
    </row>
    <row r="9702" spans="3:3" x14ac:dyDescent="0.3">
      <c r="C9702"/>
    </row>
    <row r="9703" spans="3:3" x14ac:dyDescent="0.3">
      <c r="C9703"/>
    </row>
    <row r="9704" spans="3:3" x14ac:dyDescent="0.3">
      <c r="C9704"/>
    </row>
    <row r="9705" spans="3:3" x14ac:dyDescent="0.3">
      <c r="C9705"/>
    </row>
    <row r="9706" spans="3:3" x14ac:dyDescent="0.3">
      <c r="C9706"/>
    </row>
    <row r="9707" spans="3:3" x14ac:dyDescent="0.3">
      <c r="C9707"/>
    </row>
    <row r="9708" spans="3:3" x14ac:dyDescent="0.3">
      <c r="C9708"/>
    </row>
    <row r="9709" spans="3:3" x14ac:dyDescent="0.3">
      <c r="C9709"/>
    </row>
    <row r="9710" spans="3:3" x14ac:dyDescent="0.3">
      <c r="C9710"/>
    </row>
    <row r="9711" spans="3:3" x14ac:dyDescent="0.3">
      <c r="C9711"/>
    </row>
    <row r="9712" spans="3:3" x14ac:dyDescent="0.3">
      <c r="C9712"/>
    </row>
    <row r="9713" spans="3:3" x14ac:dyDescent="0.3">
      <c r="C9713"/>
    </row>
    <row r="9714" spans="3:3" x14ac:dyDescent="0.3">
      <c r="C9714"/>
    </row>
    <row r="9715" spans="3:3" x14ac:dyDescent="0.3">
      <c r="C9715"/>
    </row>
    <row r="9716" spans="3:3" x14ac:dyDescent="0.3">
      <c r="C9716"/>
    </row>
    <row r="9717" spans="3:3" x14ac:dyDescent="0.3">
      <c r="C9717"/>
    </row>
    <row r="9718" spans="3:3" x14ac:dyDescent="0.3">
      <c r="C9718"/>
    </row>
    <row r="9719" spans="3:3" x14ac:dyDescent="0.3">
      <c r="C9719"/>
    </row>
    <row r="9720" spans="3:3" x14ac:dyDescent="0.3">
      <c r="C9720"/>
    </row>
    <row r="9721" spans="3:3" x14ac:dyDescent="0.3">
      <c r="C9721"/>
    </row>
    <row r="9722" spans="3:3" x14ac:dyDescent="0.3">
      <c r="C9722"/>
    </row>
    <row r="9723" spans="3:3" x14ac:dyDescent="0.3">
      <c r="C9723"/>
    </row>
    <row r="9724" spans="3:3" x14ac:dyDescent="0.3">
      <c r="C9724"/>
    </row>
    <row r="9725" spans="3:3" x14ac:dyDescent="0.3">
      <c r="C9725"/>
    </row>
    <row r="9726" spans="3:3" x14ac:dyDescent="0.3">
      <c r="C9726"/>
    </row>
    <row r="9727" spans="3:3" x14ac:dyDescent="0.3">
      <c r="C9727"/>
    </row>
    <row r="9728" spans="3:3" x14ac:dyDescent="0.3">
      <c r="C9728"/>
    </row>
    <row r="9729" spans="3:3" x14ac:dyDescent="0.3">
      <c r="C9729"/>
    </row>
    <row r="9730" spans="3:3" x14ac:dyDescent="0.3">
      <c r="C9730"/>
    </row>
    <row r="9731" spans="3:3" x14ac:dyDescent="0.3">
      <c r="C9731"/>
    </row>
    <row r="9732" spans="3:3" x14ac:dyDescent="0.3">
      <c r="C9732"/>
    </row>
    <row r="9733" spans="3:3" x14ac:dyDescent="0.3">
      <c r="C9733"/>
    </row>
    <row r="9734" spans="3:3" x14ac:dyDescent="0.3">
      <c r="C9734"/>
    </row>
    <row r="9735" spans="3:3" x14ac:dyDescent="0.3">
      <c r="C9735"/>
    </row>
    <row r="9736" spans="3:3" x14ac:dyDescent="0.3">
      <c r="C9736"/>
    </row>
    <row r="9737" spans="3:3" x14ac:dyDescent="0.3">
      <c r="C9737"/>
    </row>
    <row r="9738" spans="3:3" x14ac:dyDescent="0.3">
      <c r="C9738"/>
    </row>
    <row r="9739" spans="3:3" x14ac:dyDescent="0.3">
      <c r="C9739"/>
    </row>
    <row r="9740" spans="3:3" x14ac:dyDescent="0.3">
      <c r="C9740"/>
    </row>
    <row r="9741" spans="3:3" x14ac:dyDescent="0.3">
      <c r="C9741"/>
    </row>
    <row r="9742" spans="3:3" x14ac:dyDescent="0.3">
      <c r="C9742"/>
    </row>
    <row r="9743" spans="3:3" x14ac:dyDescent="0.3">
      <c r="C9743"/>
    </row>
    <row r="9744" spans="3:3" x14ac:dyDescent="0.3">
      <c r="C9744"/>
    </row>
    <row r="9745" spans="3:3" x14ac:dyDescent="0.3">
      <c r="C9745"/>
    </row>
    <row r="9746" spans="3:3" x14ac:dyDescent="0.3">
      <c r="C9746"/>
    </row>
    <row r="9747" spans="3:3" x14ac:dyDescent="0.3">
      <c r="C9747"/>
    </row>
    <row r="9748" spans="3:3" x14ac:dyDescent="0.3">
      <c r="C9748"/>
    </row>
    <row r="9749" spans="3:3" x14ac:dyDescent="0.3">
      <c r="C9749"/>
    </row>
    <row r="9750" spans="3:3" x14ac:dyDescent="0.3">
      <c r="C9750"/>
    </row>
    <row r="9751" spans="3:3" x14ac:dyDescent="0.3">
      <c r="C9751"/>
    </row>
    <row r="9752" spans="3:3" x14ac:dyDescent="0.3">
      <c r="C9752"/>
    </row>
    <row r="9753" spans="3:3" x14ac:dyDescent="0.3">
      <c r="C9753"/>
    </row>
    <row r="9754" spans="3:3" x14ac:dyDescent="0.3">
      <c r="C9754"/>
    </row>
    <row r="9755" spans="3:3" x14ac:dyDescent="0.3">
      <c r="C9755"/>
    </row>
    <row r="9756" spans="3:3" x14ac:dyDescent="0.3">
      <c r="C9756"/>
    </row>
    <row r="9757" spans="3:3" x14ac:dyDescent="0.3">
      <c r="C9757"/>
    </row>
    <row r="9758" spans="3:3" x14ac:dyDescent="0.3">
      <c r="C9758"/>
    </row>
    <row r="9759" spans="3:3" x14ac:dyDescent="0.3">
      <c r="C9759"/>
    </row>
    <row r="9760" spans="3:3" x14ac:dyDescent="0.3">
      <c r="C9760"/>
    </row>
    <row r="9761" spans="3:3" x14ac:dyDescent="0.3">
      <c r="C9761"/>
    </row>
    <row r="9762" spans="3:3" x14ac:dyDescent="0.3">
      <c r="C9762"/>
    </row>
    <row r="9763" spans="3:3" x14ac:dyDescent="0.3">
      <c r="C9763"/>
    </row>
    <row r="9764" spans="3:3" x14ac:dyDescent="0.3">
      <c r="C9764"/>
    </row>
    <row r="9765" spans="3:3" x14ac:dyDescent="0.3">
      <c r="C9765"/>
    </row>
    <row r="9766" spans="3:3" x14ac:dyDescent="0.3">
      <c r="C9766"/>
    </row>
    <row r="9767" spans="3:3" x14ac:dyDescent="0.3">
      <c r="C9767"/>
    </row>
    <row r="9768" spans="3:3" x14ac:dyDescent="0.3">
      <c r="C9768"/>
    </row>
    <row r="9769" spans="3:3" x14ac:dyDescent="0.3">
      <c r="C9769"/>
    </row>
    <row r="9770" spans="3:3" x14ac:dyDescent="0.3">
      <c r="C9770"/>
    </row>
    <row r="9771" spans="3:3" x14ac:dyDescent="0.3">
      <c r="C9771"/>
    </row>
    <row r="9772" spans="3:3" x14ac:dyDescent="0.3">
      <c r="C9772"/>
    </row>
    <row r="9773" spans="3:3" x14ac:dyDescent="0.3">
      <c r="C9773"/>
    </row>
    <row r="9774" spans="3:3" x14ac:dyDescent="0.3">
      <c r="C9774"/>
    </row>
    <row r="9775" spans="3:3" x14ac:dyDescent="0.3">
      <c r="C9775"/>
    </row>
    <row r="9776" spans="3:3" x14ac:dyDescent="0.3">
      <c r="C9776"/>
    </row>
    <row r="9777" spans="3:3" x14ac:dyDescent="0.3">
      <c r="C9777"/>
    </row>
    <row r="9778" spans="3:3" x14ac:dyDescent="0.3">
      <c r="C9778"/>
    </row>
    <row r="9779" spans="3:3" x14ac:dyDescent="0.3">
      <c r="C9779"/>
    </row>
    <row r="9780" spans="3:3" x14ac:dyDescent="0.3">
      <c r="C9780"/>
    </row>
    <row r="9781" spans="3:3" x14ac:dyDescent="0.3">
      <c r="C9781"/>
    </row>
    <row r="9782" spans="3:3" x14ac:dyDescent="0.3">
      <c r="C9782"/>
    </row>
    <row r="9783" spans="3:3" x14ac:dyDescent="0.3">
      <c r="C9783"/>
    </row>
    <row r="9784" spans="3:3" x14ac:dyDescent="0.3">
      <c r="C9784"/>
    </row>
    <row r="9785" spans="3:3" x14ac:dyDescent="0.3">
      <c r="C9785"/>
    </row>
    <row r="9786" spans="3:3" x14ac:dyDescent="0.3">
      <c r="C9786"/>
    </row>
    <row r="9787" spans="3:3" x14ac:dyDescent="0.3">
      <c r="C9787"/>
    </row>
    <row r="9788" spans="3:3" x14ac:dyDescent="0.3">
      <c r="C9788"/>
    </row>
    <row r="9789" spans="3:3" x14ac:dyDescent="0.3">
      <c r="C9789"/>
    </row>
    <row r="9790" spans="3:3" x14ac:dyDescent="0.3">
      <c r="C9790"/>
    </row>
    <row r="9791" spans="3:3" x14ac:dyDescent="0.3">
      <c r="C9791"/>
    </row>
    <row r="9792" spans="3:3" x14ac:dyDescent="0.3">
      <c r="C9792"/>
    </row>
    <row r="9793" spans="3:3" x14ac:dyDescent="0.3">
      <c r="C9793"/>
    </row>
    <row r="9794" spans="3:3" x14ac:dyDescent="0.3">
      <c r="C9794"/>
    </row>
    <row r="9795" spans="3:3" x14ac:dyDescent="0.3">
      <c r="C9795"/>
    </row>
    <row r="9796" spans="3:3" x14ac:dyDescent="0.3">
      <c r="C9796"/>
    </row>
    <row r="9797" spans="3:3" x14ac:dyDescent="0.3">
      <c r="C9797"/>
    </row>
    <row r="9798" spans="3:3" x14ac:dyDescent="0.3">
      <c r="C9798"/>
    </row>
    <row r="9799" spans="3:3" x14ac:dyDescent="0.3">
      <c r="C9799"/>
    </row>
    <row r="9800" spans="3:3" x14ac:dyDescent="0.3">
      <c r="C9800"/>
    </row>
    <row r="9801" spans="3:3" x14ac:dyDescent="0.3">
      <c r="C9801"/>
    </row>
    <row r="9802" spans="3:3" x14ac:dyDescent="0.3">
      <c r="C9802"/>
    </row>
    <row r="9803" spans="3:3" x14ac:dyDescent="0.3">
      <c r="C9803"/>
    </row>
    <row r="9804" spans="3:3" x14ac:dyDescent="0.3">
      <c r="C9804"/>
    </row>
    <row r="9805" spans="3:3" x14ac:dyDescent="0.3">
      <c r="C9805"/>
    </row>
    <row r="9806" spans="3:3" x14ac:dyDescent="0.3">
      <c r="C9806"/>
    </row>
    <row r="9807" spans="3:3" x14ac:dyDescent="0.3">
      <c r="C9807"/>
    </row>
    <row r="9808" spans="3:3" x14ac:dyDescent="0.3">
      <c r="C9808"/>
    </row>
    <row r="9809" spans="3:3" x14ac:dyDescent="0.3">
      <c r="C9809"/>
    </row>
    <row r="9810" spans="3:3" x14ac:dyDescent="0.3">
      <c r="C9810"/>
    </row>
    <row r="9811" spans="3:3" x14ac:dyDescent="0.3">
      <c r="C9811"/>
    </row>
    <row r="9812" spans="3:3" x14ac:dyDescent="0.3">
      <c r="C9812"/>
    </row>
    <row r="9813" spans="3:3" x14ac:dyDescent="0.3">
      <c r="C9813"/>
    </row>
    <row r="9814" spans="3:3" x14ac:dyDescent="0.3">
      <c r="C9814"/>
    </row>
    <row r="9815" spans="3:3" x14ac:dyDescent="0.3">
      <c r="C9815"/>
    </row>
    <row r="9816" spans="3:3" x14ac:dyDescent="0.3">
      <c r="C9816"/>
    </row>
    <row r="9817" spans="3:3" x14ac:dyDescent="0.3">
      <c r="C9817"/>
    </row>
    <row r="9818" spans="3:3" x14ac:dyDescent="0.3">
      <c r="C9818"/>
    </row>
    <row r="9819" spans="3:3" x14ac:dyDescent="0.3">
      <c r="C9819"/>
    </row>
    <row r="9820" spans="3:3" x14ac:dyDescent="0.3">
      <c r="C9820"/>
    </row>
    <row r="9821" spans="3:3" x14ac:dyDescent="0.3">
      <c r="C9821"/>
    </row>
    <row r="9822" spans="3:3" x14ac:dyDescent="0.3">
      <c r="C9822"/>
    </row>
    <row r="9823" spans="3:3" x14ac:dyDescent="0.3">
      <c r="C9823"/>
    </row>
    <row r="9824" spans="3:3" x14ac:dyDescent="0.3">
      <c r="C9824"/>
    </row>
    <row r="9825" spans="3:3" x14ac:dyDescent="0.3">
      <c r="C9825"/>
    </row>
    <row r="9826" spans="3:3" x14ac:dyDescent="0.3">
      <c r="C9826"/>
    </row>
    <row r="9827" spans="3:3" x14ac:dyDescent="0.3">
      <c r="C9827"/>
    </row>
    <row r="9828" spans="3:3" x14ac:dyDescent="0.3">
      <c r="C9828"/>
    </row>
    <row r="9829" spans="3:3" x14ac:dyDescent="0.3">
      <c r="C9829"/>
    </row>
    <row r="9830" spans="3:3" x14ac:dyDescent="0.3">
      <c r="C9830"/>
    </row>
    <row r="9831" spans="3:3" x14ac:dyDescent="0.3">
      <c r="C9831"/>
    </row>
    <row r="9832" spans="3:3" x14ac:dyDescent="0.3">
      <c r="C9832"/>
    </row>
    <row r="9833" spans="3:3" x14ac:dyDescent="0.3">
      <c r="C9833"/>
    </row>
    <row r="9834" spans="3:3" x14ac:dyDescent="0.3">
      <c r="C9834"/>
    </row>
    <row r="9835" spans="3:3" x14ac:dyDescent="0.3">
      <c r="C9835"/>
    </row>
    <row r="9836" spans="3:3" x14ac:dyDescent="0.3">
      <c r="C9836"/>
    </row>
    <row r="9837" spans="3:3" x14ac:dyDescent="0.3">
      <c r="C9837"/>
    </row>
    <row r="9838" spans="3:3" x14ac:dyDescent="0.3">
      <c r="C9838"/>
    </row>
    <row r="9839" spans="3:3" x14ac:dyDescent="0.3">
      <c r="C9839"/>
    </row>
    <row r="9840" spans="3:3" x14ac:dyDescent="0.3">
      <c r="C9840"/>
    </row>
    <row r="9841" spans="3:3" x14ac:dyDescent="0.3">
      <c r="C9841"/>
    </row>
    <row r="9842" spans="3:3" x14ac:dyDescent="0.3">
      <c r="C9842"/>
    </row>
    <row r="9843" spans="3:3" x14ac:dyDescent="0.3">
      <c r="C9843"/>
    </row>
    <row r="9844" spans="3:3" x14ac:dyDescent="0.3">
      <c r="C9844"/>
    </row>
    <row r="9845" spans="3:3" x14ac:dyDescent="0.3">
      <c r="C9845"/>
    </row>
    <row r="9846" spans="3:3" x14ac:dyDescent="0.3">
      <c r="C9846"/>
    </row>
    <row r="9847" spans="3:3" x14ac:dyDescent="0.3">
      <c r="C9847"/>
    </row>
    <row r="9848" spans="3:3" x14ac:dyDescent="0.3">
      <c r="C9848"/>
    </row>
    <row r="9849" spans="3:3" x14ac:dyDescent="0.3">
      <c r="C9849"/>
    </row>
    <row r="9850" spans="3:3" x14ac:dyDescent="0.3">
      <c r="C9850"/>
    </row>
    <row r="9851" spans="3:3" x14ac:dyDescent="0.3">
      <c r="C9851"/>
    </row>
    <row r="9852" spans="3:3" x14ac:dyDescent="0.3">
      <c r="C9852"/>
    </row>
    <row r="9853" spans="3:3" x14ac:dyDescent="0.3">
      <c r="C9853"/>
    </row>
    <row r="9854" spans="3:3" x14ac:dyDescent="0.3">
      <c r="C9854"/>
    </row>
    <row r="9855" spans="3:3" x14ac:dyDescent="0.3">
      <c r="C9855"/>
    </row>
    <row r="9856" spans="3:3" x14ac:dyDescent="0.3">
      <c r="C9856"/>
    </row>
    <row r="9857" spans="3:3" x14ac:dyDescent="0.3">
      <c r="C9857"/>
    </row>
    <row r="9858" spans="3:3" x14ac:dyDescent="0.3">
      <c r="C9858"/>
    </row>
    <row r="9859" spans="3:3" x14ac:dyDescent="0.3">
      <c r="C9859"/>
    </row>
    <row r="9860" spans="3:3" x14ac:dyDescent="0.3">
      <c r="C9860"/>
    </row>
    <row r="9861" spans="3:3" x14ac:dyDescent="0.3">
      <c r="C9861"/>
    </row>
    <row r="9862" spans="3:3" x14ac:dyDescent="0.3">
      <c r="C9862"/>
    </row>
    <row r="9863" spans="3:3" x14ac:dyDescent="0.3">
      <c r="C9863"/>
    </row>
    <row r="9864" spans="3:3" x14ac:dyDescent="0.3">
      <c r="C9864"/>
    </row>
    <row r="9865" spans="3:3" x14ac:dyDescent="0.3">
      <c r="C9865"/>
    </row>
    <row r="9866" spans="3:3" x14ac:dyDescent="0.3">
      <c r="C9866"/>
    </row>
    <row r="9867" spans="3:3" x14ac:dyDescent="0.3">
      <c r="C9867"/>
    </row>
    <row r="9868" spans="3:3" x14ac:dyDescent="0.3">
      <c r="C9868"/>
    </row>
    <row r="9869" spans="3:3" x14ac:dyDescent="0.3">
      <c r="C9869"/>
    </row>
    <row r="9870" spans="3:3" x14ac:dyDescent="0.3">
      <c r="C9870"/>
    </row>
    <row r="9871" spans="3:3" x14ac:dyDescent="0.3">
      <c r="C9871"/>
    </row>
    <row r="9872" spans="3:3" x14ac:dyDescent="0.3">
      <c r="C9872"/>
    </row>
    <row r="9873" spans="3:3" x14ac:dyDescent="0.3">
      <c r="C9873"/>
    </row>
    <row r="9874" spans="3:3" x14ac:dyDescent="0.3">
      <c r="C9874"/>
    </row>
    <row r="9875" spans="3:3" x14ac:dyDescent="0.3">
      <c r="C9875"/>
    </row>
    <row r="9876" spans="3:3" x14ac:dyDescent="0.3">
      <c r="C9876"/>
    </row>
    <row r="9877" spans="3:3" x14ac:dyDescent="0.3">
      <c r="C9877"/>
    </row>
    <row r="9878" spans="3:3" x14ac:dyDescent="0.3">
      <c r="C9878"/>
    </row>
    <row r="9879" spans="3:3" x14ac:dyDescent="0.3">
      <c r="C9879"/>
    </row>
    <row r="9880" spans="3:3" x14ac:dyDescent="0.3">
      <c r="C9880"/>
    </row>
    <row r="9881" spans="3:3" x14ac:dyDescent="0.3">
      <c r="C9881"/>
    </row>
    <row r="9882" spans="3:3" x14ac:dyDescent="0.3">
      <c r="C9882"/>
    </row>
    <row r="9883" spans="3:3" x14ac:dyDescent="0.3">
      <c r="C9883"/>
    </row>
    <row r="9884" spans="3:3" x14ac:dyDescent="0.3">
      <c r="C9884"/>
    </row>
    <row r="9885" spans="3:3" x14ac:dyDescent="0.3">
      <c r="C9885"/>
    </row>
    <row r="9886" spans="3:3" x14ac:dyDescent="0.3">
      <c r="C9886"/>
    </row>
    <row r="9887" spans="3:3" x14ac:dyDescent="0.3">
      <c r="C9887"/>
    </row>
    <row r="9888" spans="3:3" x14ac:dyDescent="0.3">
      <c r="C9888"/>
    </row>
    <row r="9889" spans="3:3" x14ac:dyDescent="0.3">
      <c r="C9889"/>
    </row>
    <row r="9890" spans="3:3" x14ac:dyDescent="0.3">
      <c r="C9890"/>
    </row>
    <row r="9891" spans="3:3" x14ac:dyDescent="0.3">
      <c r="C9891"/>
    </row>
    <row r="9892" spans="3:3" x14ac:dyDescent="0.3">
      <c r="C9892"/>
    </row>
    <row r="9893" spans="3:3" x14ac:dyDescent="0.3">
      <c r="C9893"/>
    </row>
    <row r="9894" spans="3:3" x14ac:dyDescent="0.3">
      <c r="C9894"/>
    </row>
    <row r="9895" spans="3:3" x14ac:dyDescent="0.3">
      <c r="C9895"/>
    </row>
    <row r="9896" spans="3:3" x14ac:dyDescent="0.3">
      <c r="C9896"/>
    </row>
    <row r="9897" spans="3:3" x14ac:dyDescent="0.3">
      <c r="C9897"/>
    </row>
    <row r="9898" spans="3:3" x14ac:dyDescent="0.3">
      <c r="C9898"/>
    </row>
    <row r="9899" spans="3:3" x14ac:dyDescent="0.3">
      <c r="C9899"/>
    </row>
    <row r="9900" spans="3:3" x14ac:dyDescent="0.3">
      <c r="C9900"/>
    </row>
    <row r="9901" spans="3:3" x14ac:dyDescent="0.3">
      <c r="C9901"/>
    </row>
    <row r="9902" spans="3:3" x14ac:dyDescent="0.3">
      <c r="C9902"/>
    </row>
    <row r="9903" spans="3:3" x14ac:dyDescent="0.3">
      <c r="C9903"/>
    </row>
    <row r="9904" spans="3:3" x14ac:dyDescent="0.3">
      <c r="C9904"/>
    </row>
    <row r="9905" spans="3:3" x14ac:dyDescent="0.3">
      <c r="C9905"/>
    </row>
    <row r="9906" spans="3:3" x14ac:dyDescent="0.3">
      <c r="C9906"/>
    </row>
    <row r="9907" spans="3:3" x14ac:dyDescent="0.3">
      <c r="C9907"/>
    </row>
    <row r="9908" spans="3:3" x14ac:dyDescent="0.3">
      <c r="C9908"/>
    </row>
    <row r="9909" spans="3:3" x14ac:dyDescent="0.3">
      <c r="C9909"/>
    </row>
    <row r="9910" spans="3:3" x14ac:dyDescent="0.3">
      <c r="C9910"/>
    </row>
    <row r="9911" spans="3:3" x14ac:dyDescent="0.3">
      <c r="C9911"/>
    </row>
    <row r="9912" spans="3:3" x14ac:dyDescent="0.3">
      <c r="C9912"/>
    </row>
    <row r="9913" spans="3:3" x14ac:dyDescent="0.3">
      <c r="C9913"/>
    </row>
    <row r="9914" spans="3:3" x14ac:dyDescent="0.3">
      <c r="C9914"/>
    </row>
    <row r="9915" spans="3:3" x14ac:dyDescent="0.3">
      <c r="C9915"/>
    </row>
    <row r="9916" spans="3:3" x14ac:dyDescent="0.3">
      <c r="C9916"/>
    </row>
    <row r="9917" spans="3:3" x14ac:dyDescent="0.3">
      <c r="C9917"/>
    </row>
    <row r="9918" spans="3:3" x14ac:dyDescent="0.3">
      <c r="C9918"/>
    </row>
    <row r="9919" spans="3:3" x14ac:dyDescent="0.3">
      <c r="C9919"/>
    </row>
    <row r="9920" spans="3:3" x14ac:dyDescent="0.3">
      <c r="C9920"/>
    </row>
    <row r="9921" spans="3:3" x14ac:dyDescent="0.3">
      <c r="C9921"/>
    </row>
    <row r="9922" spans="3:3" x14ac:dyDescent="0.3">
      <c r="C9922"/>
    </row>
    <row r="9923" spans="3:3" x14ac:dyDescent="0.3">
      <c r="C9923"/>
    </row>
    <row r="9924" spans="3:3" x14ac:dyDescent="0.3">
      <c r="C9924"/>
    </row>
    <row r="9925" spans="3:3" x14ac:dyDescent="0.3">
      <c r="C9925"/>
    </row>
    <row r="9926" spans="3:3" x14ac:dyDescent="0.3">
      <c r="C9926"/>
    </row>
    <row r="9927" spans="3:3" x14ac:dyDescent="0.3">
      <c r="C9927"/>
    </row>
    <row r="9928" spans="3:3" x14ac:dyDescent="0.3">
      <c r="C9928"/>
    </row>
    <row r="9929" spans="3:3" x14ac:dyDescent="0.3">
      <c r="C9929"/>
    </row>
    <row r="9930" spans="3:3" x14ac:dyDescent="0.3">
      <c r="C9930"/>
    </row>
    <row r="9931" spans="3:3" x14ac:dyDescent="0.3">
      <c r="C9931"/>
    </row>
    <row r="9932" spans="3:3" x14ac:dyDescent="0.3">
      <c r="C9932"/>
    </row>
    <row r="9933" spans="3:3" x14ac:dyDescent="0.3">
      <c r="C9933"/>
    </row>
    <row r="9934" spans="3:3" x14ac:dyDescent="0.3">
      <c r="C9934"/>
    </row>
    <row r="9935" spans="3:3" x14ac:dyDescent="0.3">
      <c r="C9935"/>
    </row>
    <row r="9936" spans="3:3" x14ac:dyDescent="0.3">
      <c r="C9936"/>
    </row>
    <row r="9937" spans="3:3" x14ac:dyDescent="0.3">
      <c r="C9937"/>
    </row>
    <row r="9938" spans="3:3" x14ac:dyDescent="0.3">
      <c r="C9938"/>
    </row>
    <row r="9939" spans="3:3" x14ac:dyDescent="0.3">
      <c r="C9939"/>
    </row>
    <row r="9940" spans="3:3" x14ac:dyDescent="0.3">
      <c r="C9940"/>
    </row>
    <row r="9941" spans="3:3" x14ac:dyDescent="0.3">
      <c r="C9941"/>
    </row>
    <row r="9942" spans="3:3" x14ac:dyDescent="0.3">
      <c r="C9942"/>
    </row>
    <row r="9943" spans="3:3" x14ac:dyDescent="0.3">
      <c r="C9943"/>
    </row>
    <row r="9944" spans="3:3" x14ac:dyDescent="0.3">
      <c r="C9944"/>
    </row>
    <row r="9945" spans="3:3" x14ac:dyDescent="0.3">
      <c r="C9945"/>
    </row>
    <row r="9946" spans="3:3" x14ac:dyDescent="0.3">
      <c r="C9946"/>
    </row>
    <row r="9947" spans="3:3" x14ac:dyDescent="0.3">
      <c r="C9947"/>
    </row>
    <row r="9948" spans="3:3" x14ac:dyDescent="0.3">
      <c r="C9948"/>
    </row>
    <row r="9949" spans="3:3" x14ac:dyDescent="0.3">
      <c r="C9949"/>
    </row>
    <row r="9950" spans="3:3" x14ac:dyDescent="0.3">
      <c r="C9950"/>
    </row>
    <row r="9951" spans="3:3" x14ac:dyDescent="0.3">
      <c r="C9951"/>
    </row>
    <row r="9952" spans="3:3" x14ac:dyDescent="0.3">
      <c r="C9952"/>
    </row>
    <row r="9953" spans="3:3" x14ac:dyDescent="0.3">
      <c r="C9953"/>
    </row>
    <row r="9954" spans="3:3" x14ac:dyDescent="0.3">
      <c r="C9954"/>
    </row>
    <row r="9955" spans="3:3" x14ac:dyDescent="0.3">
      <c r="C9955"/>
    </row>
    <row r="9956" spans="3:3" x14ac:dyDescent="0.3">
      <c r="C9956"/>
    </row>
    <row r="9957" spans="3:3" x14ac:dyDescent="0.3">
      <c r="C9957"/>
    </row>
    <row r="9958" spans="3:3" x14ac:dyDescent="0.3">
      <c r="C9958"/>
    </row>
    <row r="9959" spans="3:3" x14ac:dyDescent="0.3">
      <c r="C9959"/>
    </row>
    <row r="9960" spans="3:3" x14ac:dyDescent="0.3">
      <c r="C9960"/>
    </row>
    <row r="9961" spans="3:3" x14ac:dyDescent="0.3">
      <c r="C9961"/>
    </row>
    <row r="9962" spans="3:3" x14ac:dyDescent="0.3">
      <c r="C9962"/>
    </row>
    <row r="9963" spans="3:3" x14ac:dyDescent="0.3">
      <c r="C9963"/>
    </row>
    <row r="9964" spans="3:3" x14ac:dyDescent="0.3">
      <c r="C9964"/>
    </row>
    <row r="9965" spans="3:3" x14ac:dyDescent="0.3">
      <c r="C9965"/>
    </row>
    <row r="9966" spans="3:3" x14ac:dyDescent="0.3">
      <c r="C9966"/>
    </row>
    <row r="9967" spans="3:3" x14ac:dyDescent="0.3">
      <c r="C9967"/>
    </row>
    <row r="9968" spans="3:3" x14ac:dyDescent="0.3">
      <c r="C9968"/>
    </row>
    <row r="9969" spans="3:3" x14ac:dyDescent="0.3">
      <c r="C9969"/>
    </row>
    <row r="9970" spans="3:3" x14ac:dyDescent="0.3">
      <c r="C9970"/>
    </row>
    <row r="9971" spans="3:3" x14ac:dyDescent="0.3">
      <c r="C9971"/>
    </row>
    <row r="9972" spans="3:3" x14ac:dyDescent="0.3">
      <c r="C9972"/>
    </row>
    <row r="9973" spans="3:3" x14ac:dyDescent="0.3">
      <c r="C9973"/>
    </row>
    <row r="9974" spans="3:3" x14ac:dyDescent="0.3">
      <c r="C9974"/>
    </row>
    <row r="9975" spans="3:3" x14ac:dyDescent="0.3">
      <c r="C9975"/>
    </row>
    <row r="9976" spans="3:3" x14ac:dyDescent="0.3">
      <c r="C9976"/>
    </row>
    <row r="9977" spans="3:3" x14ac:dyDescent="0.3">
      <c r="C9977"/>
    </row>
    <row r="9978" spans="3:3" x14ac:dyDescent="0.3">
      <c r="C9978"/>
    </row>
    <row r="9979" spans="3:3" x14ac:dyDescent="0.3">
      <c r="C9979"/>
    </row>
    <row r="9980" spans="3:3" x14ac:dyDescent="0.3">
      <c r="C9980"/>
    </row>
    <row r="9981" spans="3:3" x14ac:dyDescent="0.3">
      <c r="C9981"/>
    </row>
    <row r="9982" spans="3:3" x14ac:dyDescent="0.3">
      <c r="C9982"/>
    </row>
    <row r="9983" spans="3:3" x14ac:dyDescent="0.3">
      <c r="C9983"/>
    </row>
    <row r="9984" spans="3:3" x14ac:dyDescent="0.3">
      <c r="C9984"/>
    </row>
    <row r="9985" spans="3:3" x14ac:dyDescent="0.3">
      <c r="C9985"/>
    </row>
    <row r="9986" spans="3:3" x14ac:dyDescent="0.3">
      <c r="C9986"/>
    </row>
    <row r="9987" spans="3:3" x14ac:dyDescent="0.3">
      <c r="C9987"/>
    </row>
    <row r="9988" spans="3:3" x14ac:dyDescent="0.3">
      <c r="C9988"/>
    </row>
    <row r="9989" spans="3:3" x14ac:dyDescent="0.3">
      <c r="C9989"/>
    </row>
    <row r="9990" spans="3:3" x14ac:dyDescent="0.3">
      <c r="C9990"/>
    </row>
    <row r="9991" spans="3:3" x14ac:dyDescent="0.3">
      <c r="C9991"/>
    </row>
    <row r="9992" spans="3:3" x14ac:dyDescent="0.3">
      <c r="C9992"/>
    </row>
    <row r="9993" spans="3:3" x14ac:dyDescent="0.3">
      <c r="C9993"/>
    </row>
    <row r="9994" spans="3:3" x14ac:dyDescent="0.3">
      <c r="C9994"/>
    </row>
    <row r="9995" spans="3:3" x14ac:dyDescent="0.3">
      <c r="C9995"/>
    </row>
    <row r="9996" spans="3:3" x14ac:dyDescent="0.3">
      <c r="C9996"/>
    </row>
    <row r="9997" spans="3:3" x14ac:dyDescent="0.3">
      <c r="C9997"/>
    </row>
    <row r="9998" spans="3:3" x14ac:dyDescent="0.3">
      <c r="C9998"/>
    </row>
    <row r="9999" spans="3:3" x14ac:dyDescent="0.3">
      <c r="C9999"/>
    </row>
    <row r="10000" spans="3:3" x14ac:dyDescent="0.3">
      <c r="C10000"/>
    </row>
    <row r="10001" spans="3:3" x14ac:dyDescent="0.3">
      <c r="C10001"/>
    </row>
    <row r="10002" spans="3:3" x14ac:dyDescent="0.3">
      <c r="C10002"/>
    </row>
    <row r="10003" spans="3:3" x14ac:dyDescent="0.3">
      <c r="C10003"/>
    </row>
    <row r="10004" spans="3:3" x14ac:dyDescent="0.3">
      <c r="C10004"/>
    </row>
    <row r="10005" spans="3:3" x14ac:dyDescent="0.3">
      <c r="C10005"/>
    </row>
    <row r="10006" spans="3:3" x14ac:dyDescent="0.3">
      <c r="C10006"/>
    </row>
    <row r="10007" spans="3:3" x14ac:dyDescent="0.3">
      <c r="C10007"/>
    </row>
    <row r="10008" spans="3:3" x14ac:dyDescent="0.3">
      <c r="C10008"/>
    </row>
    <row r="10009" spans="3:3" x14ac:dyDescent="0.3">
      <c r="C10009"/>
    </row>
    <row r="10010" spans="3:3" x14ac:dyDescent="0.3">
      <c r="C10010"/>
    </row>
    <row r="10011" spans="3:3" x14ac:dyDescent="0.3">
      <c r="C10011"/>
    </row>
    <row r="10012" spans="3:3" x14ac:dyDescent="0.3">
      <c r="C10012"/>
    </row>
    <row r="10013" spans="3:3" x14ac:dyDescent="0.3">
      <c r="C10013"/>
    </row>
    <row r="10014" spans="3:3" x14ac:dyDescent="0.3">
      <c r="C10014"/>
    </row>
    <row r="10015" spans="3:3" x14ac:dyDescent="0.3">
      <c r="C10015"/>
    </row>
    <row r="10016" spans="3:3" x14ac:dyDescent="0.3">
      <c r="C10016"/>
    </row>
    <row r="10017" spans="3:3" x14ac:dyDescent="0.3">
      <c r="C10017"/>
    </row>
    <row r="10018" spans="3:3" x14ac:dyDescent="0.3">
      <c r="C10018"/>
    </row>
    <row r="10019" spans="3:3" x14ac:dyDescent="0.3">
      <c r="C10019"/>
    </row>
    <row r="10020" spans="3:3" x14ac:dyDescent="0.3">
      <c r="C10020"/>
    </row>
    <row r="10021" spans="3:3" x14ac:dyDescent="0.3">
      <c r="C10021"/>
    </row>
    <row r="10022" spans="3:3" x14ac:dyDescent="0.3">
      <c r="C10022"/>
    </row>
    <row r="10023" spans="3:3" x14ac:dyDescent="0.3">
      <c r="C10023"/>
    </row>
    <row r="10024" spans="3:3" x14ac:dyDescent="0.3">
      <c r="C10024"/>
    </row>
    <row r="10025" spans="3:3" x14ac:dyDescent="0.3">
      <c r="C10025"/>
    </row>
    <row r="10026" spans="3:3" x14ac:dyDescent="0.3">
      <c r="C10026"/>
    </row>
    <row r="10027" spans="3:3" x14ac:dyDescent="0.3">
      <c r="C10027"/>
    </row>
    <row r="10028" spans="3:3" x14ac:dyDescent="0.3">
      <c r="C10028"/>
    </row>
    <row r="10029" spans="3:3" x14ac:dyDescent="0.3">
      <c r="C10029"/>
    </row>
    <row r="10030" spans="3:3" x14ac:dyDescent="0.3">
      <c r="C10030"/>
    </row>
    <row r="10031" spans="3:3" x14ac:dyDescent="0.3">
      <c r="C10031"/>
    </row>
    <row r="10032" spans="3:3" x14ac:dyDescent="0.3">
      <c r="C10032"/>
    </row>
    <row r="10033" spans="3:3" x14ac:dyDescent="0.3">
      <c r="C10033"/>
    </row>
    <row r="10034" spans="3:3" x14ac:dyDescent="0.3">
      <c r="C10034"/>
    </row>
    <row r="10035" spans="3:3" x14ac:dyDescent="0.3">
      <c r="C10035"/>
    </row>
    <row r="10036" spans="3:3" x14ac:dyDescent="0.3">
      <c r="C10036"/>
    </row>
    <row r="10037" spans="3:3" x14ac:dyDescent="0.3">
      <c r="C10037"/>
    </row>
    <row r="10038" spans="3:3" x14ac:dyDescent="0.3">
      <c r="C10038"/>
    </row>
    <row r="10039" spans="3:3" x14ac:dyDescent="0.3">
      <c r="C10039"/>
    </row>
    <row r="10040" spans="3:3" x14ac:dyDescent="0.3">
      <c r="C10040"/>
    </row>
    <row r="10041" spans="3:3" x14ac:dyDescent="0.3">
      <c r="C10041"/>
    </row>
    <row r="10042" spans="3:3" x14ac:dyDescent="0.3">
      <c r="C10042"/>
    </row>
    <row r="10043" spans="3:3" x14ac:dyDescent="0.3">
      <c r="C10043"/>
    </row>
    <row r="10044" spans="3:3" x14ac:dyDescent="0.3">
      <c r="C10044"/>
    </row>
    <row r="10045" spans="3:3" x14ac:dyDescent="0.3">
      <c r="C10045"/>
    </row>
    <row r="10046" spans="3:3" x14ac:dyDescent="0.3">
      <c r="C10046"/>
    </row>
    <row r="10047" spans="3:3" x14ac:dyDescent="0.3">
      <c r="C10047"/>
    </row>
    <row r="10048" spans="3:3" x14ac:dyDescent="0.3">
      <c r="C10048"/>
    </row>
    <row r="10049" spans="3:3" x14ac:dyDescent="0.3">
      <c r="C10049"/>
    </row>
    <row r="10050" spans="3:3" x14ac:dyDescent="0.3">
      <c r="C10050"/>
    </row>
    <row r="10051" spans="3:3" x14ac:dyDescent="0.3">
      <c r="C10051"/>
    </row>
    <row r="10052" spans="3:3" x14ac:dyDescent="0.3">
      <c r="C10052"/>
    </row>
    <row r="10053" spans="3:3" x14ac:dyDescent="0.3">
      <c r="C10053"/>
    </row>
    <row r="10054" spans="3:3" x14ac:dyDescent="0.3">
      <c r="C10054"/>
    </row>
    <row r="10055" spans="3:3" x14ac:dyDescent="0.3">
      <c r="C10055"/>
    </row>
    <row r="10056" spans="3:3" x14ac:dyDescent="0.3">
      <c r="C10056"/>
    </row>
    <row r="10057" spans="3:3" x14ac:dyDescent="0.3">
      <c r="C10057"/>
    </row>
    <row r="10058" spans="3:3" x14ac:dyDescent="0.3">
      <c r="C10058"/>
    </row>
    <row r="10059" spans="3:3" x14ac:dyDescent="0.3">
      <c r="C10059"/>
    </row>
    <row r="10060" spans="3:3" x14ac:dyDescent="0.3">
      <c r="C10060"/>
    </row>
    <row r="10061" spans="3:3" x14ac:dyDescent="0.3">
      <c r="C10061"/>
    </row>
    <row r="10062" spans="3:3" x14ac:dyDescent="0.3">
      <c r="C10062"/>
    </row>
    <row r="10063" spans="3:3" x14ac:dyDescent="0.3">
      <c r="C10063"/>
    </row>
    <row r="10064" spans="3:3" x14ac:dyDescent="0.3">
      <c r="C10064"/>
    </row>
    <row r="10065" spans="3:3" x14ac:dyDescent="0.3">
      <c r="C10065"/>
    </row>
    <row r="10066" spans="3:3" x14ac:dyDescent="0.3">
      <c r="C10066"/>
    </row>
    <row r="10067" spans="3:3" x14ac:dyDescent="0.3">
      <c r="C10067"/>
    </row>
    <row r="10068" spans="3:3" x14ac:dyDescent="0.3">
      <c r="C10068"/>
    </row>
    <row r="10069" spans="3:3" x14ac:dyDescent="0.3">
      <c r="C10069"/>
    </row>
    <row r="10070" spans="3:3" x14ac:dyDescent="0.3">
      <c r="C10070"/>
    </row>
    <row r="10071" spans="3:3" x14ac:dyDescent="0.3">
      <c r="C10071"/>
    </row>
    <row r="10072" spans="3:3" x14ac:dyDescent="0.3">
      <c r="C10072"/>
    </row>
    <row r="10073" spans="3:3" x14ac:dyDescent="0.3">
      <c r="C10073"/>
    </row>
    <row r="10074" spans="3:3" x14ac:dyDescent="0.3">
      <c r="C10074"/>
    </row>
    <row r="10075" spans="3:3" x14ac:dyDescent="0.3">
      <c r="C10075"/>
    </row>
    <row r="10076" spans="3:3" x14ac:dyDescent="0.3">
      <c r="C10076"/>
    </row>
    <row r="10077" spans="3:3" x14ac:dyDescent="0.3">
      <c r="C10077"/>
    </row>
    <row r="10078" spans="3:3" x14ac:dyDescent="0.3">
      <c r="C10078"/>
    </row>
    <row r="10079" spans="3:3" x14ac:dyDescent="0.3">
      <c r="C10079"/>
    </row>
    <row r="10080" spans="3:3" x14ac:dyDescent="0.3">
      <c r="C10080"/>
    </row>
    <row r="10081" spans="3:3" x14ac:dyDescent="0.3">
      <c r="C10081"/>
    </row>
    <row r="10082" spans="3:3" x14ac:dyDescent="0.3">
      <c r="C10082"/>
    </row>
    <row r="10083" spans="3:3" x14ac:dyDescent="0.3">
      <c r="C10083"/>
    </row>
    <row r="10084" spans="3:3" x14ac:dyDescent="0.3">
      <c r="C10084"/>
    </row>
    <row r="10085" spans="3:3" x14ac:dyDescent="0.3">
      <c r="C10085"/>
    </row>
    <row r="10086" spans="3:3" x14ac:dyDescent="0.3">
      <c r="C10086"/>
    </row>
    <row r="10087" spans="3:3" x14ac:dyDescent="0.3">
      <c r="C10087"/>
    </row>
    <row r="10088" spans="3:3" x14ac:dyDescent="0.3">
      <c r="C10088"/>
    </row>
    <row r="10089" spans="3:3" x14ac:dyDescent="0.3">
      <c r="C10089"/>
    </row>
    <row r="10090" spans="3:3" x14ac:dyDescent="0.3">
      <c r="C10090"/>
    </row>
    <row r="10091" spans="3:3" x14ac:dyDescent="0.3">
      <c r="C10091"/>
    </row>
    <row r="10092" spans="3:3" x14ac:dyDescent="0.3">
      <c r="C10092"/>
    </row>
    <row r="10093" spans="3:3" x14ac:dyDescent="0.3">
      <c r="C10093"/>
    </row>
    <row r="10094" spans="3:3" x14ac:dyDescent="0.3">
      <c r="C10094"/>
    </row>
    <row r="10095" spans="3:3" x14ac:dyDescent="0.3">
      <c r="C10095"/>
    </row>
    <row r="10096" spans="3:3" x14ac:dyDescent="0.3">
      <c r="C10096"/>
    </row>
    <row r="10097" spans="3:3" x14ac:dyDescent="0.3">
      <c r="C10097"/>
    </row>
    <row r="10098" spans="3:3" x14ac:dyDescent="0.3">
      <c r="C10098"/>
    </row>
    <row r="10099" spans="3:3" x14ac:dyDescent="0.3">
      <c r="C10099"/>
    </row>
    <row r="10100" spans="3:3" x14ac:dyDescent="0.3">
      <c r="C10100"/>
    </row>
    <row r="10101" spans="3:3" x14ac:dyDescent="0.3">
      <c r="C10101"/>
    </row>
    <row r="10102" spans="3:3" x14ac:dyDescent="0.3">
      <c r="C10102"/>
    </row>
    <row r="10103" spans="3:3" x14ac:dyDescent="0.3">
      <c r="C10103"/>
    </row>
    <row r="10104" spans="3:3" x14ac:dyDescent="0.3">
      <c r="C10104"/>
    </row>
    <row r="10105" spans="3:3" x14ac:dyDescent="0.3">
      <c r="C10105"/>
    </row>
    <row r="10106" spans="3:3" x14ac:dyDescent="0.3">
      <c r="C10106"/>
    </row>
    <row r="10107" spans="3:3" x14ac:dyDescent="0.3">
      <c r="C10107"/>
    </row>
    <row r="10108" spans="3:3" x14ac:dyDescent="0.3">
      <c r="C10108"/>
    </row>
    <row r="10109" spans="3:3" x14ac:dyDescent="0.3">
      <c r="C10109"/>
    </row>
    <row r="10110" spans="3:3" x14ac:dyDescent="0.3">
      <c r="C10110"/>
    </row>
    <row r="10111" spans="3:3" x14ac:dyDescent="0.3">
      <c r="C10111"/>
    </row>
    <row r="10112" spans="3:3" x14ac:dyDescent="0.3">
      <c r="C10112"/>
    </row>
    <row r="10113" spans="3:3" x14ac:dyDescent="0.3">
      <c r="C10113"/>
    </row>
    <row r="10114" spans="3:3" x14ac:dyDescent="0.3">
      <c r="C10114"/>
    </row>
    <row r="10115" spans="3:3" x14ac:dyDescent="0.3">
      <c r="C10115"/>
    </row>
    <row r="10116" spans="3:3" x14ac:dyDescent="0.3">
      <c r="C10116"/>
    </row>
    <row r="10117" spans="3:3" x14ac:dyDescent="0.3">
      <c r="C10117"/>
    </row>
    <row r="10118" spans="3:3" x14ac:dyDescent="0.3">
      <c r="C10118"/>
    </row>
    <row r="10119" spans="3:3" x14ac:dyDescent="0.3">
      <c r="C10119"/>
    </row>
    <row r="10120" spans="3:3" x14ac:dyDescent="0.3">
      <c r="C10120"/>
    </row>
    <row r="10121" spans="3:3" x14ac:dyDescent="0.3">
      <c r="C10121"/>
    </row>
    <row r="10122" spans="3:3" x14ac:dyDescent="0.3">
      <c r="C10122"/>
    </row>
    <row r="10123" spans="3:3" x14ac:dyDescent="0.3">
      <c r="C10123"/>
    </row>
    <row r="10124" spans="3:3" x14ac:dyDescent="0.3">
      <c r="C10124"/>
    </row>
    <row r="10125" spans="3:3" x14ac:dyDescent="0.3">
      <c r="C10125"/>
    </row>
    <row r="10126" spans="3:3" x14ac:dyDescent="0.3">
      <c r="C10126"/>
    </row>
    <row r="10127" spans="3:3" x14ac:dyDescent="0.3">
      <c r="C10127"/>
    </row>
    <row r="10128" spans="3:3" x14ac:dyDescent="0.3">
      <c r="C10128"/>
    </row>
    <row r="10129" spans="3:3" x14ac:dyDescent="0.3">
      <c r="C10129"/>
    </row>
    <row r="10130" spans="3:3" x14ac:dyDescent="0.3">
      <c r="C10130"/>
    </row>
    <row r="10131" spans="3:3" x14ac:dyDescent="0.3">
      <c r="C10131"/>
    </row>
    <row r="10132" spans="3:3" x14ac:dyDescent="0.3">
      <c r="C10132"/>
    </row>
    <row r="10133" spans="3:3" x14ac:dyDescent="0.3">
      <c r="C10133"/>
    </row>
    <row r="10134" spans="3:3" x14ac:dyDescent="0.3">
      <c r="C10134"/>
    </row>
    <row r="10135" spans="3:3" x14ac:dyDescent="0.3">
      <c r="C10135"/>
    </row>
    <row r="10136" spans="3:3" x14ac:dyDescent="0.3">
      <c r="C10136"/>
    </row>
    <row r="10137" spans="3:3" x14ac:dyDescent="0.3">
      <c r="C10137"/>
    </row>
    <row r="10138" spans="3:3" x14ac:dyDescent="0.3">
      <c r="C10138"/>
    </row>
    <row r="10139" spans="3:3" x14ac:dyDescent="0.3">
      <c r="C10139"/>
    </row>
    <row r="10140" spans="3:3" x14ac:dyDescent="0.3">
      <c r="C10140"/>
    </row>
    <row r="10141" spans="3:3" x14ac:dyDescent="0.3">
      <c r="C10141"/>
    </row>
    <row r="10142" spans="3:3" x14ac:dyDescent="0.3">
      <c r="C10142"/>
    </row>
    <row r="10143" spans="3:3" x14ac:dyDescent="0.3">
      <c r="C10143"/>
    </row>
    <row r="10144" spans="3:3" x14ac:dyDescent="0.3">
      <c r="C10144"/>
    </row>
    <row r="10145" spans="3:3" x14ac:dyDescent="0.3">
      <c r="C10145"/>
    </row>
    <row r="10146" spans="3:3" x14ac:dyDescent="0.3">
      <c r="C10146"/>
    </row>
    <row r="10147" spans="3:3" x14ac:dyDescent="0.3">
      <c r="C10147"/>
    </row>
    <row r="10148" spans="3:3" x14ac:dyDescent="0.3">
      <c r="C10148"/>
    </row>
    <row r="10149" spans="3:3" x14ac:dyDescent="0.3">
      <c r="C10149"/>
    </row>
    <row r="10150" spans="3:3" x14ac:dyDescent="0.3">
      <c r="C10150"/>
    </row>
    <row r="10151" spans="3:3" x14ac:dyDescent="0.3">
      <c r="C10151"/>
    </row>
    <row r="10152" spans="3:3" x14ac:dyDescent="0.3">
      <c r="C10152"/>
    </row>
    <row r="10153" spans="3:3" x14ac:dyDescent="0.3">
      <c r="C10153"/>
    </row>
    <row r="10154" spans="3:3" x14ac:dyDescent="0.3">
      <c r="C10154"/>
    </row>
    <row r="10155" spans="3:3" x14ac:dyDescent="0.3">
      <c r="C10155"/>
    </row>
    <row r="10156" spans="3:3" x14ac:dyDescent="0.3">
      <c r="C10156"/>
    </row>
    <row r="10157" spans="3:3" x14ac:dyDescent="0.3">
      <c r="C10157"/>
    </row>
    <row r="10158" spans="3:3" x14ac:dyDescent="0.3">
      <c r="C10158"/>
    </row>
    <row r="10159" spans="3:3" x14ac:dyDescent="0.3">
      <c r="C10159"/>
    </row>
    <row r="10160" spans="3:3" x14ac:dyDescent="0.3">
      <c r="C10160"/>
    </row>
    <row r="10161" spans="3:3" x14ac:dyDescent="0.3">
      <c r="C10161"/>
    </row>
    <row r="10162" spans="3:3" x14ac:dyDescent="0.3">
      <c r="C10162"/>
    </row>
    <row r="10163" spans="3:3" x14ac:dyDescent="0.3">
      <c r="C10163"/>
    </row>
    <row r="10164" spans="3:3" x14ac:dyDescent="0.3">
      <c r="C10164"/>
    </row>
    <row r="10165" spans="3:3" x14ac:dyDescent="0.3">
      <c r="C10165"/>
    </row>
    <row r="10166" spans="3:3" x14ac:dyDescent="0.3">
      <c r="C10166"/>
    </row>
    <row r="10167" spans="3:3" x14ac:dyDescent="0.3">
      <c r="C10167"/>
    </row>
    <row r="10168" spans="3:3" x14ac:dyDescent="0.3">
      <c r="C10168"/>
    </row>
    <row r="10169" spans="3:3" x14ac:dyDescent="0.3">
      <c r="C10169"/>
    </row>
    <row r="10170" spans="3:3" x14ac:dyDescent="0.3">
      <c r="C10170"/>
    </row>
    <row r="10171" spans="3:3" x14ac:dyDescent="0.3">
      <c r="C10171"/>
    </row>
    <row r="10172" spans="3:3" x14ac:dyDescent="0.3">
      <c r="C10172"/>
    </row>
    <row r="10173" spans="3:3" x14ac:dyDescent="0.3">
      <c r="C10173"/>
    </row>
    <row r="10174" spans="3:3" x14ac:dyDescent="0.3">
      <c r="C10174"/>
    </row>
    <row r="10175" spans="3:3" x14ac:dyDescent="0.3">
      <c r="C10175"/>
    </row>
    <row r="10176" spans="3:3" x14ac:dyDescent="0.3">
      <c r="C10176"/>
    </row>
    <row r="10177" spans="3:3" x14ac:dyDescent="0.3">
      <c r="C10177"/>
    </row>
    <row r="10178" spans="3:3" x14ac:dyDescent="0.3">
      <c r="C10178"/>
    </row>
    <row r="10179" spans="3:3" x14ac:dyDescent="0.3">
      <c r="C10179"/>
    </row>
    <row r="10180" spans="3:3" x14ac:dyDescent="0.3">
      <c r="C10180"/>
    </row>
    <row r="10181" spans="3:3" x14ac:dyDescent="0.3">
      <c r="C10181"/>
    </row>
    <row r="10182" spans="3:3" x14ac:dyDescent="0.3">
      <c r="C10182"/>
    </row>
    <row r="10183" spans="3:3" x14ac:dyDescent="0.3">
      <c r="C10183"/>
    </row>
    <row r="10184" spans="3:3" x14ac:dyDescent="0.3">
      <c r="C10184"/>
    </row>
    <row r="10185" spans="3:3" x14ac:dyDescent="0.3">
      <c r="C10185"/>
    </row>
    <row r="10186" spans="3:3" x14ac:dyDescent="0.3">
      <c r="C10186"/>
    </row>
    <row r="10187" spans="3:3" x14ac:dyDescent="0.3">
      <c r="C10187"/>
    </row>
    <row r="10188" spans="3:3" x14ac:dyDescent="0.3">
      <c r="C10188"/>
    </row>
    <row r="10189" spans="3:3" x14ac:dyDescent="0.3">
      <c r="C10189"/>
    </row>
    <row r="10190" spans="3:3" x14ac:dyDescent="0.3">
      <c r="C10190"/>
    </row>
    <row r="10191" spans="3:3" x14ac:dyDescent="0.3">
      <c r="C10191"/>
    </row>
    <row r="10192" spans="3:3" x14ac:dyDescent="0.3">
      <c r="C10192"/>
    </row>
    <row r="10193" spans="3:3" x14ac:dyDescent="0.3">
      <c r="C10193"/>
    </row>
    <row r="10194" spans="3:3" x14ac:dyDescent="0.3">
      <c r="C10194"/>
    </row>
    <row r="10195" spans="3:3" x14ac:dyDescent="0.3">
      <c r="C10195"/>
    </row>
    <row r="10196" spans="3:3" x14ac:dyDescent="0.3">
      <c r="C10196"/>
    </row>
    <row r="10197" spans="3:3" x14ac:dyDescent="0.3">
      <c r="C10197"/>
    </row>
    <row r="10198" spans="3:3" x14ac:dyDescent="0.3">
      <c r="C10198"/>
    </row>
    <row r="10199" spans="3:3" x14ac:dyDescent="0.3">
      <c r="C10199"/>
    </row>
    <row r="10200" spans="3:3" x14ac:dyDescent="0.3">
      <c r="C10200"/>
    </row>
    <row r="10201" spans="3:3" x14ac:dyDescent="0.3">
      <c r="C10201"/>
    </row>
    <row r="10202" spans="3:3" x14ac:dyDescent="0.3">
      <c r="C10202"/>
    </row>
    <row r="10203" spans="3:3" x14ac:dyDescent="0.3">
      <c r="C10203"/>
    </row>
    <row r="10204" spans="3:3" x14ac:dyDescent="0.3">
      <c r="C10204"/>
    </row>
    <row r="10205" spans="3:3" x14ac:dyDescent="0.3">
      <c r="C10205"/>
    </row>
    <row r="10206" spans="3:3" x14ac:dyDescent="0.3">
      <c r="C10206"/>
    </row>
    <row r="10207" spans="3:3" x14ac:dyDescent="0.3">
      <c r="C10207"/>
    </row>
    <row r="10208" spans="3:3" x14ac:dyDescent="0.3">
      <c r="C10208"/>
    </row>
    <row r="10209" spans="3:3" x14ac:dyDescent="0.3">
      <c r="C10209"/>
    </row>
    <row r="10210" spans="3:3" x14ac:dyDescent="0.3">
      <c r="C10210"/>
    </row>
    <row r="10211" spans="3:3" x14ac:dyDescent="0.3">
      <c r="C10211"/>
    </row>
    <row r="10212" spans="3:3" x14ac:dyDescent="0.3">
      <c r="C10212"/>
    </row>
    <row r="10213" spans="3:3" x14ac:dyDescent="0.3">
      <c r="C10213"/>
    </row>
    <row r="10214" spans="3:3" x14ac:dyDescent="0.3">
      <c r="C10214"/>
    </row>
    <row r="10215" spans="3:3" x14ac:dyDescent="0.3">
      <c r="C10215"/>
    </row>
    <row r="10216" spans="3:3" x14ac:dyDescent="0.3">
      <c r="C10216"/>
    </row>
    <row r="10217" spans="3:3" x14ac:dyDescent="0.3">
      <c r="C10217"/>
    </row>
    <row r="10218" spans="3:3" x14ac:dyDescent="0.3">
      <c r="C10218"/>
    </row>
    <row r="10219" spans="3:3" x14ac:dyDescent="0.3">
      <c r="C10219"/>
    </row>
    <row r="10220" spans="3:3" x14ac:dyDescent="0.3">
      <c r="C10220"/>
    </row>
    <row r="10221" spans="3:3" x14ac:dyDescent="0.3">
      <c r="C10221"/>
    </row>
    <row r="10222" spans="3:3" x14ac:dyDescent="0.3">
      <c r="C10222"/>
    </row>
    <row r="10223" spans="3:3" x14ac:dyDescent="0.3">
      <c r="C10223"/>
    </row>
    <row r="10224" spans="3:3" x14ac:dyDescent="0.3">
      <c r="C10224"/>
    </row>
    <row r="10225" spans="3:3" x14ac:dyDescent="0.3">
      <c r="C10225"/>
    </row>
    <row r="10226" spans="3:3" x14ac:dyDescent="0.3">
      <c r="C10226"/>
    </row>
    <row r="10227" spans="3:3" x14ac:dyDescent="0.3">
      <c r="C10227"/>
    </row>
    <row r="10228" spans="3:3" x14ac:dyDescent="0.3">
      <c r="C10228"/>
    </row>
    <row r="10229" spans="3:3" x14ac:dyDescent="0.3">
      <c r="C10229"/>
    </row>
    <row r="10230" spans="3:3" x14ac:dyDescent="0.3">
      <c r="C10230"/>
    </row>
    <row r="10231" spans="3:3" x14ac:dyDescent="0.3">
      <c r="C10231"/>
    </row>
    <row r="10232" spans="3:3" x14ac:dyDescent="0.3">
      <c r="C10232"/>
    </row>
    <row r="10233" spans="3:3" x14ac:dyDescent="0.3">
      <c r="C10233"/>
    </row>
    <row r="10234" spans="3:3" x14ac:dyDescent="0.3">
      <c r="C10234"/>
    </row>
    <row r="10235" spans="3:3" x14ac:dyDescent="0.3">
      <c r="C10235"/>
    </row>
    <row r="10236" spans="3:3" x14ac:dyDescent="0.3">
      <c r="C10236"/>
    </row>
    <row r="10237" spans="3:3" x14ac:dyDescent="0.3">
      <c r="C10237"/>
    </row>
    <row r="10238" spans="3:3" x14ac:dyDescent="0.3">
      <c r="C10238"/>
    </row>
    <row r="10239" spans="3:3" x14ac:dyDescent="0.3">
      <c r="C10239"/>
    </row>
    <row r="10240" spans="3:3" x14ac:dyDescent="0.3">
      <c r="C10240"/>
    </row>
    <row r="10241" spans="3:3" x14ac:dyDescent="0.3">
      <c r="C10241"/>
    </row>
    <row r="10242" spans="3:3" x14ac:dyDescent="0.3">
      <c r="C10242"/>
    </row>
    <row r="10243" spans="3:3" x14ac:dyDescent="0.3">
      <c r="C10243"/>
    </row>
    <row r="10244" spans="3:3" x14ac:dyDescent="0.3">
      <c r="C10244"/>
    </row>
    <row r="10245" spans="3:3" x14ac:dyDescent="0.3">
      <c r="C10245"/>
    </row>
    <row r="10246" spans="3:3" x14ac:dyDescent="0.3">
      <c r="C10246"/>
    </row>
    <row r="10247" spans="3:3" x14ac:dyDescent="0.3">
      <c r="C10247"/>
    </row>
    <row r="10248" spans="3:3" x14ac:dyDescent="0.3">
      <c r="C10248"/>
    </row>
    <row r="10249" spans="3:3" x14ac:dyDescent="0.3">
      <c r="C10249"/>
    </row>
    <row r="10250" spans="3:3" x14ac:dyDescent="0.3">
      <c r="C10250"/>
    </row>
    <row r="10251" spans="3:3" x14ac:dyDescent="0.3">
      <c r="C10251"/>
    </row>
    <row r="10252" spans="3:3" x14ac:dyDescent="0.3">
      <c r="C10252"/>
    </row>
    <row r="10253" spans="3:3" x14ac:dyDescent="0.3">
      <c r="C10253"/>
    </row>
    <row r="10254" spans="3:3" x14ac:dyDescent="0.3">
      <c r="C10254"/>
    </row>
    <row r="10255" spans="3:3" x14ac:dyDescent="0.3">
      <c r="C10255"/>
    </row>
    <row r="10256" spans="3:3" x14ac:dyDescent="0.3">
      <c r="C10256"/>
    </row>
    <row r="10257" spans="3:3" x14ac:dyDescent="0.3">
      <c r="C10257"/>
    </row>
    <row r="10258" spans="3:3" x14ac:dyDescent="0.3">
      <c r="C10258"/>
    </row>
    <row r="10259" spans="3:3" x14ac:dyDescent="0.3">
      <c r="C10259"/>
    </row>
    <row r="10260" spans="3:3" x14ac:dyDescent="0.3">
      <c r="C10260"/>
    </row>
    <row r="10261" spans="3:3" x14ac:dyDescent="0.3">
      <c r="C10261"/>
    </row>
    <row r="10262" spans="3:3" x14ac:dyDescent="0.3">
      <c r="C10262"/>
    </row>
    <row r="10263" spans="3:3" x14ac:dyDescent="0.3">
      <c r="C10263"/>
    </row>
    <row r="10264" spans="3:3" x14ac:dyDescent="0.3">
      <c r="C10264"/>
    </row>
    <row r="10265" spans="3:3" x14ac:dyDescent="0.3">
      <c r="C10265"/>
    </row>
    <row r="10266" spans="3:3" x14ac:dyDescent="0.3">
      <c r="C10266"/>
    </row>
    <row r="10267" spans="3:3" x14ac:dyDescent="0.3">
      <c r="C10267"/>
    </row>
    <row r="10268" spans="3:3" x14ac:dyDescent="0.3">
      <c r="C10268"/>
    </row>
    <row r="10269" spans="3:3" x14ac:dyDescent="0.3">
      <c r="C10269"/>
    </row>
    <row r="10270" spans="3:3" x14ac:dyDescent="0.3">
      <c r="C10270"/>
    </row>
    <row r="10271" spans="3:3" x14ac:dyDescent="0.3">
      <c r="C10271"/>
    </row>
    <row r="10272" spans="3:3" x14ac:dyDescent="0.3">
      <c r="C10272"/>
    </row>
    <row r="10273" spans="3:3" x14ac:dyDescent="0.3">
      <c r="C10273"/>
    </row>
    <row r="10274" spans="3:3" x14ac:dyDescent="0.3">
      <c r="C10274"/>
    </row>
    <row r="10275" spans="3:3" x14ac:dyDescent="0.3">
      <c r="C10275"/>
    </row>
    <row r="10276" spans="3:3" x14ac:dyDescent="0.3">
      <c r="C10276"/>
    </row>
    <row r="10277" spans="3:3" x14ac:dyDescent="0.3">
      <c r="C10277"/>
    </row>
    <row r="10278" spans="3:3" x14ac:dyDescent="0.3">
      <c r="C10278"/>
    </row>
    <row r="10279" spans="3:3" x14ac:dyDescent="0.3">
      <c r="C10279"/>
    </row>
    <row r="10280" spans="3:3" x14ac:dyDescent="0.3">
      <c r="C10280"/>
    </row>
    <row r="10281" spans="3:3" x14ac:dyDescent="0.3">
      <c r="C10281"/>
    </row>
    <row r="10282" spans="3:3" x14ac:dyDescent="0.3">
      <c r="C10282"/>
    </row>
    <row r="10283" spans="3:3" x14ac:dyDescent="0.3">
      <c r="C10283"/>
    </row>
    <row r="10284" spans="3:3" x14ac:dyDescent="0.3">
      <c r="C10284"/>
    </row>
    <row r="10285" spans="3:3" x14ac:dyDescent="0.3">
      <c r="C10285"/>
    </row>
    <row r="10286" spans="3:3" x14ac:dyDescent="0.3">
      <c r="C10286"/>
    </row>
    <row r="10287" spans="3:3" x14ac:dyDescent="0.3">
      <c r="C10287"/>
    </row>
    <row r="10288" spans="3:3" x14ac:dyDescent="0.3">
      <c r="C10288"/>
    </row>
    <row r="10289" spans="3:3" x14ac:dyDescent="0.3">
      <c r="C10289"/>
    </row>
    <row r="10290" spans="3:3" x14ac:dyDescent="0.3">
      <c r="C10290"/>
    </row>
    <row r="10291" spans="3:3" x14ac:dyDescent="0.3">
      <c r="C10291"/>
    </row>
    <row r="10292" spans="3:3" x14ac:dyDescent="0.3">
      <c r="C10292"/>
    </row>
    <row r="10293" spans="3:3" x14ac:dyDescent="0.3">
      <c r="C10293"/>
    </row>
    <row r="10294" spans="3:3" x14ac:dyDescent="0.3">
      <c r="C10294"/>
    </row>
    <row r="10295" spans="3:3" x14ac:dyDescent="0.3">
      <c r="C10295"/>
    </row>
    <row r="10296" spans="3:3" x14ac:dyDescent="0.3">
      <c r="C10296"/>
    </row>
    <row r="10297" spans="3:3" x14ac:dyDescent="0.3">
      <c r="C10297"/>
    </row>
    <row r="10298" spans="3:3" x14ac:dyDescent="0.3">
      <c r="C10298"/>
    </row>
    <row r="10299" spans="3:3" x14ac:dyDescent="0.3">
      <c r="C10299"/>
    </row>
    <row r="10300" spans="3:3" x14ac:dyDescent="0.3">
      <c r="C10300"/>
    </row>
    <row r="10301" spans="3:3" x14ac:dyDescent="0.3">
      <c r="C10301"/>
    </row>
    <row r="10302" spans="3:3" x14ac:dyDescent="0.3">
      <c r="C10302"/>
    </row>
    <row r="10303" spans="3:3" x14ac:dyDescent="0.3">
      <c r="C10303"/>
    </row>
    <row r="10304" spans="3:3" x14ac:dyDescent="0.3">
      <c r="C10304"/>
    </row>
    <row r="10305" spans="3:3" x14ac:dyDescent="0.3">
      <c r="C10305"/>
    </row>
    <row r="10306" spans="3:3" x14ac:dyDescent="0.3">
      <c r="C10306"/>
    </row>
    <row r="10307" spans="3:3" x14ac:dyDescent="0.3">
      <c r="C10307"/>
    </row>
    <row r="10308" spans="3:3" x14ac:dyDescent="0.3">
      <c r="C10308"/>
    </row>
    <row r="10309" spans="3:3" x14ac:dyDescent="0.3">
      <c r="C10309"/>
    </row>
    <row r="10310" spans="3:3" x14ac:dyDescent="0.3">
      <c r="C10310"/>
    </row>
    <row r="10311" spans="3:3" x14ac:dyDescent="0.3">
      <c r="C10311"/>
    </row>
    <row r="10312" spans="3:3" x14ac:dyDescent="0.3">
      <c r="C10312"/>
    </row>
    <row r="10313" spans="3:3" x14ac:dyDescent="0.3">
      <c r="C10313"/>
    </row>
    <row r="10314" spans="3:3" x14ac:dyDescent="0.3">
      <c r="C10314"/>
    </row>
    <row r="10315" spans="3:3" x14ac:dyDescent="0.3">
      <c r="C10315"/>
    </row>
    <row r="10316" spans="3:3" x14ac:dyDescent="0.3">
      <c r="C10316"/>
    </row>
    <row r="10317" spans="3:3" x14ac:dyDescent="0.3">
      <c r="C10317"/>
    </row>
    <row r="10318" spans="3:3" x14ac:dyDescent="0.3">
      <c r="C10318"/>
    </row>
    <row r="10319" spans="3:3" x14ac:dyDescent="0.3">
      <c r="C10319"/>
    </row>
    <row r="10320" spans="3:3" x14ac:dyDescent="0.3">
      <c r="C10320"/>
    </row>
    <row r="10321" spans="3:3" x14ac:dyDescent="0.3">
      <c r="C10321"/>
    </row>
    <row r="10322" spans="3:3" x14ac:dyDescent="0.3">
      <c r="C10322"/>
    </row>
    <row r="10323" spans="3:3" x14ac:dyDescent="0.3">
      <c r="C10323"/>
    </row>
    <row r="10324" spans="3:3" x14ac:dyDescent="0.3">
      <c r="C10324"/>
    </row>
    <row r="10325" spans="3:3" x14ac:dyDescent="0.3">
      <c r="C10325"/>
    </row>
    <row r="10326" spans="3:3" x14ac:dyDescent="0.3">
      <c r="C10326"/>
    </row>
    <row r="10327" spans="3:3" x14ac:dyDescent="0.3">
      <c r="C10327"/>
    </row>
    <row r="10328" spans="3:3" x14ac:dyDescent="0.3">
      <c r="C10328"/>
    </row>
    <row r="10329" spans="3:3" x14ac:dyDescent="0.3">
      <c r="C10329"/>
    </row>
    <row r="10330" spans="3:3" x14ac:dyDescent="0.3">
      <c r="C10330"/>
    </row>
    <row r="10331" spans="3:3" x14ac:dyDescent="0.3">
      <c r="C10331"/>
    </row>
    <row r="10332" spans="3:3" x14ac:dyDescent="0.3">
      <c r="C10332"/>
    </row>
    <row r="10333" spans="3:3" x14ac:dyDescent="0.3">
      <c r="C10333"/>
    </row>
    <row r="10334" spans="3:3" x14ac:dyDescent="0.3">
      <c r="C10334"/>
    </row>
    <row r="10335" spans="3:3" x14ac:dyDescent="0.3">
      <c r="C10335"/>
    </row>
    <row r="10336" spans="3:3" x14ac:dyDescent="0.3">
      <c r="C10336"/>
    </row>
    <row r="10337" spans="3:3" x14ac:dyDescent="0.3">
      <c r="C10337"/>
    </row>
    <row r="10338" spans="3:3" x14ac:dyDescent="0.3">
      <c r="C10338"/>
    </row>
    <row r="10339" spans="3:3" x14ac:dyDescent="0.3">
      <c r="C10339"/>
    </row>
    <row r="10340" spans="3:3" x14ac:dyDescent="0.3">
      <c r="C10340"/>
    </row>
    <row r="10341" spans="3:3" x14ac:dyDescent="0.3">
      <c r="C10341"/>
    </row>
    <row r="10342" spans="3:3" x14ac:dyDescent="0.3">
      <c r="C10342"/>
    </row>
    <row r="10343" spans="3:3" x14ac:dyDescent="0.3">
      <c r="C10343"/>
    </row>
    <row r="10344" spans="3:3" x14ac:dyDescent="0.3">
      <c r="C10344"/>
    </row>
    <row r="10345" spans="3:3" x14ac:dyDescent="0.3">
      <c r="C10345"/>
    </row>
    <row r="10346" spans="3:3" x14ac:dyDescent="0.3">
      <c r="C10346"/>
    </row>
    <row r="10347" spans="3:3" x14ac:dyDescent="0.3">
      <c r="C10347"/>
    </row>
    <row r="10348" spans="3:3" x14ac:dyDescent="0.3">
      <c r="C10348"/>
    </row>
    <row r="10349" spans="3:3" x14ac:dyDescent="0.3">
      <c r="C10349"/>
    </row>
    <row r="10350" spans="3:3" x14ac:dyDescent="0.3">
      <c r="C10350"/>
    </row>
    <row r="10351" spans="3:3" x14ac:dyDescent="0.3">
      <c r="C10351"/>
    </row>
    <row r="10352" spans="3:3" x14ac:dyDescent="0.3">
      <c r="C10352"/>
    </row>
    <row r="10353" spans="3:3" x14ac:dyDescent="0.3">
      <c r="C10353"/>
    </row>
    <row r="10354" spans="3:3" x14ac:dyDescent="0.3">
      <c r="C10354"/>
    </row>
    <row r="10355" spans="3:3" x14ac:dyDescent="0.3">
      <c r="C10355"/>
    </row>
    <row r="10356" spans="3:3" x14ac:dyDescent="0.3">
      <c r="C10356"/>
    </row>
    <row r="10357" spans="3:3" x14ac:dyDescent="0.3">
      <c r="C10357"/>
    </row>
    <row r="10358" spans="3:3" x14ac:dyDescent="0.3">
      <c r="C10358"/>
    </row>
    <row r="10359" spans="3:3" x14ac:dyDescent="0.3">
      <c r="C10359"/>
    </row>
    <row r="10360" spans="3:3" x14ac:dyDescent="0.3">
      <c r="C10360"/>
    </row>
    <row r="10361" spans="3:3" x14ac:dyDescent="0.3">
      <c r="C10361"/>
    </row>
    <row r="10362" spans="3:3" x14ac:dyDescent="0.3">
      <c r="C10362"/>
    </row>
    <row r="10363" spans="3:3" x14ac:dyDescent="0.3">
      <c r="C10363"/>
    </row>
    <row r="10364" spans="3:3" x14ac:dyDescent="0.3">
      <c r="C10364"/>
    </row>
    <row r="10365" spans="3:3" x14ac:dyDescent="0.3">
      <c r="C10365"/>
    </row>
    <row r="10366" spans="3:3" x14ac:dyDescent="0.3">
      <c r="C10366"/>
    </row>
    <row r="10367" spans="3:3" x14ac:dyDescent="0.3">
      <c r="C10367"/>
    </row>
    <row r="10368" spans="3:3" x14ac:dyDescent="0.3">
      <c r="C10368"/>
    </row>
    <row r="10369" spans="3:3" x14ac:dyDescent="0.3">
      <c r="C10369"/>
    </row>
    <row r="10370" spans="3:3" x14ac:dyDescent="0.3">
      <c r="C10370"/>
    </row>
    <row r="10371" spans="3:3" x14ac:dyDescent="0.3">
      <c r="C10371"/>
    </row>
    <row r="10372" spans="3:3" x14ac:dyDescent="0.3">
      <c r="C10372"/>
    </row>
    <row r="10373" spans="3:3" x14ac:dyDescent="0.3">
      <c r="C10373"/>
    </row>
    <row r="10374" spans="3:3" x14ac:dyDescent="0.3">
      <c r="C10374"/>
    </row>
    <row r="10375" spans="3:3" x14ac:dyDescent="0.3">
      <c r="C10375"/>
    </row>
    <row r="10376" spans="3:3" x14ac:dyDescent="0.3">
      <c r="C10376"/>
    </row>
    <row r="10377" spans="3:3" x14ac:dyDescent="0.3">
      <c r="C10377"/>
    </row>
    <row r="10378" spans="3:3" x14ac:dyDescent="0.3">
      <c r="C10378"/>
    </row>
    <row r="10379" spans="3:3" x14ac:dyDescent="0.3">
      <c r="C10379"/>
    </row>
    <row r="10380" spans="3:3" x14ac:dyDescent="0.3">
      <c r="C10380"/>
    </row>
    <row r="10381" spans="3:3" x14ac:dyDescent="0.3">
      <c r="C10381"/>
    </row>
    <row r="10382" spans="3:3" x14ac:dyDescent="0.3">
      <c r="C10382"/>
    </row>
    <row r="10383" spans="3:3" x14ac:dyDescent="0.3">
      <c r="C10383"/>
    </row>
    <row r="10384" spans="3:3" x14ac:dyDescent="0.3">
      <c r="C10384"/>
    </row>
    <row r="10385" spans="3:3" x14ac:dyDescent="0.3">
      <c r="C10385"/>
    </row>
    <row r="10386" spans="3:3" x14ac:dyDescent="0.3">
      <c r="C10386"/>
    </row>
    <row r="10387" spans="3:3" x14ac:dyDescent="0.3">
      <c r="C10387"/>
    </row>
    <row r="10388" spans="3:3" x14ac:dyDescent="0.3">
      <c r="C10388"/>
    </row>
    <row r="10389" spans="3:3" x14ac:dyDescent="0.3">
      <c r="C10389"/>
    </row>
    <row r="10390" spans="3:3" x14ac:dyDescent="0.3">
      <c r="C10390"/>
    </row>
    <row r="10391" spans="3:3" x14ac:dyDescent="0.3">
      <c r="C10391"/>
    </row>
    <row r="10392" spans="3:3" x14ac:dyDescent="0.3">
      <c r="C10392"/>
    </row>
    <row r="10393" spans="3:3" x14ac:dyDescent="0.3">
      <c r="C10393"/>
    </row>
    <row r="10394" spans="3:3" x14ac:dyDescent="0.3">
      <c r="C10394"/>
    </row>
    <row r="10395" spans="3:3" x14ac:dyDescent="0.3">
      <c r="C10395"/>
    </row>
    <row r="10396" spans="3:3" x14ac:dyDescent="0.3">
      <c r="C10396"/>
    </row>
    <row r="10397" spans="3:3" x14ac:dyDescent="0.3">
      <c r="C10397"/>
    </row>
    <row r="10398" spans="3:3" x14ac:dyDescent="0.3">
      <c r="C10398"/>
    </row>
    <row r="10399" spans="3:3" x14ac:dyDescent="0.3">
      <c r="C10399"/>
    </row>
    <row r="10400" spans="3:3" x14ac:dyDescent="0.3">
      <c r="C10400"/>
    </row>
    <row r="10401" spans="3:3" x14ac:dyDescent="0.3">
      <c r="C10401"/>
    </row>
    <row r="10402" spans="3:3" x14ac:dyDescent="0.3">
      <c r="C10402"/>
    </row>
    <row r="10403" spans="3:3" x14ac:dyDescent="0.3">
      <c r="C10403"/>
    </row>
    <row r="10404" spans="3:3" x14ac:dyDescent="0.3">
      <c r="C10404"/>
    </row>
    <row r="10405" spans="3:3" x14ac:dyDescent="0.3">
      <c r="C10405"/>
    </row>
    <row r="10406" spans="3:3" x14ac:dyDescent="0.3">
      <c r="C10406"/>
    </row>
    <row r="10407" spans="3:3" x14ac:dyDescent="0.3">
      <c r="C10407"/>
    </row>
    <row r="10408" spans="3:3" x14ac:dyDescent="0.3">
      <c r="C10408"/>
    </row>
    <row r="10409" spans="3:3" x14ac:dyDescent="0.3">
      <c r="C10409"/>
    </row>
    <row r="10410" spans="3:3" x14ac:dyDescent="0.3">
      <c r="C10410"/>
    </row>
    <row r="10411" spans="3:3" x14ac:dyDescent="0.3">
      <c r="C10411"/>
    </row>
    <row r="10412" spans="3:3" x14ac:dyDescent="0.3">
      <c r="C10412"/>
    </row>
    <row r="10413" spans="3:3" x14ac:dyDescent="0.3">
      <c r="C10413"/>
    </row>
    <row r="10414" spans="3:3" x14ac:dyDescent="0.3">
      <c r="C10414"/>
    </row>
    <row r="10415" spans="3:3" x14ac:dyDescent="0.3">
      <c r="C10415"/>
    </row>
    <row r="10416" spans="3:3" x14ac:dyDescent="0.3">
      <c r="C10416"/>
    </row>
    <row r="10417" spans="3:3" x14ac:dyDescent="0.3">
      <c r="C10417"/>
    </row>
    <row r="10418" spans="3:3" x14ac:dyDescent="0.3">
      <c r="C10418"/>
    </row>
    <row r="10419" spans="3:3" x14ac:dyDescent="0.3">
      <c r="C10419"/>
    </row>
    <row r="10420" spans="3:3" x14ac:dyDescent="0.3">
      <c r="C10420"/>
    </row>
    <row r="10421" spans="3:3" x14ac:dyDescent="0.3">
      <c r="C10421"/>
    </row>
    <row r="10422" spans="3:3" x14ac:dyDescent="0.3">
      <c r="C10422"/>
    </row>
    <row r="10423" spans="3:3" x14ac:dyDescent="0.3">
      <c r="C10423"/>
    </row>
    <row r="10424" spans="3:3" x14ac:dyDescent="0.3">
      <c r="C10424"/>
    </row>
    <row r="10425" spans="3:3" x14ac:dyDescent="0.3">
      <c r="C10425"/>
    </row>
    <row r="10426" spans="3:3" x14ac:dyDescent="0.3">
      <c r="C10426"/>
    </row>
    <row r="10427" spans="3:3" x14ac:dyDescent="0.3">
      <c r="C10427"/>
    </row>
    <row r="10428" spans="3:3" x14ac:dyDescent="0.3">
      <c r="C10428"/>
    </row>
    <row r="10429" spans="3:3" x14ac:dyDescent="0.3">
      <c r="C10429"/>
    </row>
    <row r="10430" spans="3:3" x14ac:dyDescent="0.3">
      <c r="C10430"/>
    </row>
    <row r="10431" spans="3:3" x14ac:dyDescent="0.3">
      <c r="C10431"/>
    </row>
    <row r="10432" spans="3:3" x14ac:dyDescent="0.3">
      <c r="C10432"/>
    </row>
    <row r="10433" spans="3:3" x14ac:dyDescent="0.3">
      <c r="C10433"/>
    </row>
    <row r="10434" spans="3:3" x14ac:dyDescent="0.3">
      <c r="C10434"/>
    </row>
    <row r="10435" spans="3:3" x14ac:dyDescent="0.3">
      <c r="C10435"/>
    </row>
    <row r="10436" spans="3:3" x14ac:dyDescent="0.3">
      <c r="C10436"/>
    </row>
    <row r="10437" spans="3:3" x14ac:dyDescent="0.3">
      <c r="C10437"/>
    </row>
    <row r="10438" spans="3:3" x14ac:dyDescent="0.3">
      <c r="C10438"/>
    </row>
    <row r="10439" spans="3:3" x14ac:dyDescent="0.3">
      <c r="C10439"/>
    </row>
    <row r="10440" spans="3:3" x14ac:dyDescent="0.3">
      <c r="C10440"/>
    </row>
    <row r="10441" spans="3:3" x14ac:dyDescent="0.3">
      <c r="C10441"/>
    </row>
    <row r="10442" spans="3:3" x14ac:dyDescent="0.3">
      <c r="C10442"/>
    </row>
    <row r="10443" spans="3:3" x14ac:dyDescent="0.3">
      <c r="C10443"/>
    </row>
    <row r="10444" spans="3:3" x14ac:dyDescent="0.3">
      <c r="C10444"/>
    </row>
    <row r="10445" spans="3:3" x14ac:dyDescent="0.3">
      <c r="C10445"/>
    </row>
    <row r="10446" spans="3:3" x14ac:dyDescent="0.3">
      <c r="C10446"/>
    </row>
    <row r="10447" spans="3:3" x14ac:dyDescent="0.3">
      <c r="C10447"/>
    </row>
    <row r="10448" spans="3:3" x14ac:dyDescent="0.3">
      <c r="C10448"/>
    </row>
    <row r="10449" spans="3:3" x14ac:dyDescent="0.3">
      <c r="C10449"/>
    </row>
    <row r="10450" spans="3:3" x14ac:dyDescent="0.3">
      <c r="C10450"/>
    </row>
    <row r="10451" spans="3:3" x14ac:dyDescent="0.3">
      <c r="C10451"/>
    </row>
    <row r="10452" spans="3:3" x14ac:dyDescent="0.3">
      <c r="C10452"/>
    </row>
    <row r="10453" spans="3:3" x14ac:dyDescent="0.3">
      <c r="C10453"/>
    </row>
    <row r="10454" spans="3:3" x14ac:dyDescent="0.3">
      <c r="C10454"/>
    </row>
    <row r="10455" spans="3:3" x14ac:dyDescent="0.3">
      <c r="C10455"/>
    </row>
    <row r="10456" spans="3:3" x14ac:dyDescent="0.3">
      <c r="C10456"/>
    </row>
    <row r="10457" spans="3:3" x14ac:dyDescent="0.3">
      <c r="C10457"/>
    </row>
    <row r="10458" spans="3:3" x14ac:dyDescent="0.3">
      <c r="C10458"/>
    </row>
    <row r="10459" spans="3:3" x14ac:dyDescent="0.3">
      <c r="C10459"/>
    </row>
    <row r="10460" spans="3:3" x14ac:dyDescent="0.3">
      <c r="C10460"/>
    </row>
    <row r="10461" spans="3:3" x14ac:dyDescent="0.3">
      <c r="C10461"/>
    </row>
    <row r="10462" spans="3:3" x14ac:dyDescent="0.3">
      <c r="C10462"/>
    </row>
    <row r="10463" spans="3:3" x14ac:dyDescent="0.3">
      <c r="C10463"/>
    </row>
    <row r="10464" spans="3:3" x14ac:dyDescent="0.3">
      <c r="C10464"/>
    </row>
    <row r="10465" spans="3:3" x14ac:dyDescent="0.3">
      <c r="C10465"/>
    </row>
    <row r="10466" spans="3:3" x14ac:dyDescent="0.3">
      <c r="C10466"/>
    </row>
    <row r="10467" spans="3:3" x14ac:dyDescent="0.3">
      <c r="C10467"/>
    </row>
    <row r="10468" spans="3:3" x14ac:dyDescent="0.3">
      <c r="C10468"/>
    </row>
    <row r="10469" spans="3:3" x14ac:dyDescent="0.3">
      <c r="C10469"/>
    </row>
    <row r="10470" spans="3:3" x14ac:dyDescent="0.3">
      <c r="C10470"/>
    </row>
    <row r="10471" spans="3:3" x14ac:dyDescent="0.3">
      <c r="C10471"/>
    </row>
    <row r="10472" spans="3:3" x14ac:dyDescent="0.3">
      <c r="C10472"/>
    </row>
    <row r="10473" spans="3:3" x14ac:dyDescent="0.3">
      <c r="C10473"/>
    </row>
    <row r="10474" spans="3:3" x14ac:dyDescent="0.3">
      <c r="C10474"/>
    </row>
    <row r="10475" spans="3:3" x14ac:dyDescent="0.3">
      <c r="C10475"/>
    </row>
    <row r="10476" spans="3:3" x14ac:dyDescent="0.3">
      <c r="C10476"/>
    </row>
    <row r="10477" spans="3:3" x14ac:dyDescent="0.3">
      <c r="C10477"/>
    </row>
    <row r="10478" spans="3:3" x14ac:dyDescent="0.3">
      <c r="C10478"/>
    </row>
    <row r="10479" spans="3:3" x14ac:dyDescent="0.3">
      <c r="C10479"/>
    </row>
    <row r="10480" spans="3:3" x14ac:dyDescent="0.3">
      <c r="C10480"/>
    </row>
    <row r="10481" spans="3:3" x14ac:dyDescent="0.3">
      <c r="C10481"/>
    </row>
    <row r="10482" spans="3:3" x14ac:dyDescent="0.3">
      <c r="C10482"/>
    </row>
    <row r="10483" spans="3:3" x14ac:dyDescent="0.3">
      <c r="C10483"/>
    </row>
    <row r="10484" spans="3:3" x14ac:dyDescent="0.3">
      <c r="C10484"/>
    </row>
    <row r="10485" spans="3:3" x14ac:dyDescent="0.3">
      <c r="C10485"/>
    </row>
    <row r="10486" spans="3:3" x14ac:dyDescent="0.3">
      <c r="C10486"/>
    </row>
    <row r="10487" spans="3:3" x14ac:dyDescent="0.3">
      <c r="C10487"/>
    </row>
    <row r="10488" spans="3:3" x14ac:dyDescent="0.3">
      <c r="C10488"/>
    </row>
    <row r="10489" spans="3:3" x14ac:dyDescent="0.3">
      <c r="C10489"/>
    </row>
    <row r="10490" spans="3:3" x14ac:dyDescent="0.3">
      <c r="C10490"/>
    </row>
    <row r="10491" spans="3:3" x14ac:dyDescent="0.3">
      <c r="C10491"/>
    </row>
    <row r="10492" spans="3:3" x14ac:dyDescent="0.3">
      <c r="C10492"/>
    </row>
    <row r="10493" spans="3:3" x14ac:dyDescent="0.3">
      <c r="C10493"/>
    </row>
    <row r="10494" spans="3:3" x14ac:dyDescent="0.3">
      <c r="C10494"/>
    </row>
    <row r="10495" spans="3:3" x14ac:dyDescent="0.3">
      <c r="C10495"/>
    </row>
    <row r="10496" spans="3:3" x14ac:dyDescent="0.3">
      <c r="C10496"/>
    </row>
    <row r="10497" spans="3:3" x14ac:dyDescent="0.3">
      <c r="C10497"/>
    </row>
    <row r="10498" spans="3:3" x14ac:dyDescent="0.3">
      <c r="C10498"/>
    </row>
    <row r="10499" spans="3:3" x14ac:dyDescent="0.3">
      <c r="C10499"/>
    </row>
    <row r="10500" spans="3:3" x14ac:dyDescent="0.3">
      <c r="C10500"/>
    </row>
    <row r="10501" spans="3:3" x14ac:dyDescent="0.3">
      <c r="C10501"/>
    </row>
    <row r="10502" spans="3:3" x14ac:dyDescent="0.3">
      <c r="C10502"/>
    </row>
    <row r="10503" spans="3:3" x14ac:dyDescent="0.3">
      <c r="C10503"/>
    </row>
    <row r="10504" spans="3:3" x14ac:dyDescent="0.3">
      <c r="C10504"/>
    </row>
    <row r="10505" spans="3:3" x14ac:dyDescent="0.3">
      <c r="C10505"/>
    </row>
    <row r="10506" spans="3:3" x14ac:dyDescent="0.3">
      <c r="C10506"/>
    </row>
    <row r="10507" spans="3:3" x14ac:dyDescent="0.3">
      <c r="C10507"/>
    </row>
    <row r="10508" spans="3:3" x14ac:dyDescent="0.3">
      <c r="C10508"/>
    </row>
    <row r="10509" spans="3:3" x14ac:dyDescent="0.3">
      <c r="C10509"/>
    </row>
    <row r="10510" spans="3:3" x14ac:dyDescent="0.3">
      <c r="C10510"/>
    </row>
    <row r="10511" spans="3:3" x14ac:dyDescent="0.3">
      <c r="C10511"/>
    </row>
    <row r="10512" spans="3:3" x14ac:dyDescent="0.3">
      <c r="C10512"/>
    </row>
    <row r="10513" spans="3:3" x14ac:dyDescent="0.3">
      <c r="C10513"/>
    </row>
    <row r="10514" spans="3:3" x14ac:dyDescent="0.3">
      <c r="C10514"/>
    </row>
    <row r="10515" spans="3:3" x14ac:dyDescent="0.3">
      <c r="C10515"/>
    </row>
    <row r="10516" spans="3:3" x14ac:dyDescent="0.3">
      <c r="C10516"/>
    </row>
    <row r="10517" spans="3:3" x14ac:dyDescent="0.3">
      <c r="C10517"/>
    </row>
    <row r="10518" spans="3:3" x14ac:dyDescent="0.3">
      <c r="C10518"/>
    </row>
    <row r="10519" spans="3:3" x14ac:dyDescent="0.3">
      <c r="C10519"/>
    </row>
    <row r="10520" spans="3:3" x14ac:dyDescent="0.3">
      <c r="C10520"/>
    </row>
    <row r="10521" spans="3:3" x14ac:dyDescent="0.3">
      <c r="C10521"/>
    </row>
    <row r="10522" spans="3:3" x14ac:dyDescent="0.3">
      <c r="C10522"/>
    </row>
    <row r="10523" spans="3:3" x14ac:dyDescent="0.3">
      <c r="C10523"/>
    </row>
    <row r="10524" spans="3:3" x14ac:dyDescent="0.3">
      <c r="C10524"/>
    </row>
    <row r="10525" spans="3:3" x14ac:dyDescent="0.3">
      <c r="C10525"/>
    </row>
    <row r="10526" spans="3:3" x14ac:dyDescent="0.3">
      <c r="C10526"/>
    </row>
    <row r="10527" spans="3:3" x14ac:dyDescent="0.3">
      <c r="C10527"/>
    </row>
    <row r="10528" spans="3:3" x14ac:dyDescent="0.3">
      <c r="C10528"/>
    </row>
    <row r="10529" spans="3:3" x14ac:dyDescent="0.3">
      <c r="C10529"/>
    </row>
    <row r="10530" spans="3:3" x14ac:dyDescent="0.3">
      <c r="C10530"/>
    </row>
    <row r="10531" spans="3:3" x14ac:dyDescent="0.3">
      <c r="C10531"/>
    </row>
    <row r="10532" spans="3:3" x14ac:dyDescent="0.3">
      <c r="C10532"/>
    </row>
    <row r="10533" spans="3:3" x14ac:dyDescent="0.3">
      <c r="C10533"/>
    </row>
    <row r="10534" spans="3:3" x14ac:dyDescent="0.3">
      <c r="C10534"/>
    </row>
    <row r="10535" spans="3:3" x14ac:dyDescent="0.3">
      <c r="C10535"/>
    </row>
    <row r="10536" spans="3:3" x14ac:dyDescent="0.3">
      <c r="C10536"/>
    </row>
    <row r="10537" spans="3:3" x14ac:dyDescent="0.3">
      <c r="C10537"/>
    </row>
    <row r="10538" spans="3:3" x14ac:dyDescent="0.3">
      <c r="C10538"/>
    </row>
    <row r="10539" spans="3:3" x14ac:dyDescent="0.3">
      <c r="C10539"/>
    </row>
    <row r="10540" spans="3:3" x14ac:dyDescent="0.3">
      <c r="C10540"/>
    </row>
    <row r="10541" spans="3:3" x14ac:dyDescent="0.3">
      <c r="C10541"/>
    </row>
    <row r="10542" spans="3:3" x14ac:dyDescent="0.3">
      <c r="C10542"/>
    </row>
    <row r="10543" spans="3:3" x14ac:dyDescent="0.3">
      <c r="C10543"/>
    </row>
    <row r="10544" spans="3:3" x14ac:dyDescent="0.3">
      <c r="C10544"/>
    </row>
    <row r="10545" spans="3:3" x14ac:dyDescent="0.3">
      <c r="C10545"/>
    </row>
    <row r="10546" spans="3:3" x14ac:dyDescent="0.3">
      <c r="C10546"/>
    </row>
    <row r="10547" spans="3:3" x14ac:dyDescent="0.3">
      <c r="C10547"/>
    </row>
    <row r="10548" spans="3:3" x14ac:dyDescent="0.3">
      <c r="C10548"/>
    </row>
    <row r="10549" spans="3:3" x14ac:dyDescent="0.3">
      <c r="C10549"/>
    </row>
    <row r="10550" spans="3:3" x14ac:dyDescent="0.3">
      <c r="C10550"/>
    </row>
    <row r="10551" spans="3:3" x14ac:dyDescent="0.3">
      <c r="C10551"/>
    </row>
    <row r="10552" spans="3:3" x14ac:dyDescent="0.3">
      <c r="C10552"/>
    </row>
    <row r="10553" spans="3:3" x14ac:dyDescent="0.3">
      <c r="C10553"/>
    </row>
    <row r="10554" spans="3:3" x14ac:dyDescent="0.3">
      <c r="C10554"/>
    </row>
    <row r="10555" spans="3:3" x14ac:dyDescent="0.3">
      <c r="C10555"/>
    </row>
    <row r="10556" spans="3:3" x14ac:dyDescent="0.3">
      <c r="C10556"/>
    </row>
    <row r="10557" spans="3:3" x14ac:dyDescent="0.3">
      <c r="C10557"/>
    </row>
    <row r="10558" spans="3:3" x14ac:dyDescent="0.3">
      <c r="C10558"/>
    </row>
    <row r="10559" spans="3:3" x14ac:dyDescent="0.3">
      <c r="C10559"/>
    </row>
    <row r="10560" spans="3:3" x14ac:dyDescent="0.3">
      <c r="C10560"/>
    </row>
    <row r="10561" spans="3:3" x14ac:dyDescent="0.3">
      <c r="C10561"/>
    </row>
    <row r="10562" spans="3:3" x14ac:dyDescent="0.3">
      <c r="C10562"/>
    </row>
    <row r="10563" spans="3:3" x14ac:dyDescent="0.3">
      <c r="C10563"/>
    </row>
    <row r="10564" spans="3:3" x14ac:dyDescent="0.3">
      <c r="C10564"/>
    </row>
    <row r="10565" spans="3:3" x14ac:dyDescent="0.3">
      <c r="C10565"/>
    </row>
    <row r="10566" spans="3:3" x14ac:dyDescent="0.3">
      <c r="C10566"/>
    </row>
    <row r="10567" spans="3:3" x14ac:dyDescent="0.3">
      <c r="C10567"/>
    </row>
    <row r="10568" spans="3:3" x14ac:dyDescent="0.3">
      <c r="C10568"/>
    </row>
    <row r="10569" spans="3:3" x14ac:dyDescent="0.3">
      <c r="C10569"/>
    </row>
    <row r="10570" spans="3:3" x14ac:dyDescent="0.3">
      <c r="C10570"/>
    </row>
    <row r="10571" spans="3:3" x14ac:dyDescent="0.3">
      <c r="C10571"/>
    </row>
    <row r="10572" spans="3:3" x14ac:dyDescent="0.3">
      <c r="C10572"/>
    </row>
    <row r="10573" spans="3:3" x14ac:dyDescent="0.3">
      <c r="C10573"/>
    </row>
    <row r="10574" spans="3:3" x14ac:dyDescent="0.3">
      <c r="C10574"/>
    </row>
    <row r="10575" spans="3:3" x14ac:dyDescent="0.3">
      <c r="C10575"/>
    </row>
    <row r="10576" spans="3:3" x14ac:dyDescent="0.3">
      <c r="C10576"/>
    </row>
    <row r="10577" spans="3:3" x14ac:dyDescent="0.3">
      <c r="C10577"/>
    </row>
    <row r="10578" spans="3:3" x14ac:dyDescent="0.3">
      <c r="C10578"/>
    </row>
    <row r="10579" spans="3:3" x14ac:dyDescent="0.3">
      <c r="C10579"/>
    </row>
    <row r="10580" spans="3:3" x14ac:dyDescent="0.3">
      <c r="C10580"/>
    </row>
    <row r="10581" spans="3:3" x14ac:dyDescent="0.3">
      <c r="C10581"/>
    </row>
    <row r="10582" spans="3:3" x14ac:dyDescent="0.3">
      <c r="C10582"/>
    </row>
    <row r="10583" spans="3:3" x14ac:dyDescent="0.3">
      <c r="C10583"/>
    </row>
    <row r="10584" spans="3:3" x14ac:dyDescent="0.3">
      <c r="C10584"/>
    </row>
    <row r="10585" spans="3:3" x14ac:dyDescent="0.3">
      <c r="C10585"/>
    </row>
    <row r="10586" spans="3:3" x14ac:dyDescent="0.3">
      <c r="C10586"/>
    </row>
    <row r="10587" spans="3:3" x14ac:dyDescent="0.3">
      <c r="C10587"/>
    </row>
    <row r="10588" spans="3:3" x14ac:dyDescent="0.3">
      <c r="C10588"/>
    </row>
    <row r="10589" spans="3:3" x14ac:dyDescent="0.3">
      <c r="C10589"/>
    </row>
    <row r="10590" spans="3:3" x14ac:dyDescent="0.3">
      <c r="C10590"/>
    </row>
    <row r="10591" spans="3:3" x14ac:dyDescent="0.3">
      <c r="C10591"/>
    </row>
    <row r="10592" spans="3:3" x14ac:dyDescent="0.3">
      <c r="C10592"/>
    </row>
    <row r="10593" spans="3:3" x14ac:dyDescent="0.3">
      <c r="C10593"/>
    </row>
    <row r="10594" spans="3:3" x14ac:dyDescent="0.3">
      <c r="C10594"/>
    </row>
    <row r="10595" spans="3:3" x14ac:dyDescent="0.3">
      <c r="C10595"/>
    </row>
    <row r="10596" spans="3:3" x14ac:dyDescent="0.3">
      <c r="C10596"/>
    </row>
    <row r="10597" spans="3:3" x14ac:dyDescent="0.3">
      <c r="C10597"/>
    </row>
    <row r="10598" spans="3:3" x14ac:dyDescent="0.3">
      <c r="C10598"/>
    </row>
    <row r="10599" spans="3:3" x14ac:dyDescent="0.3">
      <c r="C10599"/>
    </row>
    <row r="10600" spans="3:3" x14ac:dyDescent="0.3">
      <c r="C10600"/>
    </row>
    <row r="10601" spans="3:3" x14ac:dyDescent="0.3">
      <c r="C10601"/>
    </row>
    <row r="10602" spans="3:3" x14ac:dyDescent="0.3">
      <c r="C10602"/>
    </row>
    <row r="10603" spans="3:3" x14ac:dyDescent="0.3">
      <c r="C10603"/>
    </row>
    <row r="10604" spans="3:3" x14ac:dyDescent="0.3">
      <c r="C10604"/>
    </row>
    <row r="10605" spans="3:3" x14ac:dyDescent="0.3">
      <c r="C10605"/>
    </row>
    <row r="10606" spans="3:3" x14ac:dyDescent="0.3">
      <c r="C10606"/>
    </row>
    <row r="10607" spans="3:3" x14ac:dyDescent="0.3">
      <c r="C10607"/>
    </row>
    <row r="10608" spans="3:3" x14ac:dyDescent="0.3">
      <c r="C10608"/>
    </row>
    <row r="10609" spans="3:3" x14ac:dyDescent="0.3">
      <c r="C10609"/>
    </row>
    <row r="10610" spans="3:3" x14ac:dyDescent="0.3">
      <c r="C10610"/>
    </row>
    <row r="10611" spans="3:3" x14ac:dyDescent="0.3">
      <c r="C10611"/>
    </row>
    <row r="10612" spans="3:3" x14ac:dyDescent="0.3">
      <c r="C10612"/>
    </row>
    <row r="10613" spans="3:3" x14ac:dyDescent="0.3">
      <c r="C10613"/>
    </row>
    <row r="10614" spans="3:3" x14ac:dyDescent="0.3">
      <c r="C10614"/>
    </row>
    <row r="10615" spans="3:3" x14ac:dyDescent="0.3">
      <c r="C10615"/>
    </row>
    <row r="10616" spans="3:3" x14ac:dyDescent="0.3">
      <c r="C10616"/>
    </row>
    <row r="10617" spans="3:3" x14ac:dyDescent="0.3">
      <c r="C10617"/>
    </row>
    <row r="10618" spans="3:3" x14ac:dyDescent="0.3">
      <c r="C10618"/>
    </row>
    <row r="10619" spans="3:3" x14ac:dyDescent="0.3">
      <c r="C10619"/>
    </row>
    <row r="10620" spans="3:3" x14ac:dyDescent="0.3">
      <c r="C10620"/>
    </row>
    <row r="10621" spans="3:3" x14ac:dyDescent="0.3">
      <c r="C10621"/>
    </row>
    <row r="10622" spans="3:3" x14ac:dyDescent="0.3">
      <c r="C10622"/>
    </row>
    <row r="10623" spans="3:3" x14ac:dyDescent="0.3">
      <c r="C10623"/>
    </row>
    <row r="10624" spans="3:3" x14ac:dyDescent="0.3">
      <c r="C10624"/>
    </row>
    <row r="10625" spans="3:3" x14ac:dyDescent="0.3">
      <c r="C10625"/>
    </row>
    <row r="10626" spans="3:3" x14ac:dyDescent="0.3">
      <c r="C10626"/>
    </row>
    <row r="10627" spans="3:3" x14ac:dyDescent="0.3">
      <c r="C10627"/>
    </row>
    <row r="10628" spans="3:3" x14ac:dyDescent="0.3">
      <c r="C10628"/>
    </row>
    <row r="10629" spans="3:3" x14ac:dyDescent="0.3">
      <c r="C10629"/>
    </row>
    <row r="10630" spans="3:3" x14ac:dyDescent="0.3">
      <c r="C10630"/>
    </row>
    <row r="10631" spans="3:3" x14ac:dyDescent="0.3">
      <c r="C10631"/>
    </row>
    <row r="10632" spans="3:3" x14ac:dyDescent="0.3">
      <c r="C10632"/>
    </row>
    <row r="10633" spans="3:3" x14ac:dyDescent="0.3">
      <c r="C10633"/>
    </row>
    <row r="10634" spans="3:3" x14ac:dyDescent="0.3">
      <c r="C10634"/>
    </row>
    <row r="10635" spans="3:3" x14ac:dyDescent="0.3">
      <c r="C10635"/>
    </row>
    <row r="10636" spans="3:3" x14ac:dyDescent="0.3">
      <c r="C10636"/>
    </row>
    <row r="10637" spans="3:3" x14ac:dyDescent="0.3">
      <c r="C10637"/>
    </row>
    <row r="10638" spans="3:3" x14ac:dyDescent="0.3">
      <c r="C10638"/>
    </row>
    <row r="10639" spans="3:3" x14ac:dyDescent="0.3">
      <c r="C10639"/>
    </row>
    <row r="10640" spans="3:3" x14ac:dyDescent="0.3">
      <c r="C10640"/>
    </row>
    <row r="10641" spans="3:3" x14ac:dyDescent="0.3">
      <c r="C10641"/>
    </row>
    <row r="10642" spans="3:3" x14ac:dyDescent="0.3">
      <c r="C10642"/>
    </row>
    <row r="10643" spans="3:3" x14ac:dyDescent="0.3">
      <c r="C10643"/>
    </row>
    <row r="10644" spans="3:3" x14ac:dyDescent="0.3">
      <c r="C10644"/>
    </row>
    <row r="10645" spans="3:3" x14ac:dyDescent="0.3">
      <c r="C10645"/>
    </row>
    <row r="10646" spans="3:3" x14ac:dyDescent="0.3">
      <c r="C10646"/>
    </row>
    <row r="10647" spans="3:3" x14ac:dyDescent="0.3">
      <c r="C10647"/>
    </row>
    <row r="10648" spans="3:3" x14ac:dyDescent="0.3">
      <c r="C10648"/>
    </row>
    <row r="10649" spans="3:3" x14ac:dyDescent="0.3">
      <c r="C10649"/>
    </row>
    <row r="10650" spans="3:3" x14ac:dyDescent="0.3">
      <c r="C10650"/>
    </row>
    <row r="10651" spans="3:3" x14ac:dyDescent="0.3">
      <c r="C10651"/>
    </row>
    <row r="10652" spans="3:3" x14ac:dyDescent="0.3">
      <c r="C10652"/>
    </row>
    <row r="10653" spans="3:3" x14ac:dyDescent="0.3">
      <c r="C10653"/>
    </row>
    <row r="10654" spans="3:3" x14ac:dyDescent="0.3">
      <c r="C10654"/>
    </row>
    <row r="10655" spans="3:3" x14ac:dyDescent="0.3">
      <c r="C10655"/>
    </row>
    <row r="10656" spans="3:3" x14ac:dyDescent="0.3">
      <c r="C10656"/>
    </row>
    <row r="10657" spans="3:3" x14ac:dyDescent="0.3">
      <c r="C10657"/>
    </row>
    <row r="10658" spans="3:3" x14ac:dyDescent="0.3">
      <c r="C10658"/>
    </row>
    <row r="10659" spans="3:3" x14ac:dyDescent="0.3">
      <c r="C10659"/>
    </row>
    <row r="10660" spans="3:3" x14ac:dyDescent="0.3">
      <c r="C10660"/>
    </row>
    <row r="10661" spans="3:3" x14ac:dyDescent="0.3">
      <c r="C10661"/>
    </row>
    <row r="10662" spans="3:3" x14ac:dyDescent="0.3">
      <c r="C10662"/>
    </row>
    <row r="10663" spans="3:3" x14ac:dyDescent="0.3">
      <c r="C10663"/>
    </row>
    <row r="10664" spans="3:3" x14ac:dyDescent="0.3">
      <c r="C10664"/>
    </row>
    <row r="10665" spans="3:3" x14ac:dyDescent="0.3">
      <c r="C10665"/>
    </row>
    <row r="10666" spans="3:3" x14ac:dyDescent="0.3">
      <c r="C10666"/>
    </row>
    <row r="10667" spans="3:3" x14ac:dyDescent="0.3">
      <c r="C10667"/>
    </row>
    <row r="10668" spans="3:3" x14ac:dyDescent="0.3">
      <c r="C10668"/>
    </row>
    <row r="10669" spans="3:3" x14ac:dyDescent="0.3">
      <c r="C10669"/>
    </row>
    <row r="10670" spans="3:3" x14ac:dyDescent="0.3">
      <c r="C10670"/>
    </row>
    <row r="10671" spans="3:3" x14ac:dyDescent="0.3">
      <c r="C10671"/>
    </row>
    <row r="10672" spans="3:3" x14ac:dyDescent="0.3">
      <c r="C10672"/>
    </row>
    <row r="10673" spans="3:3" x14ac:dyDescent="0.3">
      <c r="C10673"/>
    </row>
    <row r="10674" spans="3:3" x14ac:dyDescent="0.3">
      <c r="C10674"/>
    </row>
    <row r="10675" spans="3:3" x14ac:dyDescent="0.3">
      <c r="C10675"/>
    </row>
    <row r="10676" spans="3:3" x14ac:dyDescent="0.3">
      <c r="C10676"/>
    </row>
    <row r="10677" spans="3:3" x14ac:dyDescent="0.3">
      <c r="C10677"/>
    </row>
    <row r="10678" spans="3:3" x14ac:dyDescent="0.3">
      <c r="C10678"/>
    </row>
    <row r="10679" spans="3:3" x14ac:dyDescent="0.3">
      <c r="C10679"/>
    </row>
    <row r="10680" spans="3:3" x14ac:dyDescent="0.3">
      <c r="C10680"/>
    </row>
    <row r="10681" spans="3:3" x14ac:dyDescent="0.3">
      <c r="C10681"/>
    </row>
    <row r="10682" spans="3:3" x14ac:dyDescent="0.3">
      <c r="C10682"/>
    </row>
    <row r="10683" spans="3:3" x14ac:dyDescent="0.3">
      <c r="C10683"/>
    </row>
    <row r="10684" spans="3:3" x14ac:dyDescent="0.3">
      <c r="C10684"/>
    </row>
    <row r="10685" spans="3:3" x14ac:dyDescent="0.3">
      <c r="C10685"/>
    </row>
    <row r="10686" spans="3:3" x14ac:dyDescent="0.3">
      <c r="C10686"/>
    </row>
    <row r="10687" spans="3:3" x14ac:dyDescent="0.3">
      <c r="C10687"/>
    </row>
    <row r="10688" spans="3:3" x14ac:dyDescent="0.3">
      <c r="C10688"/>
    </row>
    <row r="10689" spans="3:3" x14ac:dyDescent="0.3">
      <c r="C10689"/>
    </row>
    <row r="10690" spans="3:3" x14ac:dyDescent="0.3">
      <c r="C10690"/>
    </row>
    <row r="10691" spans="3:3" x14ac:dyDescent="0.3">
      <c r="C10691"/>
    </row>
    <row r="10692" spans="3:3" x14ac:dyDescent="0.3">
      <c r="C10692"/>
    </row>
    <row r="10693" spans="3:3" x14ac:dyDescent="0.3">
      <c r="C10693"/>
    </row>
    <row r="10694" spans="3:3" x14ac:dyDescent="0.3">
      <c r="C10694"/>
    </row>
    <row r="10695" spans="3:3" x14ac:dyDescent="0.3">
      <c r="C10695"/>
    </row>
    <row r="10696" spans="3:3" x14ac:dyDescent="0.3">
      <c r="C10696"/>
    </row>
    <row r="10697" spans="3:3" x14ac:dyDescent="0.3">
      <c r="C10697"/>
    </row>
    <row r="10698" spans="3:3" x14ac:dyDescent="0.3">
      <c r="C10698"/>
    </row>
    <row r="10699" spans="3:3" x14ac:dyDescent="0.3">
      <c r="C10699"/>
    </row>
    <row r="10700" spans="3:3" x14ac:dyDescent="0.3">
      <c r="C10700"/>
    </row>
    <row r="10701" spans="3:3" x14ac:dyDescent="0.3">
      <c r="C10701"/>
    </row>
    <row r="10702" spans="3:3" x14ac:dyDescent="0.3">
      <c r="C10702"/>
    </row>
    <row r="10703" spans="3:3" x14ac:dyDescent="0.3">
      <c r="C10703"/>
    </row>
    <row r="10704" spans="3:3" x14ac:dyDescent="0.3">
      <c r="C10704"/>
    </row>
    <row r="10705" spans="3:3" x14ac:dyDescent="0.3">
      <c r="C10705"/>
    </row>
    <row r="10706" spans="3:3" x14ac:dyDescent="0.3">
      <c r="C10706"/>
    </row>
    <row r="10707" spans="3:3" x14ac:dyDescent="0.3">
      <c r="C10707"/>
    </row>
    <row r="10708" spans="3:3" x14ac:dyDescent="0.3">
      <c r="C10708"/>
    </row>
    <row r="10709" spans="3:3" x14ac:dyDescent="0.3">
      <c r="C10709"/>
    </row>
    <row r="10710" spans="3:3" x14ac:dyDescent="0.3">
      <c r="C10710"/>
    </row>
    <row r="10711" spans="3:3" x14ac:dyDescent="0.3">
      <c r="C10711"/>
    </row>
    <row r="10712" spans="3:3" x14ac:dyDescent="0.3">
      <c r="C10712"/>
    </row>
    <row r="10713" spans="3:3" x14ac:dyDescent="0.3">
      <c r="C10713"/>
    </row>
    <row r="10714" spans="3:3" x14ac:dyDescent="0.3">
      <c r="C10714"/>
    </row>
    <row r="10715" spans="3:3" x14ac:dyDescent="0.3">
      <c r="C10715"/>
    </row>
    <row r="10716" spans="3:3" x14ac:dyDescent="0.3">
      <c r="C10716"/>
    </row>
    <row r="10717" spans="3:3" x14ac:dyDescent="0.3">
      <c r="C10717"/>
    </row>
    <row r="10718" spans="3:3" x14ac:dyDescent="0.3">
      <c r="C10718"/>
    </row>
    <row r="10719" spans="3:3" x14ac:dyDescent="0.3">
      <c r="C10719"/>
    </row>
    <row r="10720" spans="3:3" x14ac:dyDescent="0.3">
      <c r="C10720"/>
    </row>
    <row r="10721" spans="3:3" x14ac:dyDescent="0.3">
      <c r="C10721"/>
    </row>
    <row r="10722" spans="3:3" x14ac:dyDescent="0.3">
      <c r="C10722"/>
    </row>
    <row r="10723" spans="3:3" x14ac:dyDescent="0.3">
      <c r="C10723"/>
    </row>
    <row r="10724" spans="3:3" x14ac:dyDescent="0.3">
      <c r="C10724"/>
    </row>
    <row r="10725" spans="3:3" x14ac:dyDescent="0.3">
      <c r="C10725"/>
    </row>
    <row r="10726" spans="3:3" x14ac:dyDescent="0.3">
      <c r="C10726"/>
    </row>
    <row r="10727" spans="3:3" x14ac:dyDescent="0.3">
      <c r="C10727"/>
    </row>
    <row r="10728" spans="3:3" x14ac:dyDescent="0.3">
      <c r="C10728"/>
    </row>
    <row r="10729" spans="3:3" x14ac:dyDescent="0.3">
      <c r="C10729"/>
    </row>
    <row r="10730" spans="3:3" x14ac:dyDescent="0.3">
      <c r="C10730"/>
    </row>
    <row r="10731" spans="3:3" x14ac:dyDescent="0.3">
      <c r="C10731"/>
    </row>
    <row r="10732" spans="3:3" x14ac:dyDescent="0.3">
      <c r="C10732"/>
    </row>
    <row r="10733" spans="3:3" x14ac:dyDescent="0.3">
      <c r="C10733"/>
    </row>
    <row r="10734" spans="3:3" x14ac:dyDescent="0.3">
      <c r="C10734"/>
    </row>
    <row r="10735" spans="3:3" x14ac:dyDescent="0.3">
      <c r="C10735"/>
    </row>
    <row r="10736" spans="3:3" x14ac:dyDescent="0.3">
      <c r="C10736"/>
    </row>
    <row r="10737" spans="3:3" x14ac:dyDescent="0.3">
      <c r="C10737"/>
    </row>
    <row r="10738" spans="3:3" x14ac:dyDescent="0.3">
      <c r="C10738"/>
    </row>
    <row r="10739" spans="3:3" x14ac:dyDescent="0.3">
      <c r="C10739"/>
    </row>
    <row r="10740" spans="3:3" x14ac:dyDescent="0.3">
      <c r="C10740"/>
    </row>
    <row r="10741" spans="3:3" x14ac:dyDescent="0.3">
      <c r="C10741"/>
    </row>
    <row r="10742" spans="3:3" x14ac:dyDescent="0.3">
      <c r="C10742"/>
    </row>
    <row r="10743" spans="3:3" x14ac:dyDescent="0.3">
      <c r="C10743"/>
    </row>
    <row r="10744" spans="3:3" x14ac:dyDescent="0.3">
      <c r="C10744"/>
    </row>
    <row r="10745" spans="3:3" x14ac:dyDescent="0.3">
      <c r="C10745"/>
    </row>
    <row r="10746" spans="3:3" x14ac:dyDescent="0.3">
      <c r="C10746"/>
    </row>
    <row r="10747" spans="3:3" x14ac:dyDescent="0.3">
      <c r="C10747"/>
    </row>
    <row r="10748" spans="3:3" x14ac:dyDescent="0.3">
      <c r="C10748"/>
    </row>
    <row r="10749" spans="3:3" x14ac:dyDescent="0.3">
      <c r="C10749"/>
    </row>
    <row r="10750" spans="3:3" x14ac:dyDescent="0.3">
      <c r="C10750"/>
    </row>
    <row r="10751" spans="3:3" x14ac:dyDescent="0.3">
      <c r="C10751"/>
    </row>
    <row r="10752" spans="3:3" x14ac:dyDescent="0.3">
      <c r="C10752"/>
    </row>
    <row r="10753" spans="3:3" x14ac:dyDescent="0.3">
      <c r="C10753"/>
    </row>
    <row r="10754" spans="3:3" x14ac:dyDescent="0.3">
      <c r="C10754"/>
    </row>
    <row r="10755" spans="3:3" x14ac:dyDescent="0.3">
      <c r="C10755"/>
    </row>
    <row r="10756" spans="3:3" x14ac:dyDescent="0.3">
      <c r="C10756"/>
    </row>
    <row r="10757" spans="3:3" x14ac:dyDescent="0.3">
      <c r="C10757"/>
    </row>
    <row r="10758" spans="3:3" x14ac:dyDescent="0.3">
      <c r="C10758"/>
    </row>
    <row r="10759" spans="3:3" x14ac:dyDescent="0.3">
      <c r="C10759"/>
    </row>
    <row r="10760" spans="3:3" x14ac:dyDescent="0.3">
      <c r="C10760"/>
    </row>
    <row r="10761" spans="3:3" x14ac:dyDescent="0.3">
      <c r="C10761"/>
    </row>
    <row r="10762" spans="3:3" x14ac:dyDescent="0.3">
      <c r="C10762"/>
    </row>
    <row r="10763" spans="3:3" x14ac:dyDescent="0.3">
      <c r="C10763"/>
    </row>
    <row r="10764" spans="3:3" x14ac:dyDescent="0.3">
      <c r="C10764"/>
    </row>
    <row r="10765" spans="3:3" x14ac:dyDescent="0.3">
      <c r="C10765"/>
    </row>
    <row r="10766" spans="3:3" x14ac:dyDescent="0.3">
      <c r="C10766"/>
    </row>
    <row r="10767" spans="3:3" x14ac:dyDescent="0.3">
      <c r="C10767"/>
    </row>
    <row r="10768" spans="3:3" x14ac:dyDescent="0.3">
      <c r="C10768"/>
    </row>
    <row r="10769" spans="3:3" x14ac:dyDescent="0.3">
      <c r="C10769"/>
    </row>
    <row r="10770" spans="3:3" x14ac:dyDescent="0.3">
      <c r="C10770"/>
    </row>
    <row r="10771" spans="3:3" x14ac:dyDescent="0.3">
      <c r="C10771"/>
    </row>
    <row r="10772" spans="3:3" x14ac:dyDescent="0.3">
      <c r="C10772"/>
    </row>
    <row r="10773" spans="3:3" x14ac:dyDescent="0.3">
      <c r="C10773"/>
    </row>
    <row r="10774" spans="3:3" x14ac:dyDescent="0.3">
      <c r="C10774"/>
    </row>
    <row r="10775" spans="3:3" x14ac:dyDescent="0.3">
      <c r="C10775"/>
    </row>
    <row r="10776" spans="3:3" x14ac:dyDescent="0.3">
      <c r="C10776"/>
    </row>
    <row r="10777" spans="3:3" x14ac:dyDescent="0.3">
      <c r="C10777"/>
    </row>
    <row r="10778" spans="3:3" x14ac:dyDescent="0.3">
      <c r="C10778"/>
    </row>
    <row r="10779" spans="3:3" x14ac:dyDescent="0.3">
      <c r="C10779"/>
    </row>
    <row r="10780" spans="3:3" x14ac:dyDescent="0.3">
      <c r="C10780"/>
    </row>
    <row r="10781" spans="3:3" x14ac:dyDescent="0.3">
      <c r="C10781"/>
    </row>
    <row r="10782" spans="3:3" x14ac:dyDescent="0.3">
      <c r="C10782"/>
    </row>
    <row r="10783" spans="3:3" x14ac:dyDescent="0.3">
      <c r="C10783"/>
    </row>
    <row r="10784" spans="3:3" x14ac:dyDescent="0.3">
      <c r="C10784"/>
    </row>
    <row r="10785" spans="3:3" x14ac:dyDescent="0.3">
      <c r="C10785"/>
    </row>
    <row r="10786" spans="3:3" x14ac:dyDescent="0.3">
      <c r="C10786"/>
    </row>
    <row r="10787" spans="3:3" x14ac:dyDescent="0.3">
      <c r="C10787"/>
    </row>
    <row r="10788" spans="3:3" x14ac:dyDescent="0.3">
      <c r="C10788"/>
    </row>
    <row r="10789" spans="3:3" x14ac:dyDescent="0.3">
      <c r="C10789"/>
    </row>
    <row r="10790" spans="3:3" x14ac:dyDescent="0.3">
      <c r="C10790"/>
    </row>
    <row r="10791" spans="3:3" x14ac:dyDescent="0.3">
      <c r="C10791"/>
    </row>
    <row r="10792" spans="3:3" x14ac:dyDescent="0.3">
      <c r="C10792"/>
    </row>
    <row r="10793" spans="3:3" x14ac:dyDescent="0.3">
      <c r="C10793"/>
    </row>
    <row r="10794" spans="3:3" x14ac:dyDescent="0.3">
      <c r="C10794"/>
    </row>
    <row r="10795" spans="3:3" x14ac:dyDescent="0.3">
      <c r="C10795"/>
    </row>
    <row r="10796" spans="3:3" x14ac:dyDescent="0.3">
      <c r="C10796"/>
    </row>
    <row r="10797" spans="3:3" x14ac:dyDescent="0.3">
      <c r="C10797"/>
    </row>
    <row r="10798" spans="3:3" x14ac:dyDescent="0.3">
      <c r="C10798"/>
    </row>
    <row r="10799" spans="3:3" x14ac:dyDescent="0.3">
      <c r="C10799"/>
    </row>
    <row r="10800" spans="3:3" x14ac:dyDescent="0.3">
      <c r="C10800"/>
    </row>
    <row r="10801" spans="3:3" x14ac:dyDescent="0.3">
      <c r="C10801"/>
    </row>
    <row r="10802" spans="3:3" x14ac:dyDescent="0.3">
      <c r="C10802"/>
    </row>
    <row r="10803" spans="3:3" x14ac:dyDescent="0.3">
      <c r="C10803"/>
    </row>
    <row r="10804" spans="3:3" x14ac:dyDescent="0.3">
      <c r="C10804"/>
    </row>
    <row r="10805" spans="3:3" x14ac:dyDescent="0.3">
      <c r="C10805"/>
    </row>
    <row r="10806" spans="3:3" x14ac:dyDescent="0.3">
      <c r="C10806"/>
    </row>
    <row r="10807" spans="3:3" x14ac:dyDescent="0.3">
      <c r="C10807"/>
    </row>
    <row r="10808" spans="3:3" x14ac:dyDescent="0.3">
      <c r="C10808"/>
    </row>
    <row r="10809" spans="3:3" x14ac:dyDescent="0.3">
      <c r="C10809"/>
    </row>
    <row r="10810" spans="3:3" x14ac:dyDescent="0.3">
      <c r="C10810"/>
    </row>
    <row r="10811" spans="3:3" x14ac:dyDescent="0.3">
      <c r="C10811"/>
    </row>
    <row r="10812" spans="3:3" x14ac:dyDescent="0.3">
      <c r="C10812"/>
    </row>
    <row r="10813" spans="3:3" x14ac:dyDescent="0.3">
      <c r="C10813"/>
    </row>
    <row r="10814" spans="3:3" x14ac:dyDescent="0.3">
      <c r="C10814"/>
    </row>
    <row r="10815" spans="3:3" x14ac:dyDescent="0.3">
      <c r="C10815"/>
    </row>
    <row r="10816" spans="3:3" x14ac:dyDescent="0.3">
      <c r="C10816"/>
    </row>
    <row r="10817" spans="3:3" x14ac:dyDescent="0.3">
      <c r="C10817"/>
    </row>
    <row r="10818" spans="3:3" x14ac:dyDescent="0.3">
      <c r="C10818"/>
    </row>
    <row r="10819" spans="3:3" x14ac:dyDescent="0.3">
      <c r="C10819"/>
    </row>
    <row r="10820" spans="3:3" x14ac:dyDescent="0.3">
      <c r="C10820"/>
    </row>
    <row r="10821" spans="3:3" x14ac:dyDescent="0.3">
      <c r="C10821"/>
    </row>
    <row r="10822" spans="3:3" x14ac:dyDescent="0.3">
      <c r="C10822"/>
    </row>
    <row r="10823" spans="3:3" x14ac:dyDescent="0.3">
      <c r="C10823"/>
    </row>
    <row r="10824" spans="3:3" x14ac:dyDescent="0.3">
      <c r="C10824"/>
    </row>
    <row r="10825" spans="3:3" x14ac:dyDescent="0.3">
      <c r="C10825"/>
    </row>
    <row r="10826" spans="3:3" x14ac:dyDescent="0.3">
      <c r="C10826"/>
    </row>
    <row r="10827" spans="3:3" x14ac:dyDescent="0.3">
      <c r="C10827"/>
    </row>
    <row r="10828" spans="3:3" x14ac:dyDescent="0.3">
      <c r="C10828"/>
    </row>
    <row r="10829" spans="3:3" x14ac:dyDescent="0.3">
      <c r="C10829"/>
    </row>
    <row r="10830" spans="3:3" x14ac:dyDescent="0.3">
      <c r="C10830"/>
    </row>
    <row r="10831" spans="3:3" x14ac:dyDescent="0.3">
      <c r="C10831"/>
    </row>
    <row r="10832" spans="3:3" x14ac:dyDescent="0.3">
      <c r="C10832"/>
    </row>
    <row r="10833" spans="3:3" x14ac:dyDescent="0.3">
      <c r="C10833"/>
    </row>
    <row r="10834" spans="3:3" x14ac:dyDescent="0.3">
      <c r="C10834"/>
    </row>
    <row r="10835" spans="3:3" x14ac:dyDescent="0.3">
      <c r="C10835"/>
    </row>
    <row r="10836" spans="3:3" x14ac:dyDescent="0.3">
      <c r="C10836"/>
    </row>
    <row r="10837" spans="3:3" x14ac:dyDescent="0.3">
      <c r="C10837"/>
    </row>
    <row r="10838" spans="3:3" x14ac:dyDescent="0.3">
      <c r="C10838"/>
    </row>
    <row r="10839" spans="3:3" x14ac:dyDescent="0.3">
      <c r="C10839"/>
    </row>
    <row r="10840" spans="3:3" x14ac:dyDescent="0.3">
      <c r="C10840"/>
    </row>
    <row r="10841" spans="3:3" x14ac:dyDescent="0.3">
      <c r="C10841"/>
    </row>
    <row r="10842" spans="3:3" x14ac:dyDescent="0.3">
      <c r="C10842"/>
    </row>
    <row r="10843" spans="3:3" x14ac:dyDescent="0.3">
      <c r="C10843"/>
    </row>
    <row r="10844" spans="3:3" x14ac:dyDescent="0.3">
      <c r="C10844"/>
    </row>
    <row r="10845" spans="3:3" x14ac:dyDescent="0.3">
      <c r="C10845"/>
    </row>
    <row r="10846" spans="3:3" x14ac:dyDescent="0.3">
      <c r="C10846"/>
    </row>
    <row r="10847" spans="3:3" x14ac:dyDescent="0.3">
      <c r="C10847"/>
    </row>
    <row r="10848" spans="3:3" x14ac:dyDescent="0.3">
      <c r="C10848"/>
    </row>
    <row r="10849" spans="3:3" x14ac:dyDescent="0.3">
      <c r="C10849"/>
    </row>
    <row r="10850" spans="3:3" x14ac:dyDescent="0.3">
      <c r="C10850"/>
    </row>
    <row r="10851" spans="3:3" x14ac:dyDescent="0.3">
      <c r="C10851"/>
    </row>
    <row r="10852" spans="3:3" x14ac:dyDescent="0.3">
      <c r="C10852"/>
    </row>
    <row r="10853" spans="3:3" x14ac:dyDescent="0.3">
      <c r="C10853"/>
    </row>
    <row r="10854" spans="3:3" x14ac:dyDescent="0.3">
      <c r="C10854"/>
    </row>
    <row r="10855" spans="3:3" x14ac:dyDescent="0.3">
      <c r="C10855"/>
    </row>
    <row r="10856" spans="3:3" x14ac:dyDescent="0.3">
      <c r="C10856"/>
    </row>
    <row r="10857" spans="3:3" x14ac:dyDescent="0.3">
      <c r="C10857"/>
    </row>
    <row r="10858" spans="3:3" x14ac:dyDescent="0.3">
      <c r="C10858"/>
    </row>
    <row r="10859" spans="3:3" x14ac:dyDescent="0.3">
      <c r="C10859"/>
    </row>
    <row r="10860" spans="3:3" x14ac:dyDescent="0.3">
      <c r="C10860"/>
    </row>
    <row r="10861" spans="3:3" x14ac:dyDescent="0.3">
      <c r="C10861"/>
    </row>
    <row r="10862" spans="3:3" x14ac:dyDescent="0.3">
      <c r="C10862"/>
    </row>
    <row r="10863" spans="3:3" x14ac:dyDescent="0.3">
      <c r="C10863"/>
    </row>
    <row r="10864" spans="3:3" x14ac:dyDescent="0.3">
      <c r="C10864"/>
    </row>
    <row r="10865" spans="3:3" x14ac:dyDescent="0.3">
      <c r="C10865"/>
    </row>
    <row r="10866" spans="3:3" x14ac:dyDescent="0.3">
      <c r="C10866"/>
    </row>
    <row r="10867" spans="3:3" x14ac:dyDescent="0.3">
      <c r="C10867"/>
    </row>
    <row r="10868" spans="3:3" x14ac:dyDescent="0.3">
      <c r="C10868"/>
    </row>
    <row r="10869" spans="3:3" x14ac:dyDescent="0.3">
      <c r="C10869"/>
    </row>
    <row r="10870" spans="3:3" x14ac:dyDescent="0.3">
      <c r="C10870"/>
    </row>
    <row r="10871" spans="3:3" x14ac:dyDescent="0.3">
      <c r="C10871"/>
    </row>
    <row r="10872" spans="3:3" x14ac:dyDescent="0.3">
      <c r="C10872"/>
    </row>
    <row r="10873" spans="3:3" x14ac:dyDescent="0.3">
      <c r="C10873"/>
    </row>
    <row r="10874" spans="3:3" x14ac:dyDescent="0.3">
      <c r="C10874"/>
    </row>
    <row r="10875" spans="3:3" x14ac:dyDescent="0.3">
      <c r="C10875"/>
    </row>
    <row r="10876" spans="3:3" x14ac:dyDescent="0.3">
      <c r="C10876"/>
    </row>
    <row r="10877" spans="3:3" x14ac:dyDescent="0.3">
      <c r="C10877"/>
    </row>
    <row r="10878" spans="3:3" x14ac:dyDescent="0.3">
      <c r="C10878"/>
    </row>
    <row r="10879" spans="3:3" x14ac:dyDescent="0.3">
      <c r="C10879"/>
    </row>
    <row r="10880" spans="3:3" x14ac:dyDescent="0.3">
      <c r="C10880"/>
    </row>
    <row r="10881" spans="3:3" x14ac:dyDescent="0.3">
      <c r="C10881"/>
    </row>
    <row r="10882" spans="3:3" x14ac:dyDescent="0.3">
      <c r="C10882"/>
    </row>
    <row r="10883" spans="3:3" x14ac:dyDescent="0.3">
      <c r="C10883"/>
    </row>
    <row r="10884" spans="3:3" x14ac:dyDescent="0.3">
      <c r="C10884"/>
    </row>
    <row r="10885" spans="3:3" x14ac:dyDescent="0.3">
      <c r="C10885"/>
    </row>
    <row r="10886" spans="3:3" x14ac:dyDescent="0.3">
      <c r="C10886"/>
    </row>
    <row r="10887" spans="3:3" x14ac:dyDescent="0.3">
      <c r="C10887"/>
    </row>
    <row r="10888" spans="3:3" x14ac:dyDescent="0.3">
      <c r="C10888"/>
    </row>
    <row r="10889" spans="3:3" x14ac:dyDescent="0.3">
      <c r="C10889"/>
    </row>
    <row r="10890" spans="3:3" x14ac:dyDescent="0.3">
      <c r="C10890"/>
    </row>
    <row r="10891" spans="3:3" x14ac:dyDescent="0.3">
      <c r="C10891"/>
    </row>
    <row r="10892" spans="3:3" x14ac:dyDescent="0.3">
      <c r="C10892"/>
    </row>
    <row r="10893" spans="3:3" x14ac:dyDescent="0.3">
      <c r="C10893"/>
    </row>
    <row r="10894" spans="3:3" x14ac:dyDescent="0.3">
      <c r="C10894"/>
    </row>
    <row r="10895" spans="3:3" x14ac:dyDescent="0.3">
      <c r="C10895"/>
    </row>
    <row r="10896" spans="3:3" x14ac:dyDescent="0.3">
      <c r="C10896"/>
    </row>
    <row r="10897" spans="3:3" x14ac:dyDescent="0.3">
      <c r="C10897"/>
    </row>
    <row r="10898" spans="3:3" x14ac:dyDescent="0.3">
      <c r="C10898"/>
    </row>
    <row r="10899" spans="3:3" x14ac:dyDescent="0.3">
      <c r="C10899"/>
    </row>
    <row r="10900" spans="3:3" x14ac:dyDescent="0.3">
      <c r="C10900"/>
    </row>
    <row r="10901" spans="3:3" x14ac:dyDescent="0.3">
      <c r="C10901"/>
    </row>
    <row r="10902" spans="3:3" x14ac:dyDescent="0.3">
      <c r="C10902"/>
    </row>
    <row r="10903" spans="3:3" x14ac:dyDescent="0.3">
      <c r="C10903"/>
    </row>
    <row r="10904" spans="3:3" x14ac:dyDescent="0.3">
      <c r="C10904"/>
    </row>
    <row r="10905" spans="3:3" x14ac:dyDescent="0.3">
      <c r="C10905"/>
    </row>
    <row r="10906" spans="3:3" x14ac:dyDescent="0.3">
      <c r="C10906"/>
    </row>
    <row r="10907" spans="3:3" x14ac:dyDescent="0.3">
      <c r="C10907"/>
    </row>
    <row r="10908" spans="3:3" x14ac:dyDescent="0.3">
      <c r="C10908"/>
    </row>
    <row r="10909" spans="3:3" x14ac:dyDescent="0.3">
      <c r="C10909"/>
    </row>
    <row r="10910" spans="3:3" x14ac:dyDescent="0.3">
      <c r="C10910"/>
    </row>
    <row r="10911" spans="3:3" x14ac:dyDescent="0.3">
      <c r="C10911"/>
    </row>
    <row r="10912" spans="3:3" x14ac:dyDescent="0.3">
      <c r="C10912"/>
    </row>
    <row r="10913" spans="3:3" x14ac:dyDescent="0.3">
      <c r="C10913"/>
    </row>
    <row r="10914" spans="3:3" x14ac:dyDescent="0.3">
      <c r="C10914"/>
    </row>
    <row r="10915" spans="3:3" x14ac:dyDescent="0.3">
      <c r="C10915"/>
    </row>
    <row r="10916" spans="3:3" x14ac:dyDescent="0.3">
      <c r="C10916"/>
    </row>
    <row r="10917" spans="3:3" x14ac:dyDescent="0.3">
      <c r="C10917"/>
    </row>
    <row r="10918" spans="3:3" x14ac:dyDescent="0.3">
      <c r="C10918"/>
    </row>
    <row r="10919" spans="3:3" x14ac:dyDescent="0.3">
      <c r="C10919"/>
    </row>
    <row r="10920" spans="3:3" x14ac:dyDescent="0.3">
      <c r="C10920"/>
    </row>
    <row r="10921" spans="3:3" x14ac:dyDescent="0.3">
      <c r="C10921"/>
    </row>
    <row r="10922" spans="3:3" x14ac:dyDescent="0.3">
      <c r="C10922"/>
    </row>
    <row r="10923" spans="3:3" x14ac:dyDescent="0.3">
      <c r="C10923"/>
    </row>
    <row r="10924" spans="3:3" x14ac:dyDescent="0.3">
      <c r="C10924"/>
    </row>
    <row r="10925" spans="3:3" x14ac:dyDescent="0.3">
      <c r="C10925"/>
    </row>
    <row r="10926" spans="3:3" x14ac:dyDescent="0.3">
      <c r="C10926"/>
    </row>
    <row r="10927" spans="3:3" x14ac:dyDescent="0.3">
      <c r="C10927"/>
    </row>
    <row r="10928" spans="3:3" x14ac:dyDescent="0.3">
      <c r="C10928"/>
    </row>
    <row r="10929" spans="3:3" x14ac:dyDescent="0.3">
      <c r="C10929"/>
    </row>
    <row r="10930" spans="3:3" x14ac:dyDescent="0.3">
      <c r="C10930"/>
    </row>
    <row r="10931" spans="3:3" x14ac:dyDescent="0.3">
      <c r="C10931"/>
    </row>
    <row r="10932" spans="3:3" x14ac:dyDescent="0.3">
      <c r="C10932"/>
    </row>
    <row r="10933" spans="3:3" x14ac:dyDescent="0.3">
      <c r="C10933"/>
    </row>
    <row r="10934" spans="3:3" x14ac:dyDescent="0.3">
      <c r="C10934"/>
    </row>
    <row r="10935" spans="3:3" x14ac:dyDescent="0.3">
      <c r="C10935"/>
    </row>
    <row r="10936" spans="3:3" x14ac:dyDescent="0.3">
      <c r="C10936"/>
    </row>
    <row r="10937" spans="3:3" x14ac:dyDescent="0.3">
      <c r="C10937"/>
    </row>
    <row r="10938" spans="3:3" x14ac:dyDescent="0.3">
      <c r="C10938"/>
    </row>
    <row r="10939" spans="3:3" x14ac:dyDescent="0.3">
      <c r="C10939"/>
    </row>
    <row r="10940" spans="3:3" x14ac:dyDescent="0.3">
      <c r="C10940"/>
    </row>
    <row r="10941" spans="3:3" x14ac:dyDescent="0.3">
      <c r="C10941"/>
    </row>
    <row r="10942" spans="3:3" x14ac:dyDescent="0.3">
      <c r="C10942"/>
    </row>
    <row r="10943" spans="3:3" x14ac:dyDescent="0.3">
      <c r="C10943"/>
    </row>
    <row r="10944" spans="3:3" x14ac:dyDescent="0.3">
      <c r="C10944"/>
    </row>
    <row r="10945" spans="3:3" x14ac:dyDescent="0.3">
      <c r="C10945"/>
    </row>
    <row r="10946" spans="3:3" x14ac:dyDescent="0.3">
      <c r="C10946"/>
    </row>
    <row r="10947" spans="3:3" x14ac:dyDescent="0.3">
      <c r="C10947"/>
    </row>
    <row r="10948" spans="3:3" x14ac:dyDescent="0.3">
      <c r="C10948"/>
    </row>
    <row r="10949" spans="3:3" x14ac:dyDescent="0.3">
      <c r="C10949"/>
    </row>
    <row r="10950" spans="3:3" x14ac:dyDescent="0.3">
      <c r="C10950"/>
    </row>
    <row r="10951" spans="3:3" x14ac:dyDescent="0.3">
      <c r="C10951"/>
    </row>
    <row r="10952" spans="3:3" x14ac:dyDescent="0.3">
      <c r="C10952"/>
    </row>
    <row r="10953" spans="3:3" x14ac:dyDescent="0.3">
      <c r="C10953"/>
    </row>
    <row r="10954" spans="3:3" x14ac:dyDescent="0.3">
      <c r="C10954"/>
    </row>
    <row r="10955" spans="3:3" x14ac:dyDescent="0.3">
      <c r="C10955"/>
    </row>
    <row r="10956" spans="3:3" x14ac:dyDescent="0.3">
      <c r="C10956"/>
    </row>
    <row r="10957" spans="3:3" x14ac:dyDescent="0.3">
      <c r="C10957"/>
    </row>
    <row r="10958" spans="3:3" x14ac:dyDescent="0.3">
      <c r="C10958"/>
    </row>
    <row r="10959" spans="3:3" x14ac:dyDescent="0.3">
      <c r="C10959"/>
    </row>
    <row r="10960" spans="3:3" x14ac:dyDescent="0.3">
      <c r="C10960"/>
    </row>
    <row r="10961" spans="3:3" x14ac:dyDescent="0.3">
      <c r="C10961"/>
    </row>
    <row r="10962" spans="3:3" x14ac:dyDescent="0.3">
      <c r="C10962"/>
    </row>
    <row r="10963" spans="3:3" x14ac:dyDescent="0.3">
      <c r="C10963"/>
    </row>
    <row r="10964" spans="3:3" x14ac:dyDescent="0.3">
      <c r="C10964"/>
    </row>
    <row r="10965" spans="3:3" x14ac:dyDescent="0.3">
      <c r="C10965"/>
    </row>
    <row r="10966" spans="3:3" x14ac:dyDescent="0.3">
      <c r="C10966"/>
    </row>
    <row r="10967" spans="3:3" x14ac:dyDescent="0.3">
      <c r="C10967"/>
    </row>
    <row r="10968" spans="3:3" x14ac:dyDescent="0.3">
      <c r="C10968"/>
    </row>
    <row r="10969" spans="3:3" x14ac:dyDescent="0.3">
      <c r="C10969"/>
    </row>
    <row r="10970" spans="3:3" x14ac:dyDescent="0.3">
      <c r="C10970"/>
    </row>
    <row r="10971" spans="3:3" x14ac:dyDescent="0.3">
      <c r="C10971"/>
    </row>
    <row r="10972" spans="3:3" x14ac:dyDescent="0.3">
      <c r="C10972"/>
    </row>
    <row r="10973" spans="3:3" x14ac:dyDescent="0.3">
      <c r="C10973"/>
    </row>
    <row r="10974" spans="3:3" x14ac:dyDescent="0.3">
      <c r="C10974"/>
    </row>
    <row r="10975" spans="3:3" x14ac:dyDescent="0.3">
      <c r="C10975"/>
    </row>
    <row r="10976" spans="3:3" x14ac:dyDescent="0.3">
      <c r="C10976"/>
    </row>
    <row r="10977" spans="3:3" x14ac:dyDescent="0.3">
      <c r="C10977"/>
    </row>
    <row r="10978" spans="3:3" x14ac:dyDescent="0.3">
      <c r="C10978"/>
    </row>
    <row r="10979" spans="3:3" x14ac:dyDescent="0.3">
      <c r="C10979"/>
    </row>
    <row r="10980" spans="3:3" x14ac:dyDescent="0.3">
      <c r="C10980"/>
    </row>
    <row r="10981" spans="3:3" x14ac:dyDescent="0.3">
      <c r="C10981"/>
    </row>
    <row r="10982" spans="3:3" x14ac:dyDescent="0.3">
      <c r="C10982"/>
    </row>
    <row r="10983" spans="3:3" x14ac:dyDescent="0.3">
      <c r="C10983"/>
    </row>
    <row r="10984" spans="3:3" x14ac:dyDescent="0.3">
      <c r="C10984"/>
    </row>
    <row r="10985" spans="3:3" x14ac:dyDescent="0.3">
      <c r="C10985"/>
    </row>
    <row r="10986" spans="3:3" x14ac:dyDescent="0.3">
      <c r="C10986"/>
    </row>
    <row r="10987" spans="3:3" x14ac:dyDescent="0.3">
      <c r="C10987"/>
    </row>
    <row r="10988" spans="3:3" x14ac:dyDescent="0.3">
      <c r="C10988"/>
    </row>
    <row r="10989" spans="3:3" x14ac:dyDescent="0.3">
      <c r="C10989"/>
    </row>
    <row r="10990" spans="3:3" x14ac:dyDescent="0.3">
      <c r="C10990"/>
    </row>
    <row r="10991" spans="3:3" x14ac:dyDescent="0.3">
      <c r="C10991"/>
    </row>
    <row r="10992" spans="3:3" x14ac:dyDescent="0.3">
      <c r="C10992"/>
    </row>
    <row r="10993" spans="3:3" x14ac:dyDescent="0.3">
      <c r="C10993"/>
    </row>
    <row r="10994" spans="3:3" x14ac:dyDescent="0.3">
      <c r="C10994"/>
    </row>
    <row r="10995" spans="3:3" x14ac:dyDescent="0.3">
      <c r="C10995"/>
    </row>
    <row r="10996" spans="3:3" x14ac:dyDescent="0.3">
      <c r="C10996"/>
    </row>
    <row r="10997" spans="3:3" x14ac:dyDescent="0.3">
      <c r="C10997"/>
    </row>
    <row r="10998" spans="3:3" x14ac:dyDescent="0.3">
      <c r="C10998"/>
    </row>
    <row r="10999" spans="3:3" x14ac:dyDescent="0.3">
      <c r="C10999"/>
    </row>
    <row r="11000" spans="3:3" x14ac:dyDescent="0.3">
      <c r="C11000"/>
    </row>
    <row r="11001" spans="3:3" x14ac:dyDescent="0.3">
      <c r="C11001"/>
    </row>
    <row r="11002" spans="3:3" x14ac:dyDescent="0.3">
      <c r="C11002"/>
    </row>
    <row r="11003" spans="3:3" x14ac:dyDescent="0.3">
      <c r="C11003"/>
    </row>
    <row r="11004" spans="3:3" x14ac:dyDescent="0.3">
      <c r="C11004"/>
    </row>
    <row r="11005" spans="3:3" x14ac:dyDescent="0.3">
      <c r="C11005"/>
    </row>
    <row r="11006" spans="3:3" x14ac:dyDescent="0.3">
      <c r="C11006"/>
    </row>
    <row r="11007" spans="3:3" x14ac:dyDescent="0.3">
      <c r="C11007"/>
    </row>
    <row r="11008" spans="3:3" x14ac:dyDescent="0.3">
      <c r="C11008"/>
    </row>
    <row r="11009" spans="3:3" x14ac:dyDescent="0.3">
      <c r="C11009"/>
    </row>
    <row r="11010" spans="3:3" x14ac:dyDescent="0.3">
      <c r="C11010"/>
    </row>
    <row r="11011" spans="3:3" x14ac:dyDescent="0.3">
      <c r="C11011"/>
    </row>
    <row r="11012" spans="3:3" x14ac:dyDescent="0.3">
      <c r="C11012"/>
    </row>
    <row r="11013" spans="3:3" x14ac:dyDescent="0.3">
      <c r="C11013"/>
    </row>
    <row r="11014" spans="3:3" x14ac:dyDescent="0.3">
      <c r="C11014"/>
    </row>
    <row r="11015" spans="3:3" x14ac:dyDescent="0.3">
      <c r="C11015"/>
    </row>
    <row r="11016" spans="3:3" x14ac:dyDescent="0.3">
      <c r="C11016"/>
    </row>
    <row r="11017" spans="3:3" x14ac:dyDescent="0.3">
      <c r="C11017"/>
    </row>
    <row r="11018" spans="3:3" x14ac:dyDescent="0.3">
      <c r="C11018"/>
    </row>
    <row r="11019" spans="3:3" x14ac:dyDescent="0.3">
      <c r="C11019"/>
    </row>
    <row r="11020" spans="3:3" x14ac:dyDescent="0.3">
      <c r="C11020"/>
    </row>
    <row r="11021" spans="3:3" x14ac:dyDescent="0.3">
      <c r="C11021"/>
    </row>
    <row r="11022" spans="3:3" x14ac:dyDescent="0.3">
      <c r="C11022"/>
    </row>
    <row r="11023" spans="3:3" x14ac:dyDescent="0.3">
      <c r="C11023"/>
    </row>
    <row r="11024" spans="3:3" x14ac:dyDescent="0.3">
      <c r="C11024"/>
    </row>
    <row r="11025" spans="3:3" x14ac:dyDescent="0.3">
      <c r="C11025"/>
    </row>
    <row r="11026" spans="3:3" x14ac:dyDescent="0.3">
      <c r="C11026"/>
    </row>
    <row r="11027" spans="3:3" x14ac:dyDescent="0.3">
      <c r="C11027"/>
    </row>
    <row r="11028" spans="3:3" x14ac:dyDescent="0.3">
      <c r="C11028"/>
    </row>
    <row r="11029" spans="3:3" x14ac:dyDescent="0.3">
      <c r="C11029"/>
    </row>
    <row r="11030" spans="3:3" x14ac:dyDescent="0.3">
      <c r="C11030"/>
    </row>
    <row r="11031" spans="3:3" x14ac:dyDescent="0.3">
      <c r="C11031"/>
    </row>
    <row r="11032" spans="3:3" x14ac:dyDescent="0.3">
      <c r="C11032"/>
    </row>
    <row r="11033" spans="3:3" x14ac:dyDescent="0.3">
      <c r="C11033"/>
    </row>
    <row r="11034" spans="3:3" x14ac:dyDescent="0.3">
      <c r="C11034"/>
    </row>
    <row r="11035" spans="3:3" x14ac:dyDescent="0.3">
      <c r="C11035"/>
    </row>
    <row r="11036" spans="3:3" x14ac:dyDescent="0.3">
      <c r="C11036"/>
    </row>
    <row r="11037" spans="3:3" x14ac:dyDescent="0.3">
      <c r="C11037"/>
    </row>
    <row r="11038" spans="3:3" x14ac:dyDescent="0.3">
      <c r="C11038"/>
    </row>
    <row r="11039" spans="3:3" x14ac:dyDescent="0.3">
      <c r="C11039"/>
    </row>
    <row r="11040" spans="3:3" x14ac:dyDescent="0.3">
      <c r="C11040"/>
    </row>
    <row r="11041" spans="3:3" x14ac:dyDescent="0.3">
      <c r="C11041"/>
    </row>
    <row r="11042" spans="3:3" x14ac:dyDescent="0.3">
      <c r="C11042"/>
    </row>
    <row r="11043" spans="3:3" x14ac:dyDescent="0.3">
      <c r="C11043"/>
    </row>
    <row r="11044" spans="3:3" x14ac:dyDescent="0.3">
      <c r="C11044"/>
    </row>
    <row r="11045" spans="3:3" x14ac:dyDescent="0.3">
      <c r="C11045"/>
    </row>
    <row r="11046" spans="3:3" x14ac:dyDescent="0.3">
      <c r="C11046"/>
    </row>
    <row r="11047" spans="3:3" x14ac:dyDescent="0.3">
      <c r="C11047"/>
    </row>
    <row r="11048" spans="3:3" x14ac:dyDescent="0.3">
      <c r="C11048"/>
    </row>
    <row r="11049" spans="3:3" x14ac:dyDescent="0.3">
      <c r="C11049"/>
    </row>
    <row r="11050" spans="3:3" x14ac:dyDescent="0.3">
      <c r="C11050"/>
    </row>
    <row r="11051" spans="3:3" x14ac:dyDescent="0.3">
      <c r="C11051"/>
    </row>
    <row r="11052" spans="3:3" x14ac:dyDescent="0.3">
      <c r="C11052"/>
    </row>
    <row r="11053" spans="3:3" x14ac:dyDescent="0.3">
      <c r="C11053"/>
    </row>
    <row r="11054" spans="3:3" x14ac:dyDescent="0.3">
      <c r="C11054"/>
    </row>
    <row r="11055" spans="3:3" x14ac:dyDescent="0.3">
      <c r="C11055"/>
    </row>
    <row r="11056" spans="3:3" x14ac:dyDescent="0.3">
      <c r="C11056"/>
    </row>
    <row r="11057" spans="3:3" x14ac:dyDescent="0.3">
      <c r="C11057"/>
    </row>
    <row r="11058" spans="3:3" x14ac:dyDescent="0.3">
      <c r="C11058"/>
    </row>
    <row r="11059" spans="3:3" x14ac:dyDescent="0.3">
      <c r="C11059"/>
    </row>
    <row r="11060" spans="3:3" x14ac:dyDescent="0.3">
      <c r="C11060"/>
    </row>
    <row r="11061" spans="3:3" x14ac:dyDescent="0.3">
      <c r="C11061"/>
    </row>
    <row r="11062" spans="3:3" x14ac:dyDescent="0.3">
      <c r="C11062"/>
    </row>
    <row r="11063" spans="3:3" x14ac:dyDescent="0.3">
      <c r="C11063"/>
    </row>
    <row r="11064" spans="3:3" x14ac:dyDescent="0.3">
      <c r="C11064"/>
    </row>
    <row r="11065" spans="3:3" x14ac:dyDescent="0.3">
      <c r="C11065"/>
    </row>
    <row r="11066" spans="3:3" x14ac:dyDescent="0.3">
      <c r="C11066"/>
    </row>
    <row r="11067" spans="3:3" x14ac:dyDescent="0.3">
      <c r="C11067"/>
    </row>
    <row r="11068" spans="3:3" x14ac:dyDescent="0.3">
      <c r="C11068"/>
    </row>
    <row r="11069" spans="3:3" x14ac:dyDescent="0.3">
      <c r="C11069"/>
    </row>
    <row r="11070" spans="3:3" x14ac:dyDescent="0.3">
      <c r="C11070"/>
    </row>
    <row r="11071" spans="3:3" x14ac:dyDescent="0.3">
      <c r="C11071"/>
    </row>
    <row r="11072" spans="3:3" x14ac:dyDescent="0.3">
      <c r="C11072"/>
    </row>
    <row r="11073" spans="3:3" x14ac:dyDescent="0.3">
      <c r="C11073"/>
    </row>
    <row r="11074" spans="3:3" x14ac:dyDescent="0.3">
      <c r="C11074"/>
    </row>
    <row r="11075" spans="3:3" x14ac:dyDescent="0.3">
      <c r="C11075"/>
    </row>
    <row r="11076" spans="3:3" x14ac:dyDescent="0.3">
      <c r="C11076"/>
    </row>
    <row r="11077" spans="3:3" x14ac:dyDescent="0.3">
      <c r="C11077"/>
    </row>
    <row r="11078" spans="3:3" x14ac:dyDescent="0.3">
      <c r="C11078"/>
    </row>
    <row r="11079" spans="3:3" x14ac:dyDescent="0.3">
      <c r="C11079"/>
    </row>
    <row r="11080" spans="3:3" x14ac:dyDescent="0.3">
      <c r="C11080"/>
    </row>
    <row r="11081" spans="3:3" x14ac:dyDescent="0.3">
      <c r="C11081"/>
    </row>
    <row r="11082" spans="3:3" x14ac:dyDescent="0.3">
      <c r="C11082"/>
    </row>
    <row r="11083" spans="3:3" x14ac:dyDescent="0.3">
      <c r="C11083"/>
    </row>
    <row r="11084" spans="3:3" x14ac:dyDescent="0.3">
      <c r="C11084"/>
    </row>
    <row r="11085" spans="3:3" x14ac:dyDescent="0.3">
      <c r="C11085"/>
    </row>
    <row r="11086" spans="3:3" x14ac:dyDescent="0.3">
      <c r="C11086"/>
    </row>
    <row r="11087" spans="3:3" x14ac:dyDescent="0.3">
      <c r="C11087"/>
    </row>
    <row r="11088" spans="3:3" x14ac:dyDescent="0.3">
      <c r="C11088"/>
    </row>
    <row r="11089" spans="3:3" x14ac:dyDescent="0.3">
      <c r="C11089"/>
    </row>
    <row r="11090" spans="3:3" x14ac:dyDescent="0.3">
      <c r="C11090"/>
    </row>
    <row r="11091" spans="3:3" x14ac:dyDescent="0.3">
      <c r="C11091"/>
    </row>
    <row r="11092" spans="3:3" x14ac:dyDescent="0.3">
      <c r="C11092"/>
    </row>
    <row r="11093" spans="3:3" x14ac:dyDescent="0.3">
      <c r="C11093"/>
    </row>
    <row r="11094" spans="3:3" x14ac:dyDescent="0.3">
      <c r="C11094"/>
    </row>
    <row r="11095" spans="3:3" x14ac:dyDescent="0.3">
      <c r="C11095"/>
    </row>
    <row r="11096" spans="3:3" x14ac:dyDescent="0.3">
      <c r="C11096"/>
    </row>
    <row r="11097" spans="3:3" x14ac:dyDescent="0.3">
      <c r="C11097"/>
    </row>
    <row r="11098" spans="3:3" x14ac:dyDescent="0.3">
      <c r="C11098"/>
    </row>
    <row r="11099" spans="3:3" x14ac:dyDescent="0.3">
      <c r="C11099"/>
    </row>
    <row r="11100" spans="3:3" x14ac:dyDescent="0.3">
      <c r="C11100"/>
    </row>
    <row r="11101" spans="3:3" x14ac:dyDescent="0.3">
      <c r="C11101"/>
    </row>
    <row r="11102" spans="3:3" x14ac:dyDescent="0.3">
      <c r="C11102"/>
    </row>
    <row r="11103" spans="3:3" x14ac:dyDescent="0.3">
      <c r="C11103"/>
    </row>
    <row r="11104" spans="3:3" x14ac:dyDescent="0.3">
      <c r="C11104"/>
    </row>
    <row r="11105" spans="3:3" x14ac:dyDescent="0.3">
      <c r="C11105"/>
    </row>
    <row r="11106" spans="3:3" x14ac:dyDescent="0.3">
      <c r="C11106"/>
    </row>
    <row r="11107" spans="3:3" x14ac:dyDescent="0.3">
      <c r="C11107"/>
    </row>
    <row r="11108" spans="3:3" x14ac:dyDescent="0.3">
      <c r="C11108"/>
    </row>
    <row r="11109" spans="3:3" x14ac:dyDescent="0.3">
      <c r="C11109"/>
    </row>
    <row r="11110" spans="3:3" x14ac:dyDescent="0.3">
      <c r="C11110"/>
    </row>
    <row r="11111" spans="3:3" x14ac:dyDescent="0.3">
      <c r="C11111"/>
    </row>
    <row r="11112" spans="3:3" x14ac:dyDescent="0.3">
      <c r="C11112"/>
    </row>
    <row r="11113" spans="3:3" x14ac:dyDescent="0.3">
      <c r="C11113"/>
    </row>
    <row r="11114" spans="3:3" x14ac:dyDescent="0.3">
      <c r="C11114"/>
    </row>
    <row r="11115" spans="3:3" x14ac:dyDescent="0.3">
      <c r="C11115"/>
    </row>
    <row r="11116" spans="3:3" x14ac:dyDescent="0.3">
      <c r="C11116"/>
    </row>
    <row r="11117" spans="3:3" x14ac:dyDescent="0.3">
      <c r="C11117"/>
    </row>
    <row r="11118" spans="3:3" x14ac:dyDescent="0.3">
      <c r="C11118"/>
    </row>
    <row r="11119" spans="3:3" x14ac:dyDescent="0.3">
      <c r="C11119"/>
    </row>
    <row r="11120" spans="3:3" x14ac:dyDescent="0.3">
      <c r="C11120"/>
    </row>
    <row r="11121" spans="3:3" x14ac:dyDescent="0.3">
      <c r="C11121"/>
    </row>
    <row r="11122" spans="3:3" x14ac:dyDescent="0.3">
      <c r="C11122"/>
    </row>
    <row r="11123" spans="3:3" x14ac:dyDescent="0.3">
      <c r="C11123"/>
    </row>
    <row r="11124" spans="3:3" x14ac:dyDescent="0.3">
      <c r="C11124"/>
    </row>
    <row r="11125" spans="3:3" x14ac:dyDescent="0.3">
      <c r="C11125"/>
    </row>
    <row r="11126" spans="3:3" x14ac:dyDescent="0.3">
      <c r="C11126"/>
    </row>
    <row r="11127" spans="3:3" x14ac:dyDescent="0.3">
      <c r="C11127"/>
    </row>
    <row r="11128" spans="3:3" x14ac:dyDescent="0.3">
      <c r="C11128"/>
    </row>
    <row r="11129" spans="3:3" x14ac:dyDescent="0.3">
      <c r="C11129"/>
    </row>
    <row r="11130" spans="3:3" x14ac:dyDescent="0.3">
      <c r="C11130"/>
    </row>
    <row r="11131" spans="3:3" x14ac:dyDescent="0.3">
      <c r="C11131"/>
    </row>
    <row r="11132" spans="3:3" x14ac:dyDescent="0.3">
      <c r="C11132"/>
    </row>
    <row r="11133" spans="3:3" x14ac:dyDescent="0.3">
      <c r="C11133"/>
    </row>
    <row r="11134" spans="3:3" x14ac:dyDescent="0.3">
      <c r="C11134"/>
    </row>
    <row r="11135" spans="3:3" x14ac:dyDescent="0.3">
      <c r="C11135"/>
    </row>
    <row r="11136" spans="3:3" x14ac:dyDescent="0.3">
      <c r="C11136"/>
    </row>
    <row r="11137" spans="3:3" x14ac:dyDescent="0.3">
      <c r="C11137"/>
    </row>
    <row r="11138" spans="3:3" x14ac:dyDescent="0.3">
      <c r="C11138"/>
    </row>
    <row r="11139" spans="3:3" x14ac:dyDescent="0.3">
      <c r="C11139"/>
    </row>
    <row r="11140" spans="3:3" x14ac:dyDescent="0.3">
      <c r="C11140"/>
    </row>
    <row r="11141" spans="3:3" x14ac:dyDescent="0.3">
      <c r="C11141"/>
    </row>
    <row r="11142" spans="3:3" x14ac:dyDescent="0.3">
      <c r="C11142"/>
    </row>
    <row r="11143" spans="3:3" x14ac:dyDescent="0.3">
      <c r="C11143"/>
    </row>
    <row r="11144" spans="3:3" x14ac:dyDescent="0.3">
      <c r="C11144"/>
    </row>
    <row r="11145" spans="3:3" x14ac:dyDescent="0.3">
      <c r="C11145"/>
    </row>
    <row r="11146" spans="3:3" x14ac:dyDescent="0.3">
      <c r="C11146"/>
    </row>
    <row r="11147" spans="3:3" x14ac:dyDescent="0.3">
      <c r="C11147"/>
    </row>
    <row r="11148" spans="3:3" x14ac:dyDescent="0.3">
      <c r="C11148"/>
    </row>
    <row r="11149" spans="3:3" x14ac:dyDescent="0.3">
      <c r="C11149"/>
    </row>
    <row r="11150" spans="3:3" x14ac:dyDescent="0.3">
      <c r="C11150"/>
    </row>
    <row r="11151" spans="3:3" x14ac:dyDescent="0.3">
      <c r="C11151"/>
    </row>
    <row r="11152" spans="3:3" x14ac:dyDescent="0.3">
      <c r="C11152"/>
    </row>
    <row r="11153" spans="3:3" x14ac:dyDescent="0.3">
      <c r="C11153"/>
    </row>
    <row r="11154" spans="3:3" x14ac:dyDescent="0.3">
      <c r="C11154"/>
    </row>
    <row r="11155" spans="3:3" x14ac:dyDescent="0.3">
      <c r="C11155"/>
    </row>
    <row r="11156" spans="3:3" x14ac:dyDescent="0.3">
      <c r="C11156"/>
    </row>
    <row r="11157" spans="3:3" x14ac:dyDescent="0.3">
      <c r="C11157"/>
    </row>
    <row r="11158" spans="3:3" x14ac:dyDescent="0.3">
      <c r="C11158"/>
    </row>
    <row r="11159" spans="3:3" x14ac:dyDescent="0.3">
      <c r="C11159"/>
    </row>
    <row r="11160" spans="3:3" x14ac:dyDescent="0.3">
      <c r="C11160"/>
    </row>
    <row r="11161" spans="3:3" x14ac:dyDescent="0.3">
      <c r="C11161"/>
    </row>
    <row r="11162" spans="3:3" x14ac:dyDescent="0.3">
      <c r="C11162"/>
    </row>
    <row r="11163" spans="3:3" x14ac:dyDescent="0.3">
      <c r="C11163"/>
    </row>
    <row r="11164" spans="3:3" x14ac:dyDescent="0.3">
      <c r="C11164"/>
    </row>
    <row r="11165" spans="3:3" x14ac:dyDescent="0.3">
      <c r="C11165"/>
    </row>
    <row r="11166" spans="3:3" x14ac:dyDescent="0.3">
      <c r="C11166"/>
    </row>
    <row r="11167" spans="3:3" x14ac:dyDescent="0.3">
      <c r="C11167"/>
    </row>
    <row r="11168" spans="3:3" x14ac:dyDescent="0.3">
      <c r="C11168"/>
    </row>
    <row r="11169" spans="3:3" x14ac:dyDescent="0.3">
      <c r="C11169"/>
    </row>
    <row r="11170" spans="3:3" x14ac:dyDescent="0.3">
      <c r="C11170"/>
    </row>
    <row r="11171" spans="3:3" x14ac:dyDescent="0.3">
      <c r="C11171"/>
    </row>
    <row r="11172" spans="3:3" x14ac:dyDescent="0.3">
      <c r="C11172"/>
    </row>
    <row r="11173" spans="3:3" x14ac:dyDescent="0.3">
      <c r="C11173"/>
    </row>
    <row r="11174" spans="3:3" x14ac:dyDescent="0.3">
      <c r="C11174"/>
    </row>
    <row r="11175" spans="3:3" x14ac:dyDescent="0.3">
      <c r="C11175"/>
    </row>
    <row r="11176" spans="3:3" x14ac:dyDescent="0.3">
      <c r="C11176"/>
    </row>
    <row r="11177" spans="3:3" x14ac:dyDescent="0.3">
      <c r="C11177"/>
    </row>
    <row r="11178" spans="3:3" x14ac:dyDescent="0.3">
      <c r="C11178"/>
    </row>
    <row r="11179" spans="3:3" x14ac:dyDescent="0.3">
      <c r="C11179"/>
    </row>
    <row r="11180" spans="3:3" x14ac:dyDescent="0.3">
      <c r="C11180"/>
    </row>
    <row r="11181" spans="3:3" x14ac:dyDescent="0.3">
      <c r="C11181"/>
    </row>
    <row r="11182" spans="3:3" x14ac:dyDescent="0.3">
      <c r="C11182"/>
    </row>
    <row r="11183" spans="3:3" x14ac:dyDescent="0.3">
      <c r="C11183"/>
    </row>
    <row r="11184" spans="3:3" x14ac:dyDescent="0.3">
      <c r="C11184"/>
    </row>
    <row r="11185" spans="3:3" x14ac:dyDescent="0.3">
      <c r="C11185"/>
    </row>
    <row r="11186" spans="3:3" x14ac:dyDescent="0.3">
      <c r="C11186"/>
    </row>
    <row r="11187" spans="3:3" x14ac:dyDescent="0.3">
      <c r="C11187"/>
    </row>
    <row r="11188" spans="3:3" x14ac:dyDescent="0.3">
      <c r="C11188"/>
    </row>
    <row r="11189" spans="3:3" x14ac:dyDescent="0.3">
      <c r="C11189"/>
    </row>
    <row r="11190" spans="3:3" x14ac:dyDescent="0.3">
      <c r="C11190"/>
    </row>
    <row r="11191" spans="3:3" x14ac:dyDescent="0.3">
      <c r="C11191"/>
    </row>
    <row r="11192" spans="3:3" x14ac:dyDescent="0.3">
      <c r="C11192"/>
    </row>
    <row r="11193" spans="3:3" x14ac:dyDescent="0.3">
      <c r="C11193"/>
    </row>
    <row r="11194" spans="3:3" x14ac:dyDescent="0.3">
      <c r="C11194"/>
    </row>
    <row r="11195" spans="3:3" x14ac:dyDescent="0.3">
      <c r="C11195"/>
    </row>
    <row r="11196" spans="3:3" x14ac:dyDescent="0.3">
      <c r="C11196"/>
    </row>
    <row r="11197" spans="3:3" x14ac:dyDescent="0.3">
      <c r="C11197"/>
    </row>
    <row r="11198" spans="3:3" x14ac:dyDescent="0.3">
      <c r="C11198"/>
    </row>
    <row r="11199" spans="3:3" x14ac:dyDescent="0.3">
      <c r="C11199"/>
    </row>
    <row r="11200" spans="3:3" x14ac:dyDescent="0.3">
      <c r="C11200"/>
    </row>
    <row r="11201" spans="3:3" x14ac:dyDescent="0.3">
      <c r="C11201"/>
    </row>
    <row r="11202" spans="3:3" x14ac:dyDescent="0.3">
      <c r="C11202"/>
    </row>
    <row r="11203" spans="3:3" x14ac:dyDescent="0.3">
      <c r="C11203"/>
    </row>
    <row r="11204" spans="3:3" x14ac:dyDescent="0.3">
      <c r="C11204"/>
    </row>
    <row r="11205" spans="3:3" x14ac:dyDescent="0.3">
      <c r="C11205"/>
    </row>
    <row r="11206" spans="3:3" x14ac:dyDescent="0.3">
      <c r="C11206"/>
    </row>
    <row r="11207" spans="3:3" x14ac:dyDescent="0.3">
      <c r="C11207"/>
    </row>
    <row r="11208" spans="3:3" x14ac:dyDescent="0.3">
      <c r="C11208"/>
    </row>
    <row r="11209" spans="3:3" x14ac:dyDescent="0.3">
      <c r="C11209"/>
    </row>
    <row r="11210" spans="3:3" x14ac:dyDescent="0.3">
      <c r="C11210"/>
    </row>
    <row r="11211" spans="3:3" x14ac:dyDescent="0.3">
      <c r="C11211"/>
    </row>
    <row r="11212" spans="3:3" x14ac:dyDescent="0.3">
      <c r="C11212"/>
    </row>
    <row r="11213" spans="3:3" x14ac:dyDescent="0.3">
      <c r="C11213"/>
    </row>
    <row r="11214" spans="3:3" x14ac:dyDescent="0.3">
      <c r="C11214"/>
    </row>
    <row r="11215" spans="3:3" x14ac:dyDescent="0.3">
      <c r="C11215"/>
    </row>
    <row r="11216" spans="3:3" x14ac:dyDescent="0.3">
      <c r="C11216"/>
    </row>
    <row r="11217" spans="3:3" x14ac:dyDescent="0.3">
      <c r="C11217"/>
    </row>
    <row r="11218" spans="3:3" x14ac:dyDescent="0.3">
      <c r="C11218"/>
    </row>
    <row r="11219" spans="3:3" x14ac:dyDescent="0.3">
      <c r="C11219"/>
    </row>
    <row r="11220" spans="3:3" x14ac:dyDescent="0.3">
      <c r="C11220"/>
    </row>
    <row r="11221" spans="3:3" x14ac:dyDescent="0.3">
      <c r="C11221"/>
    </row>
    <row r="11222" spans="3:3" x14ac:dyDescent="0.3">
      <c r="C11222"/>
    </row>
    <row r="11223" spans="3:3" x14ac:dyDescent="0.3">
      <c r="C11223"/>
    </row>
    <row r="11224" spans="3:3" x14ac:dyDescent="0.3">
      <c r="C11224"/>
    </row>
    <row r="11225" spans="3:3" x14ac:dyDescent="0.3">
      <c r="C11225"/>
    </row>
    <row r="11226" spans="3:3" x14ac:dyDescent="0.3">
      <c r="C11226"/>
    </row>
    <row r="11227" spans="3:3" x14ac:dyDescent="0.3">
      <c r="C11227"/>
    </row>
    <row r="11228" spans="3:3" x14ac:dyDescent="0.3">
      <c r="C11228"/>
    </row>
    <row r="11229" spans="3:3" x14ac:dyDescent="0.3">
      <c r="C11229"/>
    </row>
    <row r="11230" spans="3:3" x14ac:dyDescent="0.3">
      <c r="C11230"/>
    </row>
    <row r="11231" spans="3:3" x14ac:dyDescent="0.3">
      <c r="C11231"/>
    </row>
    <row r="11232" spans="3:3" x14ac:dyDescent="0.3">
      <c r="C11232"/>
    </row>
    <row r="11233" spans="3:3" x14ac:dyDescent="0.3">
      <c r="C11233"/>
    </row>
    <row r="11234" spans="3:3" x14ac:dyDescent="0.3">
      <c r="C11234"/>
    </row>
    <row r="11235" spans="3:3" x14ac:dyDescent="0.3">
      <c r="C11235"/>
    </row>
    <row r="11236" spans="3:3" x14ac:dyDescent="0.3">
      <c r="C11236"/>
    </row>
    <row r="11237" spans="3:3" x14ac:dyDescent="0.3">
      <c r="C11237"/>
    </row>
    <row r="11238" spans="3:3" x14ac:dyDescent="0.3">
      <c r="C11238"/>
    </row>
    <row r="11239" spans="3:3" x14ac:dyDescent="0.3">
      <c r="C11239"/>
    </row>
    <row r="11240" spans="3:3" x14ac:dyDescent="0.3">
      <c r="C11240"/>
    </row>
    <row r="11241" spans="3:3" x14ac:dyDescent="0.3">
      <c r="C11241"/>
    </row>
    <row r="11242" spans="3:3" x14ac:dyDescent="0.3">
      <c r="C11242"/>
    </row>
    <row r="11243" spans="3:3" x14ac:dyDescent="0.3">
      <c r="C11243"/>
    </row>
    <row r="11244" spans="3:3" x14ac:dyDescent="0.3">
      <c r="C11244"/>
    </row>
    <row r="11245" spans="3:3" x14ac:dyDescent="0.3">
      <c r="C11245"/>
    </row>
    <row r="11246" spans="3:3" x14ac:dyDescent="0.3">
      <c r="C11246"/>
    </row>
    <row r="11247" spans="3:3" x14ac:dyDescent="0.3">
      <c r="C11247"/>
    </row>
    <row r="11248" spans="3:3" x14ac:dyDescent="0.3">
      <c r="C11248"/>
    </row>
    <row r="11249" spans="3:3" x14ac:dyDescent="0.3">
      <c r="C11249"/>
    </row>
    <row r="11250" spans="3:3" x14ac:dyDescent="0.3">
      <c r="C11250"/>
    </row>
    <row r="11251" spans="3:3" x14ac:dyDescent="0.3">
      <c r="C11251"/>
    </row>
    <row r="11252" spans="3:3" x14ac:dyDescent="0.3">
      <c r="C11252"/>
    </row>
    <row r="11253" spans="3:3" x14ac:dyDescent="0.3">
      <c r="C11253"/>
    </row>
    <row r="11254" spans="3:3" x14ac:dyDescent="0.3">
      <c r="C11254"/>
    </row>
    <row r="11255" spans="3:3" x14ac:dyDescent="0.3">
      <c r="C11255"/>
    </row>
    <row r="11256" spans="3:3" x14ac:dyDescent="0.3">
      <c r="C11256"/>
    </row>
    <row r="11257" spans="3:3" x14ac:dyDescent="0.3">
      <c r="C11257"/>
    </row>
    <row r="11258" spans="3:3" x14ac:dyDescent="0.3">
      <c r="C11258"/>
    </row>
    <row r="11259" spans="3:3" x14ac:dyDescent="0.3">
      <c r="C11259"/>
    </row>
    <row r="11260" spans="3:3" x14ac:dyDescent="0.3">
      <c r="C11260"/>
    </row>
    <row r="11261" spans="3:3" x14ac:dyDescent="0.3">
      <c r="C11261"/>
    </row>
    <row r="11262" spans="3:3" x14ac:dyDescent="0.3">
      <c r="C11262"/>
    </row>
    <row r="11263" spans="3:3" x14ac:dyDescent="0.3">
      <c r="C11263"/>
    </row>
    <row r="11264" spans="3:3" x14ac:dyDescent="0.3">
      <c r="C11264"/>
    </row>
    <row r="11265" spans="3:3" x14ac:dyDescent="0.3">
      <c r="C11265"/>
    </row>
    <row r="11266" spans="3:3" x14ac:dyDescent="0.3">
      <c r="C11266"/>
    </row>
    <row r="11267" spans="3:3" x14ac:dyDescent="0.3">
      <c r="C11267"/>
    </row>
    <row r="11268" spans="3:3" x14ac:dyDescent="0.3">
      <c r="C11268"/>
    </row>
    <row r="11269" spans="3:3" x14ac:dyDescent="0.3">
      <c r="C11269"/>
    </row>
    <row r="11270" spans="3:3" x14ac:dyDescent="0.3">
      <c r="C11270"/>
    </row>
    <row r="11271" spans="3:3" x14ac:dyDescent="0.3">
      <c r="C11271"/>
    </row>
    <row r="11272" spans="3:3" x14ac:dyDescent="0.3">
      <c r="C11272"/>
    </row>
    <row r="11273" spans="3:3" x14ac:dyDescent="0.3">
      <c r="C11273"/>
    </row>
    <row r="11274" spans="3:3" x14ac:dyDescent="0.3">
      <c r="C11274"/>
    </row>
    <row r="11275" spans="3:3" x14ac:dyDescent="0.3">
      <c r="C11275"/>
    </row>
    <row r="11276" spans="3:3" x14ac:dyDescent="0.3">
      <c r="C11276"/>
    </row>
    <row r="11277" spans="3:3" x14ac:dyDescent="0.3">
      <c r="C11277"/>
    </row>
    <row r="11278" spans="3:3" x14ac:dyDescent="0.3">
      <c r="C11278"/>
    </row>
    <row r="11279" spans="3:3" x14ac:dyDescent="0.3">
      <c r="C11279"/>
    </row>
    <row r="11280" spans="3:3" x14ac:dyDescent="0.3">
      <c r="C11280"/>
    </row>
    <row r="11281" spans="3:3" x14ac:dyDescent="0.3">
      <c r="C11281"/>
    </row>
    <row r="11282" spans="3:3" x14ac:dyDescent="0.3">
      <c r="C11282"/>
    </row>
    <row r="11283" spans="3:3" x14ac:dyDescent="0.3">
      <c r="C11283"/>
    </row>
    <row r="11284" spans="3:3" x14ac:dyDescent="0.3">
      <c r="C11284"/>
    </row>
    <row r="11285" spans="3:3" x14ac:dyDescent="0.3">
      <c r="C11285"/>
    </row>
    <row r="11286" spans="3:3" x14ac:dyDescent="0.3">
      <c r="C11286"/>
    </row>
    <row r="11287" spans="3:3" x14ac:dyDescent="0.3">
      <c r="C11287"/>
    </row>
    <row r="11288" spans="3:3" x14ac:dyDescent="0.3">
      <c r="C11288"/>
    </row>
    <row r="11289" spans="3:3" x14ac:dyDescent="0.3">
      <c r="C11289"/>
    </row>
    <row r="11290" spans="3:3" x14ac:dyDescent="0.3">
      <c r="C11290"/>
    </row>
    <row r="11291" spans="3:3" x14ac:dyDescent="0.3">
      <c r="C11291"/>
    </row>
    <row r="11292" spans="3:3" x14ac:dyDescent="0.3">
      <c r="C11292"/>
    </row>
    <row r="11293" spans="3:3" x14ac:dyDescent="0.3">
      <c r="C11293"/>
    </row>
    <row r="11294" spans="3:3" x14ac:dyDescent="0.3">
      <c r="C11294"/>
    </row>
    <row r="11295" spans="3:3" x14ac:dyDescent="0.3">
      <c r="C11295"/>
    </row>
    <row r="11296" spans="3:3" x14ac:dyDescent="0.3">
      <c r="C11296"/>
    </row>
    <row r="11297" spans="3:3" x14ac:dyDescent="0.3">
      <c r="C11297"/>
    </row>
    <row r="11298" spans="3:3" x14ac:dyDescent="0.3">
      <c r="C11298"/>
    </row>
    <row r="11299" spans="3:3" x14ac:dyDescent="0.3">
      <c r="C11299"/>
    </row>
    <row r="11300" spans="3:3" x14ac:dyDescent="0.3">
      <c r="C11300"/>
    </row>
    <row r="11301" spans="3:3" x14ac:dyDescent="0.3">
      <c r="C11301"/>
    </row>
    <row r="11302" spans="3:3" x14ac:dyDescent="0.3">
      <c r="C11302"/>
    </row>
    <row r="11303" spans="3:3" x14ac:dyDescent="0.3">
      <c r="C11303"/>
    </row>
    <row r="11304" spans="3:3" x14ac:dyDescent="0.3">
      <c r="C11304"/>
    </row>
    <row r="11305" spans="3:3" x14ac:dyDescent="0.3">
      <c r="C11305"/>
    </row>
    <row r="11306" spans="3:3" x14ac:dyDescent="0.3">
      <c r="C11306"/>
    </row>
    <row r="11307" spans="3:3" x14ac:dyDescent="0.3">
      <c r="C11307"/>
    </row>
    <row r="11308" spans="3:3" x14ac:dyDescent="0.3">
      <c r="C11308"/>
    </row>
    <row r="11309" spans="3:3" x14ac:dyDescent="0.3">
      <c r="C11309"/>
    </row>
    <row r="11310" spans="3:3" x14ac:dyDescent="0.3">
      <c r="C11310"/>
    </row>
    <row r="11311" spans="3:3" x14ac:dyDescent="0.3">
      <c r="C11311"/>
    </row>
    <row r="11312" spans="3:3" x14ac:dyDescent="0.3">
      <c r="C11312"/>
    </row>
    <row r="11313" spans="3:3" x14ac:dyDescent="0.3">
      <c r="C11313"/>
    </row>
    <row r="11314" spans="3:3" x14ac:dyDescent="0.3">
      <c r="C11314"/>
    </row>
    <row r="11315" spans="3:3" x14ac:dyDescent="0.3">
      <c r="C11315"/>
    </row>
    <row r="11316" spans="3:3" x14ac:dyDescent="0.3">
      <c r="C11316"/>
    </row>
    <row r="11317" spans="3:3" x14ac:dyDescent="0.3">
      <c r="C11317"/>
    </row>
    <row r="11318" spans="3:3" x14ac:dyDescent="0.3">
      <c r="C11318"/>
    </row>
    <row r="11319" spans="3:3" x14ac:dyDescent="0.3">
      <c r="C11319"/>
    </row>
    <row r="11320" spans="3:3" x14ac:dyDescent="0.3">
      <c r="C11320"/>
    </row>
    <row r="11321" spans="3:3" x14ac:dyDescent="0.3">
      <c r="C11321"/>
    </row>
    <row r="11322" spans="3:3" x14ac:dyDescent="0.3">
      <c r="C11322"/>
    </row>
    <row r="11323" spans="3:3" x14ac:dyDescent="0.3">
      <c r="C11323"/>
    </row>
    <row r="11324" spans="3:3" x14ac:dyDescent="0.3">
      <c r="C11324"/>
    </row>
    <row r="11325" spans="3:3" x14ac:dyDescent="0.3">
      <c r="C11325"/>
    </row>
    <row r="11326" spans="3:3" x14ac:dyDescent="0.3">
      <c r="C11326"/>
    </row>
    <row r="11327" spans="3:3" x14ac:dyDescent="0.3">
      <c r="C11327"/>
    </row>
    <row r="11328" spans="3:3" x14ac:dyDescent="0.3">
      <c r="C11328"/>
    </row>
    <row r="11329" spans="3:3" x14ac:dyDescent="0.3">
      <c r="C11329"/>
    </row>
    <row r="11330" spans="3:3" x14ac:dyDescent="0.3">
      <c r="C11330"/>
    </row>
    <row r="11331" spans="3:3" x14ac:dyDescent="0.3">
      <c r="C11331"/>
    </row>
    <row r="11332" spans="3:3" x14ac:dyDescent="0.3">
      <c r="C11332"/>
    </row>
    <row r="11333" spans="3:3" x14ac:dyDescent="0.3">
      <c r="C11333"/>
    </row>
    <row r="11334" spans="3:3" x14ac:dyDescent="0.3">
      <c r="C11334"/>
    </row>
    <row r="11335" spans="3:3" x14ac:dyDescent="0.3">
      <c r="C11335"/>
    </row>
    <row r="11336" spans="3:3" x14ac:dyDescent="0.3">
      <c r="C11336"/>
    </row>
    <row r="11337" spans="3:3" x14ac:dyDescent="0.3">
      <c r="C11337"/>
    </row>
    <row r="11338" spans="3:3" x14ac:dyDescent="0.3">
      <c r="C11338"/>
    </row>
    <row r="11339" spans="3:3" x14ac:dyDescent="0.3">
      <c r="C11339"/>
    </row>
    <row r="11340" spans="3:3" x14ac:dyDescent="0.3">
      <c r="C11340"/>
    </row>
    <row r="11341" spans="3:3" x14ac:dyDescent="0.3">
      <c r="C11341"/>
    </row>
    <row r="11342" spans="3:3" x14ac:dyDescent="0.3">
      <c r="C11342"/>
    </row>
    <row r="11343" spans="3:3" x14ac:dyDescent="0.3">
      <c r="C11343"/>
    </row>
    <row r="11344" spans="3:3" x14ac:dyDescent="0.3">
      <c r="C11344"/>
    </row>
    <row r="11345" spans="3:3" x14ac:dyDescent="0.3">
      <c r="C11345"/>
    </row>
    <row r="11346" spans="3:3" x14ac:dyDescent="0.3">
      <c r="C11346"/>
    </row>
    <row r="11347" spans="3:3" x14ac:dyDescent="0.3">
      <c r="C11347"/>
    </row>
    <row r="11348" spans="3:3" x14ac:dyDescent="0.3">
      <c r="C11348"/>
    </row>
    <row r="11349" spans="3:3" x14ac:dyDescent="0.3">
      <c r="C11349"/>
    </row>
    <row r="11350" spans="3:3" x14ac:dyDescent="0.3">
      <c r="C11350"/>
    </row>
    <row r="11351" spans="3:3" x14ac:dyDescent="0.3">
      <c r="C11351"/>
    </row>
    <row r="11352" spans="3:3" x14ac:dyDescent="0.3">
      <c r="C11352"/>
    </row>
    <row r="11353" spans="3:3" x14ac:dyDescent="0.3">
      <c r="C11353"/>
    </row>
    <row r="11354" spans="3:3" x14ac:dyDescent="0.3">
      <c r="C11354"/>
    </row>
    <row r="11355" spans="3:3" x14ac:dyDescent="0.3">
      <c r="C11355"/>
    </row>
    <row r="11356" spans="3:3" x14ac:dyDescent="0.3">
      <c r="C11356"/>
    </row>
    <row r="11357" spans="3:3" x14ac:dyDescent="0.3">
      <c r="C11357"/>
    </row>
    <row r="11358" spans="3:3" x14ac:dyDescent="0.3">
      <c r="C11358"/>
    </row>
    <row r="11359" spans="3:3" x14ac:dyDescent="0.3">
      <c r="C11359"/>
    </row>
    <row r="11360" spans="3:3" x14ac:dyDescent="0.3">
      <c r="C11360"/>
    </row>
    <row r="11361" spans="3:3" x14ac:dyDescent="0.3">
      <c r="C11361"/>
    </row>
    <row r="11362" spans="3:3" x14ac:dyDescent="0.3">
      <c r="C11362"/>
    </row>
    <row r="11363" spans="3:3" x14ac:dyDescent="0.3">
      <c r="C11363"/>
    </row>
    <row r="11364" spans="3:3" x14ac:dyDescent="0.3">
      <c r="C11364"/>
    </row>
    <row r="11365" spans="3:3" x14ac:dyDescent="0.3">
      <c r="C11365"/>
    </row>
    <row r="11366" spans="3:3" x14ac:dyDescent="0.3">
      <c r="C11366"/>
    </row>
    <row r="11367" spans="3:3" x14ac:dyDescent="0.3">
      <c r="C11367"/>
    </row>
    <row r="11368" spans="3:3" x14ac:dyDescent="0.3">
      <c r="C11368"/>
    </row>
    <row r="11369" spans="3:3" x14ac:dyDescent="0.3">
      <c r="C11369"/>
    </row>
    <row r="11370" spans="3:3" x14ac:dyDescent="0.3">
      <c r="C11370"/>
    </row>
    <row r="11371" spans="3:3" x14ac:dyDescent="0.3">
      <c r="C11371"/>
    </row>
    <row r="11372" spans="3:3" x14ac:dyDescent="0.3">
      <c r="C11372"/>
    </row>
    <row r="11373" spans="3:3" x14ac:dyDescent="0.3">
      <c r="C11373"/>
    </row>
    <row r="11374" spans="3:3" x14ac:dyDescent="0.3">
      <c r="C11374"/>
    </row>
    <row r="11375" spans="3:3" x14ac:dyDescent="0.3">
      <c r="C11375"/>
    </row>
    <row r="11376" spans="3:3" x14ac:dyDescent="0.3">
      <c r="C11376"/>
    </row>
    <row r="11377" spans="3:3" x14ac:dyDescent="0.3">
      <c r="C11377"/>
    </row>
    <row r="11378" spans="3:3" x14ac:dyDescent="0.3">
      <c r="C11378"/>
    </row>
    <row r="11379" spans="3:3" x14ac:dyDescent="0.3">
      <c r="C11379"/>
    </row>
    <row r="11380" spans="3:3" x14ac:dyDescent="0.3">
      <c r="C11380"/>
    </row>
    <row r="11381" spans="3:3" x14ac:dyDescent="0.3">
      <c r="C11381"/>
    </row>
    <row r="11382" spans="3:3" x14ac:dyDescent="0.3">
      <c r="C11382"/>
    </row>
    <row r="11383" spans="3:3" x14ac:dyDescent="0.3">
      <c r="C11383"/>
    </row>
    <row r="11384" spans="3:3" x14ac:dyDescent="0.3">
      <c r="C11384"/>
    </row>
    <row r="11385" spans="3:3" x14ac:dyDescent="0.3">
      <c r="C11385"/>
    </row>
    <row r="11386" spans="3:3" x14ac:dyDescent="0.3">
      <c r="C11386"/>
    </row>
    <row r="11387" spans="3:3" x14ac:dyDescent="0.3">
      <c r="C11387"/>
    </row>
    <row r="11388" spans="3:3" x14ac:dyDescent="0.3">
      <c r="C11388"/>
    </row>
    <row r="11389" spans="3:3" x14ac:dyDescent="0.3">
      <c r="C11389"/>
    </row>
    <row r="11390" spans="3:3" x14ac:dyDescent="0.3">
      <c r="C11390"/>
    </row>
    <row r="11391" spans="3:3" x14ac:dyDescent="0.3">
      <c r="C11391"/>
    </row>
    <row r="11392" spans="3:3" x14ac:dyDescent="0.3">
      <c r="C11392"/>
    </row>
    <row r="11393" spans="3:3" x14ac:dyDescent="0.3">
      <c r="C11393"/>
    </row>
    <row r="11394" spans="3:3" x14ac:dyDescent="0.3">
      <c r="C11394"/>
    </row>
    <row r="11395" spans="3:3" x14ac:dyDescent="0.3">
      <c r="C11395"/>
    </row>
    <row r="11396" spans="3:3" x14ac:dyDescent="0.3">
      <c r="C11396"/>
    </row>
    <row r="11397" spans="3:3" x14ac:dyDescent="0.3">
      <c r="C11397"/>
    </row>
    <row r="11398" spans="3:3" x14ac:dyDescent="0.3">
      <c r="C11398"/>
    </row>
    <row r="11399" spans="3:3" x14ac:dyDescent="0.3">
      <c r="C11399"/>
    </row>
    <row r="11400" spans="3:3" x14ac:dyDescent="0.3">
      <c r="C11400"/>
    </row>
    <row r="11401" spans="3:3" x14ac:dyDescent="0.3">
      <c r="C11401"/>
    </row>
    <row r="11402" spans="3:3" x14ac:dyDescent="0.3">
      <c r="C11402"/>
    </row>
    <row r="11403" spans="3:3" x14ac:dyDescent="0.3">
      <c r="C11403"/>
    </row>
    <row r="11404" spans="3:3" x14ac:dyDescent="0.3">
      <c r="C11404"/>
    </row>
    <row r="11405" spans="3:3" x14ac:dyDescent="0.3">
      <c r="C11405"/>
    </row>
    <row r="11406" spans="3:3" x14ac:dyDescent="0.3">
      <c r="C11406"/>
    </row>
    <row r="11407" spans="3:3" x14ac:dyDescent="0.3">
      <c r="C11407"/>
    </row>
    <row r="11408" spans="3:3" x14ac:dyDescent="0.3">
      <c r="C11408"/>
    </row>
    <row r="11409" spans="3:3" x14ac:dyDescent="0.3">
      <c r="C11409"/>
    </row>
    <row r="11410" spans="3:3" x14ac:dyDescent="0.3">
      <c r="C11410"/>
    </row>
    <row r="11411" spans="3:3" x14ac:dyDescent="0.3">
      <c r="C11411"/>
    </row>
    <row r="11412" spans="3:3" x14ac:dyDescent="0.3">
      <c r="C11412"/>
    </row>
    <row r="11413" spans="3:3" x14ac:dyDescent="0.3">
      <c r="C11413"/>
    </row>
    <row r="11414" spans="3:3" x14ac:dyDescent="0.3">
      <c r="C11414"/>
    </row>
    <row r="11415" spans="3:3" x14ac:dyDescent="0.3">
      <c r="C11415"/>
    </row>
    <row r="11416" spans="3:3" x14ac:dyDescent="0.3">
      <c r="C11416"/>
    </row>
    <row r="11417" spans="3:3" x14ac:dyDescent="0.3">
      <c r="C11417"/>
    </row>
    <row r="11418" spans="3:3" x14ac:dyDescent="0.3">
      <c r="C11418"/>
    </row>
    <row r="11419" spans="3:3" x14ac:dyDescent="0.3">
      <c r="C11419"/>
    </row>
    <row r="11420" spans="3:3" x14ac:dyDescent="0.3">
      <c r="C11420"/>
    </row>
    <row r="11421" spans="3:3" x14ac:dyDescent="0.3">
      <c r="C11421"/>
    </row>
    <row r="11422" spans="3:3" x14ac:dyDescent="0.3">
      <c r="C11422"/>
    </row>
    <row r="11423" spans="3:3" x14ac:dyDescent="0.3">
      <c r="C11423"/>
    </row>
    <row r="11424" spans="3:3" x14ac:dyDescent="0.3">
      <c r="C11424"/>
    </row>
    <row r="11425" spans="3:3" x14ac:dyDescent="0.3">
      <c r="C11425"/>
    </row>
    <row r="11426" spans="3:3" x14ac:dyDescent="0.3">
      <c r="C11426"/>
    </row>
    <row r="11427" spans="3:3" x14ac:dyDescent="0.3">
      <c r="C11427"/>
    </row>
    <row r="11428" spans="3:3" x14ac:dyDescent="0.3">
      <c r="C11428"/>
    </row>
    <row r="11429" spans="3:3" x14ac:dyDescent="0.3">
      <c r="C11429"/>
    </row>
    <row r="11430" spans="3:3" x14ac:dyDescent="0.3">
      <c r="C11430"/>
    </row>
    <row r="11431" spans="3:3" x14ac:dyDescent="0.3">
      <c r="C11431"/>
    </row>
    <row r="11432" spans="3:3" x14ac:dyDescent="0.3">
      <c r="C11432"/>
    </row>
    <row r="11433" spans="3:3" x14ac:dyDescent="0.3">
      <c r="C11433"/>
    </row>
    <row r="11434" spans="3:3" x14ac:dyDescent="0.3">
      <c r="C11434"/>
    </row>
    <row r="11435" spans="3:3" x14ac:dyDescent="0.3">
      <c r="C11435"/>
    </row>
    <row r="11436" spans="3:3" x14ac:dyDescent="0.3">
      <c r="C11436"/>
    </row>
    <row r="11437" spans="3:3" x14ac:dyDescent="0.3">
      <c r="C11437"/>
    </row>
    <row r="11438" spans="3:3" x14ac:dyDescent="0.3">
      <c r="C11438"/>
    </row>
    <row r="11439" spans="3:3" x14ac:dyDescent="0.3">
      <c r="C11439"/>
    </row>
    <row r="11440" spans="3:3" x14ac:dyDescent="0.3">
      <c r="C11440"/>
    </row>
    <row r="11441" spans="3:3" x14ac:dyDescent="0.3">
      <c r="C11441"/>
    </row>
    <row r="11442" spans="3:3" x14ac:dyDescent="0.3">
      <c r="C11442"/>
    </row>
    <row r="11443" spans="3:3" x14ac:dyDescent="0.3">
      <c r="C11443"/>
    </row>
    <row r="11444" spans="3:3" x14ac:dyDescent="0.3">
      <c r="C11444"/>
    </row>
    <row r="11445" spans="3:3" x14ac:dyDescent="0.3">
      <c r="C11445"/>
    </row>
    <row r="11446" spans="3:3" x14ac:dyDescent="0.3">
      <c r="C11446"/>
    </row>
    <row r="11447" spans="3:3" x14ac:dyDescent="0.3">
      <c r="C11447"/>
    </row>
    <row r="11448" spans="3:3" x14ac:dyDescent="0.3">
      <c r="C11448"/>
    </row>
    <row r="11449" spans="3:3" x14ac:dyDescent="0.3">
      <c r="C11449"/>
    </row>
    <row r="11450" spans="3:3" x14ac:dyDescent="0.3">
      <c r="C11450"/>
    </row>
    <row r="11451" spans="3:3" x14ac:dyDescent="0.3">
      <c r="C11451"/>
    </row>
    <row r="11452" spans="3:3" x14ac:dyDescent="0.3">
      <c r="C11452"/>
    </row>
    <row r="11453" spans="3:3" x14ac:dyDescent="0.3">
      <c r="C11453"/>
    </row>
    <row r="11454" spans="3:3" x14ac:dyDescent="0.3">
      <c r="C11454"/>
    </row>
    <row r="11455" spans="3:3" x14ac:dyDescent="0.3">
      <c r="C11455"/>
    </row>
    <row r="11456" spans="3:3" x14ac:dyDescent="0.3">
      <c r="C11456"/>
    </row>
    <row r="11457" spans="3:3" x14ac:dyDescent="0.3">
      <c r="C11457"/>
    </row>
    <row r="11458" spans="3:3" x14ac:dyDescent="0.3">
      <c r="C11458"/>
    </row>
    <row r="11459" spans="3:3" x14ac:dyDescent="0.3">
      <c r="C11459"/>
    </row>
    <row r="11460" spans="3:3" x14ac:dyDescent="0.3">
      <c r="C11460"/>
    </row>
    <row r="11461" spans="3:3" x14ac:dyDescent="0.3">
      <c r="C11461"/>
    </row>
    <row r="11462" spans="3:3" x14ac:dyDescent="0.3">
      <c r="C11462"/>
    </row>
    <row r="11463" spans="3:3" x14ac:dyDescent="0.3">
      <c r="C11463"/>
    </row>
    <row r="11464" spans="3:3" x14ac:dyDescent="0.3">
      <c r="C11464"/>
    </row>
    <row r="11465" spans="3:3" x14ac:dyDescent="0.3">
      <c r="C11465"/>
    </row>
    <row r="11466" spans="3:3" x14ac:dyDescent="0.3">
      <c r="C11466"/>
    </row>
    <row r="11467" spans="3:3" x14ac:dyDescent="0.3">
      <c r="C11467"/>
    </row>
    <row r="11468" spans="3:3" x14ac:dyDescent="0.3">
      <c r="C11468"/>
    </row>
    <row r="11469" spans="3:3" x14ac:dyDescent="0.3">
      <c r="C11469"/>
    </row>
    <row r="11470" spans="3:3" x14ac:dyDescent="0.3">
      <c r="C11470"/>
    </row>
    <row r="11471" spans="3:3" x14ac:dyDescent="0.3">
      <c r="C11471"/>
    </row>
    <row r="11472" spans="3:3" x14ac:dyDescent="0.3">
      <c r="C11472"/>
    </row>
    <row r="11473" spans="3:3" x14ac:dyDescent="0.3">
      <c r="C11473"/>
    </row>
    <row r="11474" spans="3:3" x14ac:dyDescent="0.3">
      <c r="C11474"/>
    </row>
    <row r="11475" spans="3:3" x14ac:dyDescent="0.3">
      <c r="C11475"/>
    </row>
    <row r="11476" spans="3:3" x14ac:dyDescent="0.3">
      <c r="C11476"/>
    </row>
    <row r="11477" spans="3:3" x14ac:dyDescent="0.3">
      <c r="C11477"/>
    </row>
    <row r="11478" spans="3:3" x14ac:dyDescent="0.3">
      <c r="C11478"/>
    </row>
    <row r="11479" spans="3:3" x14ac:dyDescent="0.3">
      <c r="C11479"/>
    </row>
    <row r="11480" spans="3:3" x14ac:dyDescent="0.3">
      <c r="C11480"/>
    </row>
    <row r="11481" spans="3:3" x14ac:dyDescent="0.3">
      <c r="C11481"/>
    </row>
    <row r="11482" spans="3:3" x14ac:dyDescent="0.3">
      <c r="C11482"/>
    </row>
    <row r="11483" spans="3:3" x14ac:dyDescent="0.3">
      <c r="C11483"/>
    </row>
    <row r="11484" spans="3:3" x14ac:dyDescent="0.3">
      <c r="C11484"/>
    </row>
    <row r="11485" spans="3:3" x14ac:dyDescent="0.3">
      <c r="C11485"/>
    </row>
    <row r="11486" spans="3:3" x14ac:dyDescent="0.3">
      <c r="C11486"/>
    </row>
    <row r="11487" spans="3:3" x14ac:dyDescent="0.3">
      <c r="C11487"/>
    </row>
    <row r="11488" spans="3:3" x14ac:dyDescent="0.3">
      <c r="C11488"/>
    </row>
    <row r="11489" spans="3:3" x14ac:dyDescent="0.3">
      <c r="C11489"/>
    </row>
    <row r="11490" spans="3:3" x14ac:dyDescent="0.3">
      <c r="C11490"/>
    </row>
    <row r="11491" spans="3:3" x14ac:dyDescent="0.3">
      <c r="C11491"/>
    </row>
    <row r="11492" spans="3:3" x14ac:dyDescent="0.3">
      <c r="C11492"/>
    </row>
    <row r="11493" spans="3:3" x14ac:dyDescent="0.3">
      <c r="C11493"/>
    </row>
    <row r="11494" spans="3:3" x14ac:dyDescent="0.3">
      <c r="C11494"/>
    </row>
    <row r="11495" spans="3:3" x14ac:dyDescent="0.3">
      <c r="C11495"/>
    </row>
    <row r="11496" spans="3:3" x14ac:dyDescent="0.3">
      <c r="C11496"/>
    </row>
    <row r="11497" spans="3:3" x14ac:dyDescent="0.3">
      <c r="C11497"/>
    </row>
    <row r="11498" spans="3:3" x14ac:dyDescent="0.3">
      <c r="C11498"/>
    </row>
    <row r="11499" spans="3:3" x14ac:dyDescent="0.3">
      <c r="C11499"/>
    </row>
    <row r="11500" spans="3:3" x14ac:dyDescent="0.3">
      <c r="C11500"/>
    </row>
    <row r="11501" spans="3:3" x14ac:dyDescent="0.3">
      <c r="C11501"/>
    </row>
    <row r="11502" spans="3:3" x14ac:dyDescent="0.3">
      <c r="C11502"/>
    </row>
    <row r="11503" spans="3:3" x14ac:dyDescent="0.3">
      <c r="C11503"/>
    </row>
    <row r="11504" spans="3:3" x14ac:dyDescent="0.3">
      <c r="C11504"/>
    </row>
    <row r="11505" spans="3:3" x14ac:dyDescent="0.3">
      <c r="C11505"/>
    </row>
    <row r="11506" spans="3:3" x14ac:dyDescent="0.3">
      <c r="C11506"/>
    </row>
    <row r="11507" spans="3:3" x14ac:dyDescent="0.3">
      <c r="C11507"/>
    </row>
    <row r="11508" spans="3:3" x14ac:dyDescent="0.3">
      <c r="C11508"/>
    </row>
    <row r="11509" spans="3:3" x14ac:dyDescent="0.3">
      <c r="C11509"/>
    </row>
    <row r="11510" spans="3:3" x14ac:dyDescent="0.3">
      <c r="C11510"/>
    </row>
    <row r="11511" spans="3:3" x14ac:dyDescent="0.3">
      <c r="C11511"/>
    </row>
    <row r="11512" spans="3:3" x14ac:dyDescent="0.3">
      <c r="C11512"/>
    </row>
    <row r="11513" spans="3:3" x14ac:dyDescent="0.3">
      <c r="C11513"/>
    </row>
    <row r="11514" spans="3:3" x14ac:dyDescent="0.3">
      <c r="C11514"/>
    </row>
    <row r="11515" spans="3:3" x14ac:dyDescent="0.3">
      <c r="C11515"/>
    </row>
    <row r="11516" spans="3:3" x14ac:dyDescent="0.3">
      <c r="C11516"/>
    </row>
    <row r="11517" spans="3:3" x14ac:dyDescent="0.3">
      <c r="C11517"/>
    </row>
    <row r="11518" spans="3:3" x14ac:dyDescent="0.3">
      <c r="C11518"/>
    </row>
    <row r="11519" spans="3:3" x14ac:dyDescent="0.3">
      <c r="C11519"/>
    </row>
    <row r="11520" spans="3:3" x14ac:dyDescent="0.3">
      <c r="C11520"/>
    </row>
    <row r="11521" spans="3:3" x14ac:dyDescent="0.3">
      <c r="C11521"/>
    </row>
    <row r="11522" spans="3:3" x14ac:dyDescent="0.3">
      <c r="C11522"/>
    </row>
    <row r="11523" spans="3:3" x14ac:dyDescent="0.3">
      <c r="C11523"/>
    </row>
    <row r="11524" spans="3:3" x14ac:dyDescent="0.3">
      <c r="C11524"/>
    </row>
    <row r="11525" spans="3:3" x14ac:dyDescent="0.3">
      <c r="C11525"/>
    </row>
    <row r="11526" spans="3:3" x14ac:dyDescent="0.3">
      <c r="C11526"/>
    </row>
    <row r="11527" spans="3:3" x14ac:dyDescent="0.3">
      <c r="C11527"/>
    </row>
    <row r="11528" spans="3:3" x14ac:dyDescent="0.3">
      <c r="C11528"/>
    </row>
    <row r="11529" spans="3:3" x14ac:dyDescent="0.3">
      <c r="C11529"/>
    </row>
    <row r="11530" spans="3:3" x14ac:dyDescent="0.3">
      <c r="C11530"/>
    </row>
    <row r="11531" spans="3:3" x14ac:dyDescent="0.3">
      <c r="C11531"/>
    </row>
    <row r="11532" spans="3:3" x14ac:dyDescent="0.3">
      <c r="C11532"/>
    </row>
    <row r="11533" spans="3:3" x14ac:dyDescent="0.3">
      <c r="C11533"/>
    </row>
    <row r="11534" spans="3:3" x14ac:dyDescent="0.3">
      <c r="C11534"/>
    </row>
    <row r="11535" spans="3:3" x14ac:dyDescent="0.3">
      <c r="C11535"/>
    </row>
    <row r="11536" spans="3:3" x14ac:dyDescent="0.3">
      <c r="C11536"/>
    </row>
    <row r="11537" spans="3:3" x14ac:dyDescent="0.3">
      <c r="C11537"/>
    </row>
    <row r="11538" spans="3:3" x14ac:dyDescent="0.3">
      <c r="C11538"/>
    </row>
    <row r="11539" spans="3:3" x14ac:dyDescent="0.3">
      <c r="C11539"/>
    </row>
    <row r="11540" spans="3:3" x14ac:dyDescent="0.3">
      <c r="C11540"/>
    </row>
    <row r="11541" spans="3:3" x14ac:dyDescent="0.3">
      <c r="C11541"/>
    </row>
    <row r="11542" spans="3:3" x14ac:dyDescent="0.3">
      <c r="C11542"/>
    </row>
    <row r="11543" spans="3:3" x14ac:dyDescent="0.3">
      <c r="C11543"/>
    </row>
    <row r="11544" spans="3:3" x14ac:dyDescent="0.3">
      <c r="C11544"/>
    </row>
    <row r="11545" spans="3:3" x14ac:dyDescent="0.3">
      <c r="C11545"/>
    </row>
    <row r="11546" spans="3:3" x14ac:dyDescent="0.3">
      <c r="C11546"/>
    </row>
    <row r="11547" spans="3:3" x14ac:dyDescent="0.3">
      <c r="C11547"/>
    </row>
    <row r="11548" spans="3:3" x14ac:dyDescent="0.3">
      <c r="C11548"/>
    </row>
    <row r="11549" spans="3:3" x14ac:dyDescent="0.3">
      <c r="C11549"/>
    </row>
    <row r="11550" spans="3:3" x14ac:dyDescent="0.3">
      <c r="C11550"/>
    </row>
    <row r="11551" spans="3:3" x14ac:dyDescent="0.3">
      <c r="C11551"/>
    </row>
    <row r="11552" spans="3:3" x14ac:dyDescent="0.3">
      <c r="C11552"/>
    </row>
    <row r="11553" spans="3:3" x14ac:dyDescent="0.3">
      <c r="C11553"/>
    </row>
    <row r="11554" spans="3:3" x14ac:dyDescent="0.3">
      <c r="C11554"/>
    </row>
    <row r="11555" spans="3:3" x14ac:dyDescent="0.3">
      <c r="C11555"/>
    </row>
    <row r="11556" spans="3:3" x14ac:dyDescent="0.3">
      <c r="C11556"/>
    </row>
    <row r="11557" spans="3:3" x14ac:dyDescent="0.3">
      <c r="C11557"/>
    </row>
    <row r="11558" spans="3:3" x14ac:dyDescent="0.3">
      <c r="C11558"/>
    </row>
    <row r="11559" spans="3:3" x14ac:dyDescent="0.3">
      <c r="C11559"/>
    </row>
    <row r="11560" spans="3:3" x14ac:dyDescent="0.3">
      <c r="C11560"/>
    </row>
    <row r="11561" spans="3:3" x14ac:dyDescent="0.3">
      <c r="C11561"/>
    </row>
    <row r="11562" spans="3:3" x14ac:dyDescent="0.3">
      <c r="C11562"/>
    </row>
    <row r="11563" spans="3:3" x14ac:dyDescent="0.3">
      <c r="C11563"/>
    </row>
    <row r="11564" spans="3:3" x14ac:dyDescent="0.3">
      <c r="C11564"/>
    </row>
    <row r="11565" spans="3:3" x14ac:dyDescent="0.3">
      <c r="C11565"/>
    </row>
    <row r="11566" spans="3:3" x14ac:dyDescent="0.3">
      <c r="C11566"/>
    </row>
    <row r="11567" spans="3:3" x14ac:dyDescent="0.3">
      <c r="C11567"/>
    </row>
    <row r="11568" spans="3:3" x14ac:dyDescent="0.3">
      <c r="C11568"/>
    </row>
    <row r="11569" spans="3:3" x14ac:dyDescent="0.3">
      <c r="C11569"/>
    </row>
    <row r="11570" spans="3:3" x14ac:dyDescent="0.3">
      <c r="C11570"/>
    </row>
    <row r="11571" spans="3:3" x14ac:dyDescent="0.3">
      <c r="C11571"/>
    </row>
    <row r="11572" spans="3:3" x14ac:dyDescent="0.3">
      <c r="C11572"/>
    </row>
    <row r="11573" spans="3:3" x14ac:dyDescent="0.3">
      <c r="C11573"/>
    </row>
    <row r="11574" spans="3:3" x14ac:dyDescent="0.3">
      <c r="C11574"/>
    </row>
    <row r="11575" spans="3:3" x14ac:dyDescent="0.3">
      <c r="C11575"/>
    </row>
    <row r="11576" spans="3:3" x14ac:dyDescent="0.3">
      <c r="C11576"/>
    </row>
    <row r="11577" spans="3:3" x14ac:dyDescent="0.3">
      <c r="C11577"/>
    </row>
    <row r="11578" spans="3:3" x14ac:dyDescent="0.3">
      <c r="C11578"/>
    </row>
    <row r="11579" spans="3:3" x14ac:dyDescent="0.3">
      <c r="C11579"/>
    </row>
    <row r="11580" spans="3:3" x14ac:dyDescent="0.3">
      <c r="C11580"/>
    </row>
    <row r="11581" spans="3:3" x14ac:dyDescent="0.3">
      <c r="C11581"/>
    </row>
    <row r="11582" spans="3:3" x14ac:dyDescent="0.3">
      <c r="C11582"/>
    </row>
    <row r="11583" spans="3:3" x14ac:dyDescent="0.3">
      <c r="C11583"/>
    </row>
    <row r="11584" spans="3:3" x14ac:dyDescent="0.3">
      <c r="C11584"/>
    </row>
    <row r="11585" spans="3:3" x14ac:dyDescent="0.3">
      <c r="C11585"/>
    </row>
    <row r="11586" spans="3:3" x14ac:dyDescent="0.3">
      <c r="C11586"/>
    </row>
    <row r="11587" spans="3:3" x14ac:dyDescent="0.3">
      <c r="C11587"/>
    </row>
    <row r="11588" spans="3:3" x14ac:dyDescent="0.3">
      <c r="C11588"/>
    </row>
    <row r="11589" spans="3:3" x14ac:dyDescent="0.3">
      <c r="C11589"/>
    </row>
    <row r="11590" spans="3:3" x14ac:dyDescent="0.3">
      <c r="C11590"/>
    </row>
    <row r="11591" spans="3:3" x14ac:dyDescent="0.3">
      <c r="C11591"/>
    </row>
    <row r="11592" spans="3:3" x14ac:dyDescent="0.3">
      <c r="C11592"/>
    </row>
    <row r="11593" spans="3:3" x14ac:dyDescent="0.3">
      <c r="C11593"/>
    </row>
    <row r="11594" spans="3:3" x14ac:dyDescent="0.3">
      <c r="C11594"/>
    </row>
    <row r="11595" spans="3:3" x14ac:dyDescent="0.3">
      <c r="C11595"/>
    </row>
    <row r="11596" spans="3:3" x14ac:dyDescent="0.3">
      <c r="C11596"/>
    </row>
    <row r="11597" spans="3:3" x14ac:dyDescent="0.3">
      <c r="C11597"/>
    </row>
    <row r="11598" spans="3:3" x14ac:dyDescent="0.3">
      <c r="C11598"/>
    </row>
    <row r="11599" spans="3:3" x14ac:dyDescent="0.3">
      <c r="C11599"/>
    </row>
    <row r="11600" spans="3:3" x14ac:dyDescent="0.3">
      <c r="C11600"/>
    </row>
    <row r="11601" spans="3:3" x14ac:dyDescent="0.3">
      <c r="C11601"/>
    </row>
    <row r="11602" spans="3:3" x14ac:dyDescent="0.3">
      <c r="C11602"/>
    </row>
    <row r="11603" spans="3:3" x14ac:dyDescent="0.3">
      <c r="C11603"/>
    </row>
    <row r="11604" spans="3:3" x14ac:dyDescent="0.3">
      <c r="C11604"/>
    </row>
    <row r="11605" spans="3:3" x14ac:dyDescent="0.3">
      <c r="C11605"/>
    </row>
    <row r="11606" spans="3:3" x14ac:dyDescent="0.3">
      <c r="C11606"/>
    </row>
    <row r="11607" spans="3:3" x14ac:dyDescent="0.3">
      <c r="C11607"/>
    </row>
    <row r="11608" spans="3:3" x14ac:dyDescent="0.3">
      <c r="C11608"/>
    </row>
    <row r="11609" spans="3:3" x14ac:dyDescent="0.3">
      <c r="C11609"/>
    </row>
    <row r="11610" spans="3:3" x14ac:dyDescent="0.3">
      <c r="C11610"/>
    </row>
    <row r="11611" spans="3:3" x14ac:dyDescent="0.3">
      <c r="C11611"/>
    </row>
    <row r="11612" spans="3:3" x14ac:dyDescent="0.3">
      <c r="C11612"/>
    </row>
    <row r="11613" spans="3:3" x14ac:dyDescent="0.3">
      <c r="C11613"/>
    </row>
    <row r="11614" spans="3:3" x14ac:dyDescent="0.3">
      <c r="C11614"/>
    </row>
    <row r="11615" spans="3:3" x14ac:dyDescent="0.3">
      <c r="C11615"/>
    </row>
    <row r="11616" spans="3:3" x14ac:dyDescent="0.3">
      <c r="C11616"/>
    </row>
    <row r="11617" spans="3:3" x14ac:dyDescent="0.3">
      <c r="C11617"/>
    </row>
    <row r="11618" spans="3:3" x14ac:dyDescent="0.3">
      <c r="C11618"/>
    </row>
    <row r="11619" spans="3:3" x14ac:dyDescent="0.3">
      <c r="C11619"/>
    </row>
    <row r="11620" spans="3:3" x14ac:dyDescent="0.3">
      <c r="C11620"/>
    </row>
    <row r="11621" spans="3:3" x14ac:dyDescent="0.3">
      <c r="C11621"/>
    </row>
    <row r="11622" spans="3:3" x14ac:dyDescent="0.3">
      <c r="C11622"/>
    </row>
    <row r="11623" spans="3:3" x14ac:dyDescent="0.3">
      <c r="C11623"/>
    </row>
    <row r="11624" spans="3:3" x14ac:dyDescent="0.3">
      <c r="C11624"/>
    </row>
    <row r="11625" spans="3:3" x14ac:dyDescent="0.3">
      <c r="C11625"/>
    </row>
    <row r="11626" spans="3:3" x14ac:dyDescent="0.3">
      <c r="C11626"/>
    </row>
    <row r="11627" spans="3:3" x14ac:dyDescent="0.3">
      <c r="C11627"/>
    </row>
    <row r="11628" spans="3:3" x14ac:dyDescent="0.3">
      <c r="C11628"/>
    </row>
    <row r="11629" spans="3:3" x14ac:dyDescent="0.3">
      <c r="C11629"/>
    </row>
    <row r="11630" spans="3:3" x14ac:dyDescent="0.3">
      <c r="C11630"/>
    </row>
    <row r="11631" spans="3:3" x14ac:dyDescent="0.3">
      <c r="C11631"/>
    </row>
    <row r="11632" spans="3:3" x14ac:dyDescent="0.3">
      <c r="C11632"/>
    </row>
    <row r="11633" spans="3:3" x14ac:dyDescent="0.3">
      <c r="C11633"/>
    </row>
    <row r="11634" spans="3:3" x14ac:dyDescent="0.3">
      <c r="C11634"/>
    </row>
    <row r="11635" spans="3:3" x14ac:dyDescent="0.3">
      <c r="C11635"/>
    </row>
    <row r="11636" spans="3:3" x14ac:dyDescent="0.3">
      <c r="C11636"/>
    </row>
    <row r="11637" spans="3:3" x14ac:dyDescent="0.3">
      <c r="C11637"/>
    </row>
    <row r="11638" spans="3:3" x14ac:dyDescent="0.3">
      <c r="C11638"/>
    </row>
    <row r="11639" spans="3:3" x14ac:dyDescent="0.3">
      <c r="C11639"/>
    </row>
    <row r="11640" spans="3:3" x14ac:dyDescent="0.3">
      <c r="C11640"/>
    </row>
    <row r="11641" spans="3:3" x14ac:dyDescent="0.3">
      <c r="C11641"/>
    </row>
    <row r="11642" spans="3:3" x14ac:dyDescent="0.3">
      <c r="C11642"/>
    </row>
    <row r="11643" spans="3:3" x14ac:dyDescent="0.3">
      <c r="C11643"/>
    </row>
    <row r="11644" spans="3:3" x14ac:dyDescent="0.3">
      <c r="C11644"/>
    </row>
    <row r="11645" spans="3:3" x14ac:dyDescent="0.3">
      <c r="C11645"/>
    </row>
    <row r="11646" spans="3:3" x14ac:dyDescent="0.3">
      <c r="C11646"/>
    </row>
    <row r="11647" spans="3:3" x14ac:dyDescent="0.3">
      <c r="C11647"/>
    </row>
    <row r="11648" spans="3:3" x14ac:dyDescent="0.3">
      <c r="C11648"/>
    </row>
    <row r="11649" spans="3:3" x14ac:dyDescent="0.3">
      <c r="C11649"/>
    </row>
    <row r="11650" spans="3:3" x14ac:dyDescent="0.3">
      <c r="C11650"/>
    </row>
    <row r="11651" spans="3:3" x14ac:dyDescent="0.3">
      <c r="C11651"/>
    </row>
    <row r="11652" spans="3:3" x14ac:dyDescent="0.3">
      <c r="C11652"/>
    </row>
    <row r="11653" spans="3:3" x14ac:dyDescent="0.3">
      <c r="C11653"/>
    </row>
    <row r="11654" spans="3:3" x14ac:dyDescent="0.3">
      <c r="C11654"/>
    </row>
    <row r="11655" spans="3:3" x14ac:dyDescent="0.3">
      <c r="C11655"/>
    </row>
    <row r="11656" spans="3:3" x14ac:dyDescent="0.3">
      <c r="C11656"/>
    </row>
    <row r="11657" spans="3:3" x14ac:dyDescent="0.3">
      <c r="C11657"/>
    </row>
    <row r="11658" spans="3:3" x14ac:dyDescent="0.3">
      <c r="C11658"/>
    </row>
    <row r="11659" spans="3:3" x14ac:dyDescent="0.3">
      <c r="C11659"/>
    </row>
    <row r="11660" spans="3:3" x14ac:dyDescent="0.3">
      <c r="C11660"/>
    </row>
    <row r="11661" spans="3:3" x14ac:dyDescent="0.3">
      <c r="C11661"/>
    </row>
    <row r="11662" spans="3:3" x14ac:dyDescent="0.3">
      <c r="C11662"/>
    </row>
    <row r="11663" spans="3:3" x14ac:dyDescent="0.3">
      <c r="C11663"/>
    </row>
    <row r="11664" spans="3:3" x14ac:dyDescent="0.3">
      <c r="C11664"/>
    </row>
    <row r="11665" spans="3:3" x14ac:dyDescent="0.3">
      <c r="C11665"/>
    </row>
    <row r="11666" spans="3:3" x14ac:dyDescent="0.3">
      <c r="C11666"/>
    </row>
    <row r="11667" spans="3:3" x14ac:dyDescent="0.3">
      <c r="C11667"/>
    </row>
    <row r="11668" spans="3:3" x14ac:dyDescent="0.3">
      <c r="C11668"/>
    </row>
    <row r="11669" spans="3:3" x14ac:dyDescent="0.3">
      <c r="C11669"/>
    </row>
    <row r="11670" spans="3:3" x14ac:dyDescent="0.3">
      <c r="C11670"/>
    </row>
    <row r="11671" spans="3:3" x14ac:dyDescent="0.3">
      <c r="C11671"/>
    </row>
    <row r="11672" spans="3:3" x14ac:dyDescent="0.3">
      <c r="C11672"/>
    </row>
    <row r="11673" spans="3:3" x14ac:dyDescent="0.3">
      <c r="C11673"/>
    </row>
    <row r="11674" spans="3:3" x14ac:dyDescent="0.3">
      <c r="C11674"/>
    </row>
    <row r="11675" spans="3:3" x14ac:dyDescent="0.3">
      <c r="C11675"/>
    </row>
    <row r="11676" spans="3:3" x14ac:dyDescent="0.3">
      <c r="C11676"/>
    </row>
    <row r="11677" spans="3:3" x14ac:dyDescent="0.3">
      <c r="C11677"/>
    </row>
    <row r="11678" spans="3:3" x14ac:dyDescent="0.3">
      <c r="C11678"/>
    </row>
    <row r="11679" spans="3:3" x14ac:dyDescent="0.3">
      <c r="C11679"/>
    </row>
    <row r="11680" spans="3:3" x14ac:dyDescent="0.3">
      <c r="C11680"/>
    </row>
    <row r="11681" spans="3:3" x14ac:dyDescent="0.3">
      <c r="C11681"/>
    </row>
    <row r="11682" spans="3:3" x14ac:dyDescent="0.3">
      <c r="C11682"/>
    </row>
    <row r="11683" spans="3:3" x14ac:dyDescent="0.3">
      <c r="C11683"/>
    </row>
    <row r="11684" spans="3:3" x14ac:dyDescent="0.3">
      <c r="C11684"/>
    </row>
    <row r="11685" spans="3:3" x14ac:dyDescent="0.3">
      <c r="C11685"/>
    </row>
    <row r="11686" spans="3:3" x14ac:dyDescent="0.3">
      <c r="C11686"/>
    </row>
    <row r="11687" spans="3:3" x14ac:dyDescent="0.3">
      <c r="C11687"/>
    </row>
    <row r="11688" spans="3:3" x14ac:dyDescent="0.3">
      <c r="C11688"/>
    </row>
    <row r="11689" spans="3:3" x14ac:dyDescent="0.3">
      <c r="C11689"/>
    </row>
    <row r="11690" spans="3:3" x14ac:dyDescent="0.3">
      <c r="C11690"/>
    </row>
    <row r="11691" spans="3:3" x14ac:dyDescent="0.3">
      <c r="C11691"/>
    </row>
    <row r="11692" spans="3:3" x14ac:dyDescent="0.3">
      <c r="C11692"/>
    </row>
    <row r="11693" spans="3:3" x14ac:dyDescent="0.3">
      <c r="C11693"/>
    </row>
    <row r="11694" spans="3:3" x14ac:dyDescent="0.3">
      <c r="C11694"/>
    </row>
    <row r="11695" spans="3:3" x14ac:dyDescent="0.3">
      <c r="C11695"/>
    </row>
    <row r="11696" spans="3:3" x14ac:dyDescent="0.3">
      <c r="C11696"/>
    </row>
    <row r="11697" spans="3:3" x14ac:dyDescent="0.3">
      <c r="C11697"/>
    </row>
    <row r="11698" spans="3:3" x14ac:dyDescent="0.3">
      <c r="C11698"/>
    </row>
    <row r="11699" spans="3:3" x14ac:dyDescent="0.3">
      <c r="C11699"/>
    </row>
    <row r="11700" spans="3:3" x14ac:dyDescent="0.3">
      <c r="C11700"/>
    </row>
    <row r="11701" spans="3:3" x14ac:dyDescent="0.3">
      <c r="C11701"/>
    </row>
    <row r="11702" spans="3:3" x14ac:dyDescent="0.3">
      <c r="C11702"/>
    </row>
    <row r="11703" spans="3:3" x14ac:dyDescent="0.3">
      <c r="C11703"/>
    </row>
    <row r="11704" spans="3:3" x14ac:dyDescent="0.3">
      <c r="C11704"/>
    </row>
    <row r="11705" spans="3:3" x14ac:dyDescent="0.3">
      <c r="C11705"/>
    </row>
    <row r="11706" spans="3:3" x14ac:dyDescent="0.3">
      <c r="C11706"/>
    </row>
    <row r="11707" spans="3:3" x14ac:dyDescent="0.3">
      <c r="C11707"/>
    </row>
    <row r="11708" spans="3:3" x14ac:dyDescent="0.3">
      <c r="C11708"/>
    </row>
    <row r="11709" spans="3:3" x14ac:dyDescent="0.3">
      <c r="C11709"/>
    </row>
    <row r="11710" spans="3:3" x14ac:dyDescent="0.3">
      <c r="C11710"/>
    </row>
    <row r="11711" spans="3:3" x14ac:dyDescent="0.3">
      <c r="C11711"/>
    </row>
    <row r="11712" spans="3:3" x14ac:dyDescent="0.3">
      <c r="C11712"/>
    </row>
    <row r="11713" spans="3:3" x14ac:dyDescent="0.3">
      <c r="C11713"/>
    </row>
    <row r="11714" spans="3:3" x14ac:dyDescent="0.3">
      <c r="C11714"/>
    </row>
    <row r="11715" spans="3:3" x14ac:dyDescent="0.3">
      <c r="C11715"/>
    </row>
    <row r="11716" spans="3:3" x14ac:dyDescent="0.3">
      <c r="C11716"/>
    </row>
    <row r="11717" spans="3:3" x14ac:dyDescent="0.3">
      <c r="C11717"/>
    </row>
    <row r="11718" spans="3:3" x14ac:dyDescent="0.3">
      <c r="C11718"/>
    </row>
    <row r="11719" spans="3:3" x14ac:dyDescent="0.3">
      <c r="C11719"/>
    </row>
    <row r="11720" spans="3:3" x14ac:dyDescent="0.3">
      <c r="C11720"/>
    </row>
    <row r="11721" spans="3:3" x14ac:dyDescent="0.3">
      <c r="C11721"/>
    </row>
    <row r="11722" spans="3:3" x14ac:dyDescent="0.3">
      <c r="C11722"/>
    </row>
    <row r="11723" spans="3:3" x14ac:dyDescent="0.3">
      <c r="C11723"/>
    </row>
    <row r="11724" spans="3:3" x14ac:dyDescent="0.3">
      <c r="C11724"/>
    </row>
    <row r="11725" spans="3:3" x14ac:dyDescent="0.3">
      <c r="C11725"/>
    </row>
    <row r="11726" spans="3:3" x14ac:dyDescent="0.3">
      <c r="C11726"/>
    </row>
    <row r="11727" spans="3:3" x14ac:dyDescent="0.3">
      <c r="C11727"/>
    </row>
    <row r="11728" spans="3:3" x14ac:dyDescent="0.3">
      <c r="C11728"/>
    </row>
    <row r="11729" spans="3:3" x14ac:dyDescent="0.3">
      <c r="C11729"/>
    </row>
    <row r="11730" spans="3:3" x14ac:dyDescent="0.3">
      <c r="C11730"/>
    </row>
    <row r="11731" spans="3:3" x14ac:dyDescent="0.3">
      <c r="C11731"/>
    </row>
    <row r="11732" spans="3:3" x14ac:dyDescent="0.3">
      <c r="C11732"/>
    </row>
    <row r="11733" spans="3:3" x14ac:dyDescent="0.3">
      <c r="C11733"/>
    </row>
    <row r="11734" spans="3:3" x14ac:dyDescent="0.3">
      <c r="C11734"/>
    </row>
    <row r="11735" spans="3:3" x14ac:dyDescent="0.3">
      <c r="C11735"/>
    </row>
    <row r="11736" spans="3:3" x14ac:dyDescent="0.3">
      <c r="C11736"/>
    </row>
    <row r="11737" spans="3:3" x14ac:dyDescent="0.3">
      <c r="C11737"/>
    </row>
    <row r="11738" spans="3:3" x14ac:dyDescent="0.3">
      <c r="C11738"/>
    </row>
    <row r="11739" spans="3:3" x14ac:dyDescent="0.3">
      <c r="C11739"/>
    </row>
    <row r="11740" spans="3:3" x14ac:dyDescent="0.3">
      <c r="C11740"/>
    </row>
    <row r="11741" spans="3:3" x14ac:dyDescent="0.3">
      <c r="C11741"/>
    </row>
    <row r="11742" spans="3:3" x14ac:dyDescent="0.3">
      <c r="C11742"/>
    </row>
    <row r="11743" spans="3:3" x14ac:dyDescent="0.3">
      <c r="C11743"/>
    </row>
    <row r="11744" spans="3:3" x14ac:dyDescent="0.3">
      <c r="C11744"/>
    </row>
    <row r="11745" spans="3:3" x14ac:dyDescent="0.3">
      <c r="C11745"/>
    </row>
    <row r="11746" spans="3:3" x14ac:dyDescent="0.3">
      <c r="C11746"/>
    </row>
    <row r="11747" spans="3:3" x14ac:dyDescent="0.3">
      <c r="C11747"/>
    </row>
    <row r="11748" spans="3:3" x14ac:dyDescent="0.3">
      <c r="C11748"/>
    </row>
    <row r="11749" spans="3:3" x14ac:dyDescent="0.3">
      <c r="C11749"/>
    </row>
    <row r="11750" spans="3:3" x14ac:dyDescent="0.3">
      <c r="C11750"/>
    </row>
    <row r="11751" spans="3:3" x14ac:dyDescent="0.3">
      <c r="C11751"/>
    </row>
    <row r="11752" spans="3:3" x14ac:dyDescent="0.3">
      <c r="C11752"/>
    </row>
    <row r="11753" spans="3:3" x14ac:dyDescent="0.3">
      <c r="C11753"/>
    </row>
    <row r="11754" spans="3:3" x14ac:dyDescent="0.3">
      <c r="C11754"/>
    </row>
    <row r="11755" spans="3:3" x14ac:dyDescent="0.3">
      <c r="C11755"/>
    </row>
    <row r="11756" spans="3:3" x14ac:dyDescent="0.3">
      <c r="C11756"/>
    </row>
    <row r="11757" spans="3:3" x14ac:dyDescent="0.3">
      <c r="C11757"/>
    </row>
    <row r="11758" spans="3:3" x14ac:dyDescent="0.3">
      <c r="C11758"/>
    </row>
    <row r="11759" spans="3:3" x14ac:dyDescent="0.3">
      <c r="C11759"/>
    </row>
    <row r="11760" spans="3:3" x14ac:dyDescent="0.3">
      <c r="C11760"/>
    </row>
    <row r="11761" spans="3:3" x14ac:dyDescent="0.3">
      <c r="C11761"/>
    </row>
    <row r="11762" spans="3:3" x14ac:dyDescent="0.3">
      <c r="C11762"/>
    </row>
    <row r="11763" spans="3:3" x14ac:dyDescent="0.3">
      <c r="C11763"/>
    </row>
    <row r="11764" spans="3:3" x14ac:dyDescent="0.3">
      <c r="C11764"/>
    </row>
    <row r="11765" spans="3:3" x14ac:dyDescent="0.3">
      <c r="C11765"/>
    </row>
    <row r="11766" spans="3:3" x14ac:dyDescent="0.3">
      <c r="C11766"/>
    </row>
    <row r="11767" spans="3:3" x14ac:dyDescent="0.3">
      <c r="C11767"/>
    </row>
    <row r="11768" spans="3:3" x14ac:dyDescent="0.3">
      <c r="C11768"/>
    </row>
    <row r="11769" spans="3:3" x14ac:dyDescent="0.3">
      <c r="C11769"/>
    </row>
    <row r="11770" spans="3:3" x14ac:dyDescent="0.3">
      <c r="C11770"/>
    </row>
    <row r="11771" spans="3:3" x14ac:dyDescent="0.3">
      <c r="C11771"/>
    </row>
    <row r="11772" spans="3:3" x14ac:dyDescent="0.3">
      <c r="C11772"/>
    </row>
    <row r="11773" spans="3:3" x14ac:dyDescent="0.3">
      <c r="C11773"/>
    </row>
    <row r="11774" spans="3:3" x14ac:dyDescent="0.3">
      <c r="C11774"/>
    </row>
    <row r="11775" spans="3:3" x14ac:dyDescent="0.3">
      <c r="C11775"/>
    </row>
    <row r="11776" spans="3:3" x14ac:dyDescent="0.3">
      <c r="C11776"/>
    </row>
    <row r="11777" spans="3:3" x14ac:dyDescent="0.3">
      <c r="C11777"/>
    </row>
    <row r="11778" spans="3:3" x14ac:dyDescent="0.3">
      <c r="C11778"/>
    </row>
    <row r="11779" spans="3:3" x14ac:dyDescent="0.3">
      <c r="C11779"/>
    </row>
    <row r="11780" spans="3:3" x14ac:dyDescent="0.3">
      <c r="C11780"/>
    </row>
    <row r="11781" spans="3:3" x14ac:dyDescent="0.3">
      <c r="C11781"/>
    </row>
    <row r="11782" spans="3:3" x14ac:dyDescent="0.3">
      <c r="C11782"/>
    </row>
    <row r="11783" spans="3:3" x14ac:dyDescent="0.3">
      <c r="C11783"/>
    </row>
    <row r="11784" spans="3:3" x14ac:dyDescent="0.3">
      <c r="C11784"/>
    </row>
    <row r="11785" spans="3:3" x14ac:dyDescent="0.3">
      <c r="C11785"/>
    </row>
    <row r="11786" spans="3:3" x14ac:dyDescent="0.3">
      <c r="C11786"/>
    </row>
    <row r="11787" spans="3:3" x14ac:dyDescent="0.3">
      <c r="C11787"/>
    </row>
    <row r="11788" spans="3:3" x14ac:dyDescent="0.3">
      <c r="C11788"/>
    </row>
    <row r="11789" spans="3:3" x14ac:dyDescent="0.3">
      <c r="C11789"/>
    </row>
    <row r="11790" spans="3:3" x14ac:dyDescent="0.3">
      <c r="C11790"/>
    </row>
    <row r="11791" spans="3:3" x14ac:dyDescent="0.3">
      <c r="C11791"/>
    </row>
    <row r="11792" spans="3:3" x14ac:dyDescent="0.3">
      <c r="C11792"/>
    </row>
    <row r="11793" spans="3:3" x14ac:dyDescent="0.3">
      <c r="C11793"/>
    </row>
    <row r="11794" spans="3:3" x14ac:dyDescent="0.3">
      <c r="C11794"/>
    </row>
    <row r="11795" spans="3:3" x14ac:dyDescent="0.3">
      <c r="C11795"/>
    </row>
    <row r="11796" spans="3:3" x14ac:dyDescent="0.3">
      <c r="C11796"/>
    </row>
    <row r="11797" spans="3:3" x14ac:dyDescent="0.3">
      <c r="C11797"/>
    </row>
    <row r="11798" spans="3:3" x14ac:dyDescent="0.3">
      <c r="C11798"/>
    </row>
    <row r="11799" spans="3:3" x14ac:dyDescent="0.3">
      <c r="C11799"/>
    </row>
    <row r="11800" spans="3:3" x14ac:dyDescent="0.3">
      <c r="C11800"/>
    </row>
    <row r="11801" spans="3:3" x14ac:dyDescent="0.3">
      <c r="C11801"/>
    </row>
    <row r="11802" spans="3:3" x14ac:dyDescent="0.3">
      <c r="C11802"/>
    </row>
    <row r="11803" spans="3:3" x14ac:dyDescent="0.3">
      <c r="C11803"/>
    </row>
    <row r="11804" spans="3:3" x14ac:dyDescent="0.3">
      <c r="C11804"/>
    </row>
    <row r="11805" spans="3:3" x14ac:dyDescent="0.3">
      <c r="C11805"/>
    </row>
    <row r="11806" spans="3:3" x14ac:dyDescent="0.3">
      <c r="C11806"/>
    </row>
    <row r="11807" spans="3:3" x14ac:dyDescent="0.3">
      <c r="C11807"/>
    </row>
    <row r="11808" spans="3:3" x14ac:dyDescent="0.3">
      <c r="C11808"/>
    </row>
    <row r="11809" spans="3:3" x14ac:dyDescent="0.3">
      <c r="C11809"/>
    </row>
    <row r="11810" spans="3:3" x14ac:dyDescent="0.3">
      <c r="C11810"/>
    </row>
    <row r="11811" spans="3:3" x14ac:dyDescent="0.3">
      <c r="C11811"/>
    </row>
    <row r="11812" spans="3:3" x14ac:dyDescent="0.3">
      <c r="C11812"/>
    </row>
    <row r="11813" spans="3:3" x14ac:dyDescent="0.3">
      <c r="C11813"/>
    </row>
    <row r="11814" spans="3:3" x14ac:dyDescent="0.3">
      <c r="C11814"/>
    </row>
    <row r="11815" spans="3:3" x14ac:dyDescent="0.3">
      <c r="C11815"/>
    </row>
    <row r="11816" spans="3:3" x14ac:dyDescent="0.3">
      <c r="C11816"/>
    </row>
    <row r="11817" spans="3:3" x14ac:dyDescent="0.3">
      <c r="C11817"/>
    </row>
    <row r="11818" spans="3:3" x14ac:dyDescent="0.3">
      <c r="C11818"/>
    </row>
    <row r="11819" spans="3:3" x14ac:dyDescent="0.3">
      <c r="C11819"/>
    </row>
    <row r="11820" spans="3:3" x14ac:dyDescent="0.3">
      <c r="C11820"/>
    </row>
    <row r="11821" spans="3:3" x14ac:dyDescent="0.3">
      <c r="C11821"/>
    </row>
    <row r="11822" spans="3:3" x14ac:dyDescent="0.3">
      <c r="C11822"/>
    </row>
    <row r="11823" spans="3:3" x14ac:dyDescent="0.3">
      <c r="C11823"/>
    </row>
    <row r="11824" spans="3:3" x14ac:dyDescent="0.3">
      <c r="C11824"/>
    </row>
    <row r="11825" spans="3:3" x14ac:dyDescent="0.3">
      <c r="C11825"/>
    </row>
    <row r="11826" spans="3:3" x14ac:dyDescent="0.3">
      <c r="C11826"/>
    </row>
    <row r="11827" spans="3:3" x14ac:dyDescent="0.3">
      <c r="C11827"/>
    </row>
    <row r="11828" spans="3:3" x14ac:dyDescent="0.3">
      <c r="C11828"/>
    </row>
    <row r="11829" spans="3:3" x14ac:dyDescent="0.3">
      <c r="C11829"/>
    </row>
    <row r="11830" spans="3:3" x14ac:dyDescent="0.3">
      <c r="C11830"/>
    </row>
    <row r="11831" spans="3:3" x14ac:dyDescent="0.3">
      <c r="C11831"/>
    </row>
    <row r="11832" spans="3:3" x14ac:dyDescent="0.3">
      <c r="C11832"/>
    </row>
    <row r="11833" spans="3:3" x14ac:dyDescent="0.3">
      <c r="C11833"/>
    </row>
    <row r="11834" spans="3:3" x14ac:dyDescent="0.3">
      <c r="C11834"/>
    </row>
    <row r="11835" spans="3:3" x14ac:dyDescent="0.3">
      <c r="C11835"/>
    </row>
    <row r="11836" spans="3:3" x14ac:dyDescent="0.3">
      <c r="C11836"/>
    </row>
    <row r="11837" spans="3:3" x14ac:dyDescent="0.3">
      <c r="C11837"/>
    </row>
    <row r="11838" spans="3:3" x14ac:dyDescent="0.3">
      <c r="C11838"/>
    </row>
    <row r="11839" spans="3:3" x14ac:dyDescent="0.3">
      <c r="C11839"/>
    </row>
    <row r="11840" spans="3:3" x14ac:dyDescent="0.3">
      <c r="C11840"/>
    </row>
    <row r="11841" spans="3:3" x14ac:dyDescent="0.3">
      <c r="C11841"/>
    </row>
    <row r="11842" spans="3:3" x14ac:dyDescent="0.3">
      <c r="C11842"/>
    </row>
    <row r="11843" spans="3:3" x14ac:dyDescent="0.3">
      <c r="C11843"/>
    </row>
    <row r="11844" spans="3:3" x14ac:dyDescent="0.3">
      <c r="C11844"/>
    </row>
    <row r="11845" spans="3:3" x14ac:dyDescent="0.3">
      <c r="C11845"/>
    </row>
    <row r="11846" spans="3:3" x14ac:dyDescent="0.3">
      <c r="C11846"/>
    </row>
    <row r="11847" spans="3:3" x14ac:dyDescent="0.3">
      <c r="C11847"/>
    </row>
    <row r="11848" spans="3:3" x14ac:dyDescent="0.3">
      <c r="C11848"/>
    </row>
    <row r="11849" spans="3:3" x14ac:dyDescent="0.3">
      <c r="C11849"/>
    </row>
    <row r="11850" spans="3:3" x14ac:dyDescent="0.3">
      <c r="C11850"/>
    </row>
    <row r="11851" spans="3:3" x14ac:dyDescent="0.3">
      <c r="C11851"/>
    </row>
    <row r="11852" spans="3:3" x14ac:dyDescent="0.3">
      <c r="C11852"/>
    </row>
    <row r="11853" spans="3:3" x14ac:dyDescent="0.3">
      <c r="C11853"/>
    </row>
    <row r="11854" spans="3:3" x14ac:dyDescent="0.3">
      <c r="C11854"/>
    </row>
    <row r="11855" spans="3:3" x14ac:dyDescent="0.3">
      <c r="C11855"/>
    </row>
    <row r="11856" spans="3:3" x14ac:dyDescent="0.3">
      <c r="C11856"/>
    </row>
    <row r="11857" spans="3:3" x14ac:dyDescent="0.3">
      <c r="C11857"/>
    </row>
    <row r="11858" spans="3:3" x14ac:dyDescent="0.3">
      <c r="C11858"/>
    </row>
    <row r="11859" spans="3:3" x14ac:dyDescent="0.3">
      <c r="C11859"/>
    </row>
    <row r="11860" spans="3:3" x14ac:dyDescent="0.3">
      <c r="C11860"/>
    </row>
    <row r="11861" spans="3:3" x14ac:dyDescent="0.3">
      <c r="C11861"/>
    </row>
    <row r="11862" spans="3:3" x14ac:dyDescent="0.3">
      <c r="C11862"/>
    </row>
    <row r="11863" spans="3:3" x14ac:dyDescent="0.3">
      <c r="C11863"/>
    </row>
    <row r="11864" spans="3:3" x14ac:dyDescent="0.3">
      <c r="C11864"/>
    </row>
    <row r="11865" spans="3:3" x14ac:dyDescent="0.3">
      <c r="C11865"/>
    </row>
    <row r="11866" spans="3:3" x14ac:dyDescent="0.3">
      <c r="C11866"/>
    </row>
    <row r="11867" spans="3:3" x14ac:dyDescent="0.3">
      <c r="C11867"/>
    </row>
    <row r="11868" spans="3:3" x14ac:dyDescent="0.3">
      <c r="C11868"/>
    </row>
    <row r="11869" spans="3:3" x14ac:dyDescent="0.3">
      <c r="C11869"/>
    </row>
    <row r="11870" spans="3:3" x14ac:dyDescent="0.3">
      <c r="C11870"/>
    </row>
    <row r="11871" spans="3:3" x14ac:dyDescent="0.3">
      <c r="C11871"/>
    </row>
    <row r="11872" spans="3:3" x14ac:dyDescent="0.3">
      <c r="C11872"/>
    </row>
    <row r="11873" spans="3:3" x14ac:dyDescent="0.3">
      <c r="C11873"/>
    </row>
    <row r="11874" spans="3:3" x14ac:dyDescent="0.3">
      <c r="C11874"/>
    </row>
    <row r="11875" spans="3:3" x14ac:dyDescent="0.3">
      <c r="C11875"/>
    </row>
    <row r="11876" spans="3:3" x14ac:dyDescent="0.3">
      <c r="C11876"/>
    </row>
    <row r="11877" spans="3:3" x14ac:dyDescent="0.3">
      <c r="C11877"/>
    </row>
    <row r="11878" spans="3:3" x14ac:dyDescent="0.3">
      <c r="C11878"/>
    </row>
    <row r="11879" spans="3:3" x14ac:dyDescent="0.3">
      <c r="C11879"/>
    </row>
    <row r="11880" spans="3:3" x14ac:dyDescent="0.3">
      <c r="C11880"/>
    </row>
    <row r="11881" spans="3:3" x14ac:dyDescent="0.3">
      <c r="C11881"/>
    </row>
    <row r="11882" spans="3:3" x14ac:dyDescent="0.3">
      <c r="C11882"/>
    </row>
    <row r="11883" spans="3:3" x14ac:dyDescent="0.3">
      <c r="C11883"/>
    </row>
    <row r="11884" spans="3:3" x14ac:dyDescent="0.3">
      <c r="C11884"/>
    </row>
    <row r="11885" spans="3:3" x14ac:dyDescent="0.3">
      <c r="C11885"/>
    </row>
    <row r="11886" spans="3:3" x14ac:dyDescent="0.3">
      <c r="C11886"/>
    </row>
    <row r="11887" spans="3:3" x14ac:dyDescent="0.3">
      <c r="C11887"/>
    </row>
    <row r="11888" spans="3:3" x14ac:dyDescent="0.3">
      <c r="C11888"/>
    </row>
    <row r="11889" spans="3:3" x14ac:dyDescent="0.3">
      <c r="C11889"/>
    </row>
    <row r="11890" spans="3:3" x14ac:dyDescent="0.3">
      <c r="C11890"/>
    </row>
    <row r="11891" spans="3:3" x14ac:dyDescent="0.3">
      <c r="C11891"/>
    </row>
    <row r="11892" spans="3:3" x14ac:dyDescent="0.3">
      <c r="C11892"/>
    </row>
    <row r="11893" spans="3:3" x14ac:dyDescent="0.3">
      <c r="C11893"/>
    </row>
    <row r="11894" spans="3:3" x14ac:dyDescent="0.3">
      <c r="C11894"/>
    </row>
    <row r="11895" spans="3:3" x14ac:dyDescent="0.3">
      <c r="C11895"/>
    </row>
    <row r="11896" spans="3:3" x14ac:dyDescent="0.3">
      <c r="C11896"/>
    </row>
    <row r="11897" spans="3:3" x14ac:dyDescent="0.3">
      <c r="C11897"/>
    </row>
    <row r="11898" spans="3:3" x14ac:dyDescent="0.3">
      <c r="C11898"/>
    </row>
    <row r="11899" spans="3:3" x14ac:dyDescent="0.3">
      <c r="C11899"/>
    </row>
    <row r="11900" spans="3:3" x14ac:dyDescent="0.3">
      <c r="C11900"/>
    </row>
    <row r="11901" spans="3:3" x14ac:dyDescent="0.3">
      <c r="C11901"/>
    </row>
    <row r="11902" spans="3:3" x14ac:dyDescent="0.3">
      <c r="C11902"/>
    </row>
    <row r="11903" spans="3:3" x14ac:dyDescent="0.3">
      <c r="C11903"/>
    </row>
    <row r="11904" spans="3:3" x14ac:dyDescent="0.3">
      <c r="C11904"/>
    </row>
    <row r="11905" spans="3:3" x14ac:dyDescent="0.3">
      <c r="C11905"/>
    </row>
    <row r="11906" spans="3:3" x14ac:dyDescent="0.3">
      <c r="C11906"/>
    </row>
    <row r="11907" spans="3:3" x14ac:dyDescent="0.3">
      <c r="C11907"/>
    </row>
    <row r="11908" spans="3:3" x14ac:dyDescent="0.3">
      <c r="C11908"/>
    </row>
    <row r="11909" spans="3:3" x14ac:dyDescent="0.3">
      <c r="C11909"/>
    </row>
    <row r="11910" spans="3:3" x14ac:dyDescent="0.3">
      <c r="C11910"/>
    </row>
    <row r="11911" spans="3:3" x14ac:dyDescent="0.3">
      <c r="C11911"/>
    </row>
    <row r="11912" spans="3:3" x14ac:dyDescent="0.3">
      <c r="C11912"/>
    </row>
    <row r="11913" spans="3:3" x14ac:dyDescent="0.3">
      <c r="C11913"/>
    </row>
    <row r="11914" spans="3:3" x14ac:dyDescent="0.3">
      <c r="C11914"/>
    </row>
    <row r="11915" spans="3:3" x14ac:dyDescent="0.3">
      <c r="C11915"/>
    </row>
    <row r="11916" spans="3:3" x14ac:dyDescent="0.3">
      <c r="C11916"/>
    </row>
    <row r="11917" spans="3:3" x14ac:dyDescent="0.3">
      <c r="C11917"/>
    </row>
    <row r="11918" spans="3:3" x14ac:dyDescent="0.3">
      <c r="C11918"/>
    </row>
    <row r="11919" spans="3:3" x14ac:dyDescent="0.3">
      <c r="C11919"/>
    </row>
    <row r="11920" spans="3:3" x14ac:dyDescent="0.3">
      <c r="C11920"/>
    </row>
    <row r="11921" spans="3:3" x14ac:dyDescent="0.3">
      <c r="C11921"/>
    </row>
    <row r="11922" spans="3:3" x14ac:dyDescent="0.3">
      <c r="C11922"/>
    </row>
    <row r="11923" spans="3:3" x14ac:dyDescent="0.3">
      <c r="C11923"/>
    </row>
    <row r="11924" spans="3:3" x14ac:dyDescent="0.3">
      <c r="C11924"/>
    </row>
    <row r="11925" spans="3:3" x14ac:dyDescent="0.3">
      <c r="C11925"/>
    </row>
    <row r="11926" spans="3:3" x14ac:dyDescent="0.3">
      <c r="C11926"/>
    </row>
    <row r="11927" spans="3:3" x14ac:dyDescent="0.3">
      <c r="C11927"/>
    </row>
    <row r="11928" spans="3:3" x14ac:dyDescent="0.3">
      <c r="C11928"/>
    </row>
    <row r="11929" spans="3:3" x14ac:dyDescent="0.3">
      <c r="C11929"/>
    </row>
    <row r="11930" spans="3:3" x14ac:dyDescent="0.3">
      <c r="C11930"/>
    </row>
    <row r="11931" spans="3:3" x14ac:dyDescent="0.3">
      <c r="C11931"/>
    </row>
    <row r="11932" spans="3:3" x14ac:dyDescent="0.3">
      <c r="C11932"/>
    </row>
    <row r="11933" spans="3:3" x14ac:dyDescent="0.3">
      <c r="C11933"/>
    </row>
    <row r="11934" spans="3:3" x14ac:dyDescent="0.3">
      <c r="C11934"/>
    </row>
    <row r="11935" spans="3:3" x14ac:dyDescent="0.3">
      <c r="C11935"/>
    </row>
    <row r="11936" spans="3:3" x14ac:dyDescent="0.3">
      <c r="C11936"/>
    </row>
    <row r="11937" spans="3:3" x14ac:dyDescent="0.3">
      <c r="C11937"/>
    </row>
    <row r="11938" spans="3:3" x14ac:dyDescent="0.3">
      <c r="C11938"/>
    </row>
    <row r="11939" spans="3:3" x14ac:dyDescent="0.3">
      <c r="C11939"/>
    </row>
    <row r="11940" spans="3:3" x14ac:dyDescent="0.3">
      <c r="C11940"/>
    </row>
    <row r="11941" spans="3:3" x14ac:dyDescent="0.3">
      <c r="C11941"/>
    </row>
    <row r="11942" spans="3:3" x14ac:dyDescent="0.3">
      <c r="C11942"/>
    </row>
    <row r="11943" spans="3:3" x14ac:dyDescent="0.3">
      <c r="C11943"/>
    </row>
    <row r="11944" spans="3:3" x14ac:dyDescent="0.3">
      <c r="C11944"/>
    </row>
    <row r="11945" spans="3:3" x14ac:dyDescent="0.3">
      <c r="C11945"/>
    </row>
    <row r="11946" spans="3:3" x14ac:dyDescent="0.3">
      <c r="C11946"/>
    </row>
    <row r="11947" spans="3:3" x14ac:dyDescent="0.3">
      <c r="C11947"/>
    </row>
    <row r="11948" spans="3:3" x14ac:dyDescent="0.3">
      <c r="C11948"/>
    </row>
    <row r="11949" spans="3:3" x14ac:dyDescent="0.3">
      <c r="C11949"/>
    </row>
    <row r="11950" spans="3:3" x14ac:dyDescent="0.3">
      <c r="C11950"/>
    </row>
    <row r="11951" spans="3:3" x14ac:dyDescent="0.3">
      <c r="C11951"/>
    </row>
    <row r="11952" spans="3:3" x14ac:dyDescent="0.3">
      <c r="C11952"/>
    </row>
    <row r="11953" spans="3:3" x14ac:dyDescent="0.3">
      <c r="C11953"/>
    </row>
    <row r="11954" spans="3:3" x14ac:dyDescent="0.3">
      <c r="C11954"/>
    </row>
    <row r="11955" spans="3:3" x14ac:dyDescent="0.3">
      <c r="C11955"/>
    </row>
    <row r="11956" spans="3:3" x14ac:dyDescent="0.3">
      <c r="C11956"/>
    </row>
    <row r="11957" spans="3:3" x14ac:dyDescent="0.3">
      <c r="C11957"/>
    </row>
    <row r="11958" spans="3:3" x14ac:dyDescent="0.3">
      <c r="C11958"/>
    </row>
    <row r="11959" spans="3:3" x14ac:dyDescent="0.3">
      <c r="C11959"/>
    </row>
    <row r="11960" spans="3:3" x14ac:dyDescent="0.3">
      <c r="C11960"/>
    </row>
    <row r="11961" spans="3:3" x14ac:dyDescent="0.3">
      <c r="C11961"/>
    </row>
    <row r="11962" spans="3:3" x14ac:dyDescent="0.3">
      <c r="C11962"/>
    </row>
    <row r="11963" spans="3:3" x14ac:dyDescent="0.3">
      <c r="C11963"/>
    </row>
    <row r="11964" spans="3:3" x14ac:dyDescent="0.3">
      <c r="C11964"/>
    </row>
    <row r="11965" spans="3:3" x14ac:dyDescent="0.3">
      <c r="C11965"/>
    </row>
    <row r="11966" spans="3:3" x14ac:dyDescent="0.3">
      <c r="C11966"/>
    </row>
    <row r="11967" spans="3:3" x14ac:dyDescent="0.3">
      <c r="C11967"/>
    </row>
    <row r="11968" spans="3:3" x14ac:dyDescent="0.3">
      <c r="C11968"/>
    </row>
    <row r="11969" spans="3:3" x14ac:dyDescent="0.3">
      <c r="C11969"/>
    </row>
    <row r="11970" spans="3:3" x14ac:dyDescent="0.3">
      <c r="C11970"/>
    </row>
    <row r="11971" spans="3:3" x14ac:dyDescent="0.3">
      <c r="C11971"/>
    </row>
    <row r="11972" spans="3:3" x14ac:dyDescent="0.3">
      <c r="C11972"/>
    </row>
    <row r="11973" spans="3:3" x14ac:dyDescent="0.3">
      <c r="C11973"/>
    </row>
    <row r="11974" spans="3:3" x14ac:dyDescent="0.3">
      <c r="C11974"/>
    </row>
    <row r="11975" spans="3:3" x14ac:dyDescent="0.3">
      <c r="C11975"/>
    </row>
    <row r="11976" spans="3:3" x14ac:dyDescent="0.3">
      <c r="C11976"/>
    </row>
    <row r="11977" spans="3:3" x14ac:dyDescent="0.3">
      <c r="C11977"/>
    </row>
    <row r="11978" spans="3:3" x14ac:dyDescent="0.3">
      <c r="C11978"/>
    </row>
    <row r="11979" spans="3:3" x14ac:dyDescent="0.3">
      <c r="C11979"/>
    </row>
    <row r="11980" spans="3:3" x14ac:dyDescent="0.3">
      <c r="C11980"/>
    </row>
    <row r="11981" spans="3:3" x14ac:dyDescent="0.3">
      <c r="C11981"/>
    </row>
    <row r="11982" spans="3:3" x14ac:dyDescent="0.3">
      <c r="C11982"/>
    </row>
    <row r="11983" spans="3:3" x14ac:dyDescent="0.3">
      <c r="C11983"/>
    </row>
    <row r="11984" spans="3:3" x14ac:dyDescent="0.3">
      <c r="C11984"/>
    </row>
    <row r="11985" spans="3:3" x14ac:dyDescent="0.3">
      <c r="C11985"/>
    </row>
    <row r="11986" spans="3:3" x14ac:dyDescent="0.3">
      <c r="C11986"/>
    </row>
    <row r="11987" spans="3:3" x14ac:dyDescent="0.3">
      <c r="C11987"/>
    </row>
    <row r="11988" spans="3:3" x14ac:dyDescent="0.3">
      <c r="C11988"/>
    </row>
    <row r="11989" spans="3:3" x14ac:dyDescent="0.3">
      <c r="C11989"/>
    </row>
    <row r="11990" spans="3:3" x14ac:dyDescent="0.3">
      <c r="C11990"/>
    </row>
    <row r="11991" spans="3:3" x14ac:dyDescent="0.3">
      <c r="C11991"/>
    </row>
    <row r="11992" spans="3:3" x14ac:dyDescent="0.3">
      <c r="C11992"/>
    </row>
    <row r="11993" spans="3:3" x14ac:dyDescent="0.3">
      <c r="C11993"/>
    </row>
    <row r="11994" spans="3:3" x14ac:dyDescent="0.3">
      <c r="C11994"/>
    </row>
    <row r="11995" spans="3:3" x14ac:dyDescent="0.3">
      <c r="C11995"/>
    </row>
    <row r="11996" spans="3:3" x14ac:dyDescent="0.3">
      <c r="C11996"/>
    </row>
    <row r="11997" spans="3:3" x14ac:dyDescent="0.3">
      <c r="C11997"/>
    </row>
    <row r="11998" spans="3:3" x14ac:dyDescent="0.3">
      <c r="C11998"/>
    </row>
    <row r="11999" spans="3:3" x14ac:dyDescent="0.3">
      <c r="C11999"/>
    </row>
    <row r="12000" spans="3:3" x14ac:dyDescent="0.3">
      <c r="C12000"/>
    </row>
    <row r="12001" spans="3:3" x14ac:dyDescent="0.3">
      <c r="C12001"/>
    </row>
    <row r="12002" spans="3:3" x14ac:dyDescent="0.3">
      <c r="C12002"/>
    </row>
    <row r="12003" spans="3:3" x14ac:dyDescent="0.3">
      <c r="C12003"/>
    </row>
    <row r="12004" spans="3:3" x14ac:dyDescent="0.3">
      <c r="C12004"/>
    </row>
    <row r="12005" spans="3:3" x14ac:dyDescent="0.3">
      <c r="C12005"/>
    </row>
    <row r="12006" spans="3:3" x14ac:dyDescent="0.3">
      <c r="C12006"/>
    </row>
    <row r="12007" spans="3:3" x14ac:dyDescent="0.3">
      <c r="C12007"/>
    </row>
    <row r="12008" spans="3:3" x14ac:dyDescent="0.3">
      <c r="C12008"/>
    </row>
    <row r="12009" spans="3:3" x14ac:dyDescent="0.3">
      <c r="C12009"/>
    </row>
    <row r="12010" spans="3:3" x14ac:dyDescent="0.3">
      <c r="C12010"/>
    </row>
    <row r="12011" spans="3:3" x14ac:dyDescent="0.3">
      <c r="C12011"/>
    </row>
    <row r="12012" spans="3:3" x14ac:dyDescent="0.3">
      <c r="C12012"/>
    </row>
    <row r="12013" spans="3:3" x14ac:dyDescent="0.3">
      <c r="C12013"/>
    </row>
    <row r="12014" spans="3:3" x14ac:dyDescent="0.3">
      <c r="C12014"/>
    </row>
    <row r="12015" spans="3:3" x14ac:dyDescent="0.3">
      <c r="C12015"/>
    </row>
    <row r="12016" spans="3:3" x14ac:dyDescent="0.3">
      <c r="C12016"/>
    </row>
    <row r="12017" spans="3:3" x14ac:dyDescent="0.3">
      <c r="C12017"/>
    </row>
    <row r="12018" spans="3:3" x14ac:dyDescent="0.3">
      <c r="C12018"/>
    </row>
    <row r="12019" spans="3:3" x14ac:dyDescent="0.3">
      <c r="C12019"/>
    </row>
    <row r="12020" spans="3:3" x14ac:dyDescent="0.3">
      <c r="C12020"/>
    </row>
    <row r="12021" spans="3:3" x14ac:dyDescent="0.3">
      <c r="C12021"/>
    </row>
    <row r="12022" spans="3:3" x14ac:dyDescent="0.3">
      <c r="C12022"/>
    </row>
    <row r="12023" spans="3:3" x14ac:dyDescent="0.3">
      <c r="C12023"/>
    </row>
    <row r="12024" spans="3:3" x14ac:dyDescent="0.3">
      <c r="C12024"/>
    </row>
    <row r="12025" spans="3:3" x14ac:dyDescent="0.3">
      <c r="C12025"/>
    </row>
    <row r="12026" spans="3:3" x14ac:dyDescent="0.3">
      <c r="C12026"/>
    </row>
    <row r="12027" spans="3:3" x14ac:dyDescent="0.3">
      <c r="C12027"/>
    </row>
    <row r="12028" spans="3:3" x14ac:dyDescent="0.3">
      <c r="C12028"/>
    </row>
    <row r="12029" spans="3:3" x14ac:dyDescent="0.3">
      <c r="C12029"/>
    </row>
    <row r="12030" spans="3:3" x14ac:dyDescent="0.3">
      <c r="C12030"/>
    </row>
    <row r="12031" spans="3:3" x14ac:dyDescent="0.3">
      <c r="C12031"/>
    </row>
    <row r="12032" spans="3:3" x14ac:dyDescent="0.3">
      <c r="C12032"/>
    </row>
    <row r="12033" spans="3:3" x14ac:dyDescent="0.3">
      <c r="C12033"/>
    </row>
    <row r="12034" spans="3:3" x14ac:dyDescent="0.3">
      <c r="C12034"/>
    </row>
    <row r="12035" spans="3:3" x14ac:dyDescent="0.3">
      <c r="C12035"/>
    </row>
    <row r="12036" spans="3:3" x14ac:dyDescent="0.3">
      <c r="C12036"/>
    </row>
    <row r="12037" spans="3:3" x14ac:dyDescent="0.3">
      <c r="C12037"/>
    </row>
    <row r="12038" spans="3:3" x14ac:dyDescent="0.3">
      <c r="C12038"/>
    </row>
    <row r="12039" spans="3:3" x14ac:dyDescent="0.3">
      <c r="C12039"/>
    </row>
    <row r="12040" spans="3:3" x14ac:dyDescent="0.3">
      <c r="C12040"/>
    </row>
    <row r="12041" spans="3:3" x14ac:dyDescent="0.3">
      <c r="C12041"/>
    </row>
    <row r="12042" spans="3:3" x14ac:dyDescent="0.3">
      <c r="C12042"/>
    </row>
    <row r="12043" spans="3:3" x14ac:dyDescent="0.3">
      <c r="C12043"/>
    </row>
    <row r="12044" spans="3:3" x14ac:dyDescent="0.3">
      <c r="C12044"/>
    </row>
    <row r="12045" spans="3:3" x14ac:dyDescent="0.3">
      <c r="C12045"/>
    </row>
    <row r="12046" spans="3:3" x14ac:dyDescent="0.3">
      <c r="C12046"/>
    </row>
    <row r="12047" spans="3:3" x14ac:dyDescent="0.3">
      <c r="C12047"/>
    </row>
    <row r="12048" spans="3:3" x14ac:dyDescent="0.3">
      <c r="C12048"/>
    </row>
    <row r="12049" spans="3:3" x14ac:dyDescent="0.3">
      <c r="C12049"/>
    </row>
    <row r="12050" spans="3:3" x14ac:dyDescent="0.3">
      <c r="C12050"/>
    </row>
    <row r="12051" spans="3:3" x14ac:dyDescent="0.3">
      <c r="C12051"/>
    </row>
    <row r="12052" spans="3:3" x14ac:dyDescent="0.3">
      <c r="C12052"/>
    </row>
    <row r="12053" spans="3:3" x14ac:dyDescent="0.3">
      <c r="C12053"/>
    </row>
    <row r="12054" spans="3:3" x14ac:dyDescent="0.3">
      <c r="C12054"/>
    </row>
    <row r="12055" spans="3:3" x14ac:dyDescent="0.3">
      <c r="C12055"/>
    </row>
    <row r="12056" spans="3:3" x14ac:dyDescent="0.3">
      <c r="C12056"/>
    </row>
    <row r="12057" spans="3:3" x14ac:dyDescent="0.3">
      <c r="C12057"/>
    </row>
    <row r="12058" spans="3:3" x14ac:dyDescent="0.3">
      <c r="C12058"/>
    </row>
    <row r="12059" spans="3:3" x14ac:dyDescent="0.3">
      <c r="C12059"/>
    </row>
    <row r="12060" spans="3:3" x14ac:dyDescent="0.3">
      <c r="C12060"/>
    </row>
    <row r="12061" spans="3:3" x14ac:dyDescent="0.3">
      <c r="C12061"/>
    </row>
    <row r="12062" spans="3:3" x14ac:dyDescent="0.3">
      <c r="C12062"/>
    </row>
    <row r="12063" spans="3:3" x14ac:dyDescent="0.3">
      <c r="C12063"/>
    </row>
    <row r="12064" spans="3:3" x14ac:dyDescent="0.3">
      <c r="C12064"/>
    </row>
    <row r="12065" spans="3:3" x14ac:dyDescent="0.3">
      <c r="C12065"/>
    </row>
    <row r="12066" spans="3:3" x14ac:dyDescent="0.3">
      <c r="C12066"/>
    </row>
    <row r="12067" spans="3:3" x14ac:dyDescent="0.3">
      <c r="C12067"/>
    </row>
    <row r="12068" spans="3:3" x14ac:dyDescent="0.3">
      <c r="C12068"/>
    </row>
    <row r="12069" spans="3:3" x14ac:dyDescent="0.3">
      <c r="C12069"/>
    </row>
    <row r="12070" spans="3:3" x14ac:dyDescent="0.3">
      <c r="C12070"/>
    </row>
    <row r="12071" spans="3:3" x14ac:dyDescent="0.3">
      <c r="C12071"/>
    </row>
    <row r="12072" spans="3:3" x14ac:dyDescent="0.3">
      <c r="C12072"/>
    </row>
    <row r="12073" spans="3:3" x14ac:dyDescent="0.3">
      <c r="C12073"/>
    </row>
    <row r="12074" spans="3:3" x14ac:dyDescent="0.3">
      <c r="C12074"/>
    </row>
    <row r="12075" spans="3:3" x14ac:dyDescent="0.3">
      <c r="C12075"/>
    </row>
    <row r="12076" spans="3:3" x14ac:dyDescent="0.3">
      <c r="C12076"/>
    </row>
    <row r="12077" spans="3:3" x14ac:dyDescent="0.3">
      <c r="C12077"/>
    </row>
    <row r="12078" spans="3:3" x14ac:dyDescent="0.3">
      <c r="C12078"/>
    </row>
    <row r="12079" spans="3:3" x14ac:dyDescent="0.3">
      <c r="C12079"/>
    </row>
    <row r="12080" spans="3:3" x14ac:dyDescent="0.3">
      <c r="C12080"/>
    </row>
    <row r="12081" spans="3:3" x14ac:dyDescent="0.3">
      <c r="C12081"/>
    </row>
    <row r="12082" spans="3:3" x14ac:dyDescent="0.3">
      <c r="C12082"/>
    </row>
    <row r="12083" spans="3:3" x14ac:dyDescent="0.3">
      <c r="C12083"/>
    </row>
    <row r="12084" spans="3:3" x14ac:dyDescent="0.3">
      <c r="C12084"/>
    </row>
    <row r="12085" spans="3:3" x14ac:dyDescent="0.3">
      <c r="C12085"/>
    </row>
    <row r="12086" spans="3:3" x14ac:dyDescent="0.3">
      <c r="C12086"/>
    </row>
    <row r="12087" spans="3:3" x14ac:dyDescent="0.3">
      <c r="C12087"/>
    </row>
    <row r="12088" spans="3:3" x14ac:dyDescent="0.3">
      <c r="C12088"/>
    </row>
    <row r="12089" spans="3:3" x14ac:dyDescent="0.3">
      <c r="C12089"/>
    </row>
    <row r="12090" spans="3:3" x14ac:dyDescent="0.3">
      <c r="C12090"/>
    </row>
    <row r="12091" spans="3:3" x14ac:dyDescent="0.3">
      <c r="C12091"/>
    </row>
    <row r="12092" spans="3:3" x14ac:dyDescent="0.3">
      <c r="C12092"/>
    </row>
    <row r="12093" spans="3:3" x14ac:dyDescent="0.3">
      <c r="C12093"/>
    </row>
    <row r="12094" spans="3:3" x14ac:dyDescent="0.3">
      <c r="C12094"/>
    </row>
    <row r="12095" spans="3:3" x14ac:dyDescent="0.3">
      <c r="C12095"/>
    </row>
    <row r="12096" spans="3:3" x14ac:dyDescent="0.3">
      <c r="C12096"/>
    </row>
    <row r="12097" spans="3:3" x14ac:dyDescent="0.3">
      <c r="C12097"/>
    </row>
    <row r="12098" spans="3:3" x14ac:dyDescent="0.3">
      <c r="C12098"/>
    </row>
    <row r="12099" spans="3:3" x14ac:dyDescent="0.3">
      <c r="C12099"/>
    </row>
    <row r="12100" spans="3:3" x14ac:dyDescent="0.3">
      <c r="C12100"/>
    </row>
    <row r="12101" spans="3:3" x14ac:dyDescent="0.3">
      <c r="C12101"/>
    </row>
    <row r="12102" spans="3:3" x14ac:dyDescent="0.3">
      <c r="C12102"/>
    </row>
    <row r="12103" spans="3:3" x14ac:dyDescent="0.3">
      <c r="C12103"/>
    </row>
    <row r="12104" spans="3:3" x14ac:dyDescent="0.3">
      <c r="C12104"/>
    </row>
    <row r="12105" spans="3:3" x14ac:dyDescent="0.3">
      <c r="C12105"/>
    </row>
    <row r="12106" spans="3:3" x14ac:dyDescent="0.3">
      <c r="C12106"/>
    </row>
    <row r="12107" spans="3:3" x14ac:dyDescent="0.3">
      <c r="C12107"/>
    </row>
    <row r="12108" spans="3:3" x14ac:dyDescent="0.3">
      <c r="C12108"/>
    </row>
    <row r="12109" spans="3:3" x14ac:dyDescent="0.3">
      <c r="C12109"/>
    </row>
    <row r="12110" spans="3:3" x14ac:dyDescent="0.3">
      <c r="C12110"/>
    </row>
    <row r="12111" spans="3:3" x14ac:dyDescent="0.3">
      <c r="C12111"/>
    </row>
    <row r="12112" spans="3:3" x14ac:dyDescent="0.3">
      <c r="C12112"/>
    </row>
    <row r="12113" spans="3:3" x14ac:dyDescent="0.3">
      <c r="C12113"/>
    </row>
    <row r="12114" spans="3:3" x14ac:dyDescent="0.3">
      <c r="C12114"/>
    </row>
    <row r="12115" spans="3:3" x14ac:dyDescent="0.3">
      <c r="C12115"/>
    </row>
    <row r="12116" spans="3:3" x14ac:dyDescent="0.3">
      <c r="C12116"/>
    </row>
    <row r="12117" spans="3:3" x14ac:dyDescent="0.3">
      <c r="C12117"/>
    </row>
    <row r="12118" spans="3:3" x14ac:dyDescent="0.3">
      <c r="C12118"/>
    </row>
    <row r="12119" spans="3:3" x14ac:dyDescent="0.3">
      <c r="C12119"/>
    </row>
    <row r="12120" spans="3:3" x14ac:dyDescent="0.3">
      <c r="C12120"/>
    </row>
    <row r="12121" spans="3:3" x14ac:dyDescent="0.3">
      <c r="C12121"/>
    </row>
    <row r="12122" spans="3:3" x14ac:dyDescent="0.3">
      <c r="C12122"/>
    </row>
    <row r="12123" spans="3:3" x14ac:dyDescent="0.3">
      <c r="C12123"/>
    </row>
    <row r="12124" spans="3:3" x14ac:dyDescent="0.3">
      <c r="C12124"/>
    </row>
    <row r="12125" spans="3:3" x14ac:dyDescent="0.3">
      <c r="C12125"/>
    </row>
    <row r="12126" spans="3:3" x14ac:dyDescent="0.3">
      <c r="C12126"/>
    </row>
    <row r="12127" spans="3:3" x14ac:dyDescent="0.3">
      <c r="C12127"/>
    </row>
    <row r="12128" spans="3:3" x14ac:dyDescent="0.3">
      <c r="C12128"/>
    </row>
    <row r="12129" spans="3:3" x14ac:dyDescent="0.3">
      <c r="C12129"/>
    </row>
    <row r="12130" spans="3:3" x14ac:dyDescent="0.3">
      <c r="C12130"/>
    </row>
    <row r="12131" spans="3:3" x14ac:dyDescent="0.3">
      <c r="C12131"/>
    </row>
    <row r="12132" spans="3:3" x14ac:dyDescent="0.3">
      <c r="C12132"/>
    </row>
    <row r="12133" spans="3:3" x14ac:dyDescent="0.3">
      <c r="C12133"/>
    </row>
    <row r="12134" spans="3:3" x14ac:dyDescent="0.3">
      <c r="C12134"/>
    </row>
    <row r="12135" spans="3:3" x14ac:dyDescent="0.3">
      <c r="C12135"/>
    </row>
    <row r="12136" spans="3:3" x14ac:dyDescent="0.3">
      <c r="C12136"/>
    </row>
    <row r="12137" spans="3:3" x14ac:dyDescent="0.3">
      <c r="C12137"/>
    </row>
    <row r="12138" spans="3:3" x14ac:dyDescent="0.3">
      <c r="C12138"/>
    </row>
    <row r="12139" spans="3:3" x14ac:dyDescent="0.3">
      <c r="C12139"/>
    </row>
    <row r="12140" spans="3:3" x14ac:dyDescent="0.3">
      <c r="C12140"/>
    </row>
    <row r="12141" spans="3:3" x14ac:dyDescent="0.3">
      <c r="C12141"/>
    </row>
    <row r="12142" spans="3:3" x14ac:dyDescent="0.3">
      <c r="C12142"/>
    </row>
    <row r="12143" spans="3:3" x14ac:dyDescent="0.3">
      <c r="C12143"/>
    </row>
    <row r="12144" spans="3:3" x14ac:dyDescent="0.3">
      <c r="C12144"/>
    </row>
    <row r="12145" spans="3:3" x14ac:dyDescent="0.3">
      <c r="C12145"/>
    </row>
    <row r="12146" spans="3:3" x14ac:dyDescent="0.3">
      <c r="C12146"/>
    </row>
    <row r="12147" spans="3:3" x14ac:dyDescent="0.3">
      <c r="C12147"/>
    </row>
    <row r="12148" spans="3:3" x14ac:dyDescent="0.3">
      <c r="C12148"/>
    </row>
    <row r="12149" spans="3:3" x14ac:dyDescent="0.3">
      <c r="C12149"/>
    </row>
    <row r="12150" spans="3:3" x14ac:dyDescent="0.3">
      <c r="C12150"/>
    </row>
    <row r="12151" spans="3:3" x14ac:dyDescent="0.3">
      <c r="C12151"/>
    </row>
    <row r="12152" spans="3:3" x14ac:dyDescent="0.3">
      <c r="C12152"/>
    </row>
    <row r="12153" spans="3:3" x14ac:dyDescent="0.3">
      <c r="C12153"/>
    </row>
    <row r="12154" spans="3:3" x14ac:dyDescent="0.3">
      <c r="C12154"/>
    </row>
    <row r="12155" spans="3:3" x14ac:dyDescent="0.3">
      <c r="C12155"/>
    </row>
    <row r="12156" spans="3:3" x14ac:dyDescent="0.3">
      <c r="C12156"/>
    </row>
    <row r="12157" spans="3:3" x14ac:dyDescent="0.3">
      <c r="C12157"/>
    </row>
    <row r="12158" spans="3:3" x14ac:dyDescent="0.3">
      <c r="C12158"/>
    </row>
    <row r="12159" spans="3:3" x14ac:dyDescent="0.3">
      <c r="C12159"/>
    </row>
    <row r="12160" spans="3:3" x14ac:dyDescent="0.3">
      <c r="C12160"/>
    </row>
    <row r="12161" spans="3:3" x14ac:dyDescent="0.3">
      <c r="C12161"/>
    </row>
    <row r="12162" spans="3:3" x14ac:dyDescent="0.3">
      <c r="C12162"/>
    </row>
    <row r="12163" spans="3:3" x14ac:dyDescent="0.3">
      <c r="C12163"/>
    </row>
    <row r="12164" spans="3:3" x14ac:dyDescent="0.3">
      <c r="C12164"/>
    </row>
    <row r="12165" spans="3:3" x14ac:dyDescent="0.3">
      <c r="C12165"/>
    </row>
    <row r="12166" spans="3:3" x14ac:dyDescent="0.3">
      <c r="C12166"/>
    </row>
    <row r="12167" spans="3:3" x14ac:dyDescent="0.3">
      <c r="C12167"/>
    </row>
    <row r="12168" spans="3:3" x14ac:dyDescent="0.3">
      <c r="C12168"/>
    </row>
    <row r="12169" spans="3:3" x14ac:dyDescent="0.3">
      <c r="C12169"/>
    </row>
    <row r="12170" spans="3:3" x14ac:dyDescent="0.3">
      <c r="C12170"/>
    </row>
    <row r="12171" spans="3:3" x14ac:dyDescent="0.3">
      <c r="C12171"/>
    </row>
    <row r="12172" spans="3:3" x14ac:dyDescent="0.3">
      <c r="C12172"/>
    </row>
    <row r="12173" spans="3:3" x14ac:dyDescent="0.3">
      <c r="C12173"/>
    </row>
    <row r="12174" spans="3:3" x14ac:dyDescent="0.3">
      <c r="C12174"/>
    </row>
    <row r="12175" spans="3:3" x14ac:dyDescent="0.3">
      <c r="C12175"/>
    </row>
    <row r="12176" spans="3:3" x14ac:dyDescent="0.3">
      <c r="C12176"/>
    </row>
    <row r="12177" spans="3:3" x14ac:dyDescent="0.3">
      <c r="C12177"/>
    </row>
    <row r="12178" spans="3:3" x14ac:dyDescent="0.3">
      <c r="C12178"/>
    </row>
    <row r="12179" spans="3:3" x14ac:dyDescent="0.3">
      <c r="C12179"/>
    </row>
    <row r="12180" spans="3:3" x14ac:dyDescent="0.3">
      <c r="C12180"/>
    </row>
    <row r="12181" spans="3:3" x14ac:dyDescent="0.3">
      <c r="C12181"/>
    </row>
    <row r="12182" spans="3:3" x14ac:dyDescent="0.3">
      <c r="C12182"/>
    </row>
    <row r="12183" spans="3:3" x14ac:dyDescent="0.3">
      <c r="C12183"/>
    </row>
    <row r="12184" spans="3:3" x14ac:dyDescent="0.3">
      <c r="C12184"/>
    </row>
    <row r="12185" spans="3:3" x14ac:dyDescent="0.3">
      <c r="C12185"/>
    </row>
    <row r="12186" spans="3:3" x14ac:dyDescent="0.3">
      <c r="C12186"/>
    </row>
    <row r="12187" spans="3:3" x14ac:dyDescent="0.3">
      <c r="C12187"/>
    </row>
    <row r="12188" spans="3:3" x14ac:dyDescent="0.3">
      <c r="C12188"/>
    </row>
    <row r="12189" spans="3:3" x14ac:dyDescent="0.3">
      <c r="C12189"/>
    </row>
    <row r="12190" spans="3:3" x14ac:dyDescent="0.3">
      <c r="C12190"/>
    </row>
    <row r="12191" spans="3:3" x14ac:dyDescent="0.3">
      <c r="C12191"/>
    </row>
    <row r="12192" spans="3:3" x14ac:dyDescent="0.3">
      <c r="C12192"/>
    </row>
    <row r="12193" spans="3:3" x14ac:dyDescent="0.3">
      <c r="C12193"/>
    </row>
    <row r="12194" spans="3:3" x14ac:dyDescent="0.3">
      <c r="C12194"/>
    </row>
    <row r="12195" spans="3:3" x14ac:dyDescent="0.3">
      <c r="C12195"/>
    </row>
    <row r="12196" spans="3:3" x14ac:dyDescent="0.3">
      <c r="C12196"/>
    </row>
    <row r="12197" spans="3:3" x14ac:dyDescent="0.3">
      <c r="C12197"/>
    </row>
    <row r="12198" spans="3:3" x14ac:dyDescent="0.3">
      <c r="C12198"/>
    </row>
    <row r="12199" spans="3:3" x14ac:dyDescent="0.3">
      <c r="C12199"/>
    </row>
    <row r="12200" spans="3:3" x14ac:dyDescent="0.3">
      <c r="C12200"/>
    </row>
    <row r="12201" spans="3:3" x14ac:dyDescent="0.3">
      <c r="C12201"/>
    </row>
    <row r="12202" spans="3:3" x14ac:dyDescent="0.3">
      <c r="C12202"/>
    </row>
    <row r="12203" spans="3:3" x14ac:dyDescent="0.3">
      <c r="C12203"/>
    </row>
    <row r="12204" spans="3:3" x14ac:dyDescent="0.3">
      <c r="C12204"/>
    </row>
    <row r="12205" spans="3:3" x14ac:dyDescent="0.3">
      <c r="C12205"/>
    </row>
    <row r="12206" spans="3:3" x14ac:dyDescent="0.3">
      <c r="C12206"/>
    </row>
    <row r="12207" spans="3:3" x14ac:dyDescent="0.3">
      <c r="C12207"/>
    </row>
    <row r="12208" spans="3:3" x14ac:dyDescent="0.3">
      <c r="C12208"/>
    </row>
    <row r="12209" spans="3:3" x14ac:dyDescent="0.3">
      <c r="C12209"/>
    </row>
    <row r="12210" spans="3:3" x14ac:dyDescent="0.3">
      <c r="C12210"/>
    </row>
    <row r="12211" spans="3:3" x14ac:dyDescent="0.3">
      <c r="C12211"/>
    </row>
    <row r="12212" spans="3:3" x14ac:dyDescent="0.3">
      <c r="C12212"/>
    </row>
    <row r="12213" spans="3:3" x14ac:dyDescent="0.3">
      <c r="C12213"/>
    </row>
    <row r="12214" spans="3:3" x14ac:dyDescent="0.3">
      <c r="C12214"/>
    </row>
    <row r="12215" spans="3:3" x14ac:dyDescent="0.3">
      <c r="C12215"/>
    </row>
    <row r="12216" spans="3:3" x14ac:dyDescent="0.3">
      <c r="C12216"/>
    </row>
    <row r="12217" spans="3:3" x14ac:dyDescent="0.3">
      <c r="C12217"/>
    </row>
    <row r="12218" spans="3:3" x14ac:dyDescent="0.3">
      <c r="C12218"/>
    </row>
    <row r="12219" spans="3:3" x14ac:dyDescent="0.3">
      <c r="C12219"/>
    </row>
    <row r="12220" spans="3:3" x14ac:dyDescent="0.3">
      <c r="C12220"/>
    </row>
    <row r="12221" spans="3:3" x14ac:dyDescent="0.3">
      <c r="C12221"/>
    </row>
    <row r="12222" spans="3:3" x14ac:dyDescent="0.3">
      <c r="C12222"/>
    </row>
    <row r="12223" spans="3:3" x14ac:dyDescent="0.3">
      <c r="C12223"/>
    </row>
    <row r="12224" spans="3:3" x14ac:dyDescent="0.3">
      <c r="C12224"/>
    </row>
    <row r="12225" spans="3:3" x14ac:dyDescent="0.3">
      <c r="C12225"/>
    </row>
    <row r="12226" spans="3:3" x14ac:dyDescent="0.3">
      <c r="C12226"/>
    </row>
    <row r="12227" spans="3:3" x14ac:dyDescent="0.3">
      <c r="C12227"/>
    </row>
    <row r="12228" spans="3:3" x14ac:dyDescent="0.3">
      <c r="C12228"/>
    </row>
    <row r="12229" spans="3:3" x14ac:dyDescent="0.3">
      <c r="C12229"/>
    </row>
    <row r="12230" spans="3:3" x14ac:dyDescent="0.3">
      <c r="C12230"/>
    </row>
    <row r="12231" spans="3:3" x14ac:dyDescent="0.3">
      <c r="C12231"/>
    </row>
    <row r="12232" spans="3:3" x14ac:dyDescent="0.3">
      <c r="C12232"/>
    </row>
    <row r="12233" spans="3:3" x14ac:dyDescent="0.3">
      <c r="C12233"/>
    </row>
    <row r="12234" spans="3:3" x14ac:dyDescent="0.3">
      <c r="C12234"/>
    </row>
    <row r="12235" spans="3:3" x14ac:dyDescent="0.3">
      <c r="C12235"/>
    </row>
    <row r="12236" spans="3:3" x14ac:dyDescent="0.3">
      <c r="C12236"/>
    </row>
    <row r="12237" spans="3:3" x14ac:dyDescent="0.3">
      <c r="C12237"/>
    </row>
    <row r="12238" spans="3:3" x14ac:dyDescent="0.3">
      <c r="C12238"/>
    </row>
    <row r="12239" spans="3:3" x14ac:dyDescent="0.3">
      <c r="C12239"/>
    </row>
    <row r="12240" spans="3:3" x14ac:dyDescent="0.3">
      <c r="C12240"/>
    </row>
    <row r="12241" spans="3:3" x14ac:dyDescent="0.3">
      <c r="C12241"/>
    </row>
    <row r="12242" spans="3:3" x14ac:dyDescent="0.3">
      <c r="C12242"/>
    </row>
    <row r="12243" spans="3:3" x14ac:dyDescent="0.3">
      <c r="C12243"/>
    </row>
    <row r="12244" spans="3:3" x14ac:dyDescent="0.3">
      <c r="C12244"/>
    </row>
    <row r="12245" spans="3:3" x14ac:dyDescent="0.3">
      <c r="C12245"/>
    </row>
    <row r="12246" spans="3:3" x14ac:dyDescent="0.3">
      <c r="C12246"/>
    </row>
    <row r="12247" spans="3:3" x14ac:dyDescent="0.3">
      <c r="C12247"/>
    </row>
    <row r="12248" spans="3:3" x14ac:dyDescent="0.3">
      <c r="C12248"/>
    </row>
    <row r="12249" spans="3:3" x14ac:dyDescent="0.3">
      <c r="C12249"/>
    </row>
    <row r="12250" spans="3:3" x14ac:dyDescent="0.3">
      <c r="C12250"/>
    </row>
    <row r="12251" spans="3:3" x14ac:dyDescent="0.3">
      <c r="C12251"/>
    </row>
    <row r="12252" spans="3:3" x14ac:dyDescent="0.3">
      <c r="C12252"/>
    </row>
    <row r="12253" spans="3:3" x14ac:dyDescent="0.3">
      <c r="C12253"/>
    </row>
    <row r="12254" spans="3:3" x14ac:dyDescent="0.3">
      <c r="C12254"/>
    </row>
    <row r="12255" spans="3:3" x14ac:dyDescent="0.3">
      <c r="C12255"/>
    </row>
    <row r="12256" spans="3:3" x14ac:dyDescent="0.3">
      <c r="C12256"/>
    </row>
    <row r="12257" spans="3:3" x14ac:dyDescent="0.3">
      <c r="C12257"/>
    </row>
    <row r="12258" spans="3:3" x14ac:dyDescent="0.3">
      <c r="C12258"/>
    </row>
    <row r="12259" spans="3:3" x14ac:dyDescent="0.3">
      <c r="C12259"/>
    </row>
    <row r="12260" spans="3:3" x14ac:dyDescent="0.3">
      <c r="C12260"/>
    </row>
    <row r="12261" spans="3:3" x14ac:dyDescent="0.3">
      <c r="C12261"/>
    </row>
    <row r="12262" spans="3:3" x14ac:dyDescent="0.3">
      <c r="C12262"/>
    </row>
    <row r="12263" spans="3:3" x14ac:dyDescent="0.3">
      <c r="C12263"/>
    </row>
    <row r="12264" spans="3:3" x14ac:dyDescent="0.3">
      <c r="C12264"/>
    </row>
    <row r="12265" spans="3:3" x14ac:dyDescent="0.3">
      <c r="C12265"/>
    </row>
    <row r="12266" spans="3:3" x14ac:dyDescent="0.3">
      <c r="C12266"/>
    </row>
    <row r="12267" spans="3:3" x14ac:dyDescent="0.3">
      <c r="C12267"/>
    </row>
    <row r="12268" spans="3:3" x14ac:dyDescent="0.3">
      <c r="C12268"/>
    </row>
    <row r="12269" spans="3:3" x14ac:dyDescent="0.3">
      <c r="C12269"/>
    </row>
    <row r="12270" spans="3:3" x14ac:dyDescent="0.3">
      <c r="C12270"/>
    </row>
    <row r="12271" spans="3:3" x14ac:dyDescent="0.3">
      <c r="C12271"/>
    </row>
    <row r="12272" spans="3:3" x14ac:dyDescent="0.3">
      <c r="C12272"/>
    </row>
    <row r="12273" spans="3:3" x14ac:dyDescent="0.3">
      <c r="C12273"/>
    </row>
    <row r="12274" spans="3:3" x14ac:dyDescent="0.3">
      <c r="C12274"/>
    </row>
    <row r="12275" spans="3:3" x14ac:dyDescent="0.3">
      <c r="C12275"/>
    </row>
    <row r="12276" spans="3:3" x14ac:dyDescent="0.3">
      <c r="C12276"/>
    </row>
    <row r="12277" spans="3:3" x14ac:dyDescent="0.3">
      <c r="C12277"/>
    </row>
    <row r="12278" spans="3:3" x14ac:dyDescent="0.3">
      <c r="C12278"/>
    </row>
    <row r="12279" spans="3:3" x14ac:dyDescent="0.3">
      <c r="C12279"/>
    </row>
    <row r="12280" spans="3:3" x14ac:dyDescent="0.3">
      <c r="C12280"/>
    </row>
    <row r="12281" spans="3:3" x14ac:dyDescent="0.3">
      <c r="C12281"/>
    </row>
    <row r="12282" spans="3:3" x14ac:dyDescent="0.3">
      <c r="C12282"/>
    </row>
    <row r="12283" spans="3:3" x14ac:dyDescent="0.3">
      <c r="C12283"/>
    </row>
    <row r="12284" spans="3:3" x14ac:dyDescent="0.3">
      <c r="C12284"/>
    </row>
    <row r="12285" spans="3:3" x14ac:dyDescent="0.3">
      <c r="C12285"/>
    </row>
    <row r="12286" spans="3:3" x14ac:dyDescent="0.3">
      <c r="C12286"/>
    </row>
    <row r="12287" spans="3:3" x14ac:dyDescent="0.3">
      <c r="C12287"/>
    </row>
    <row r="12288" spans="3:3" x14ac:dyDescent="0.3">
      <c r="C12288"/>
    </row>
    <row r="12289" spans="3:3" x14ac:dyDescent="0.3">
      <c r="C12289"/>
    </row>
    <row r="12290" spans="3:3" x14ac:dyDescent="0.3">
      <c r="C12290"/>
    </row>
    <row r="12291" spans="3:3" x14ac:dyDescent="0.3">
      <c r="C12291"/>
    </row>
    <row r="12292" spans="3:3" x14ac:dyDescent="0.3">
      <c r="C12292"/>
    </row>
    <row r="12293" spans="3:3" x14ac:dyDescent="0.3">
      <c r="C12293"/>
    </row>
    <row r="12294" spans="3:3" x14ac:dyDescent="0.3">
      <c r="C12294"/>
    </row>
    <row r="12295" spans="3:3" x14ac:dyDescent="0.3">
      <c r="C12295"/>
    </row>
    <row r="12296" spans="3:3" x14ac:dyDescent="0.3">
      <c r="C12296"/>
    </row>
    <row r="12297" spans="3:3" x14ac:dyDescent="0.3">
      <c r="C12297"/>
    </row>
    <row r="12298" spans="3:3" x14ac:dyDescent="0.3">
      <c r="C12298"/>
    </row>
    <row r="12299" spans="3:3" x14ac:dyDescent="0.3">
      <c r="C12299"/>
    </row>
    <row r="12300" spans="3:3" x14ac:dyDescent="0.3">
      <c r="C12300"/>
    </row>
    <row r="12301" spans="3:3" x14ac:dyDescent="0.3">
      <c r="C12301"/>
    </row>
    <row r="12302" spans="3:3" x14ac:dyDescent="0.3">
      <c r="C12302"/>
    </row>
    <row r="12303" spans="3:3" x14ac:dyDescent="0.3">
      <c r="C12303"/>
    </row>
    <row r="12304" spans="3:3" x14ac:dyDescent="0.3">
      <c r="C12304"/>
    </row>
    <row r="12305" spans="3:3" x14ac:dyDescent="0.3">
      <c r="C12305"/>
    </row>
    <row r="12306" spans="3:3" x14ac:dyDescent="0.3">
      <c r="C12306"/>
    </row>
    <row r="12307" spans="3:3" x14ac:dyDescent="0.3">
      <c r="C12307"/>
    </row>
    <row r="12308" spans="3:3" x14ac:dyDescent="0.3">
      <c r="C12308"/>
    </row>
    <row r="12309" spans="3:3" x14ac:dyDescent="0.3">
      <c r="C12309"/>
    </row>
    <row r="12310" spans="3:3" x14ac:dyDescent="0.3">
      <c r="C12310"/>
    </row>
    <row r="12311" spans="3:3" x14ac:dyDescent="0.3">
      <c r="C12311"/>
    </row>
    <row r="12312" spans="3:3" x14ac:dyDescent="0.3">
      <c r="C12312"/>
    </row>
    <row r="12313" spans="3:3" x14ac:dyDescent="0.3">
      <c r="C12313"/>
    </row>
    <row r="12314" spans="3:3" x14ac:dyDescent="0.3">
      <c r="C12314"/>
    </row>
    <row r="12315" spans="3:3" x14ac:dyDescent="0.3">
      <c r="C12315"/>
    </row>
    <row r="12316" spans="3:3" x14ac:dyDescent="0.3">
      <c r="C12316"/>
    </row>
    <row r="12317" spans="3:3" x14ac:dyDescent="0.3">
      <c r="C12317"/>
    </row>
    <row r="12318" spans="3:3" x14ac:dyDescent="0.3">
      <c r="C12318"/>
    </row>
    <row r="12319" spans="3:3" x14ac:dyDescent="0.3">
      <c r="C12319"/>
    </row>
    <row r="12320" spans="3:3" x14ac:dyDescent="0.3">
      <c r="C12320"/>
    </row>
    <row r="12321" spans="3:3" x14ac:dyDescent="0.3">
      <c r="C12321"/>
    </row>
    <row r="12322" spans="3:3" x14ac:dyDescent="0.3">
      <c r="C12322"/>
    </row>
    <row r="12323" spans="3:3" x14ac:dyDescent="0.3">
      <c r="C12323"/>
    </row>
    <row r="12324" spans="3:3" x14ac:dyDescent="0.3">
      <c r="C12324"/>
    </row>
    <row r="12325" spans="3:3" x14ac:dyDescent="0.3">
      <c r="C12325"/>
    </row>
    <row r="12326" spans="3:3" x14ac:dyDescent="0.3">
      <c r="C12326"/>
    </row>
    <row r="12327" spans="3:3" x14ac:dyDescent="0.3">
      <c r="C12327"/>
    </row>
    <row r="12328" spans="3:3" x14ac:dyDescent="0.3">
      <c r="C12328"/>
    </row>
    <row r="12329" spans="3:3" x14ac:dyDescent="0.3">
      <c r="C12329"/>
    </row>
    <row r="12330" spans="3:3" x14ac:dyDescent="0.3">
      <c r="C12330"/>
    </row>
    <row r="12331" spans="3:3" x14ac:dyDescent="0.3">
      <c r="C12331"/>
    </row>
    <row r="12332" spans="3:3" x14ac:dyDescent="0.3">
      <c r="C12332"/>
    </row>
    <row r="12333" spans="3:3" x14ac:dyDescent="0.3">
      <c r="C12333"/>
    </row>
    <row r="12334" spans="3:3" x14ac:dyDescent="0.3">
      <c r="C12334"/>
    </row>
    <row r="12335" spans="3:3" x14ac:dyDescent="0.3">
      <c r="C12335"/>
    </row>
    <row r="12336" spans="3:3" x14ac:dyDescent="0.3">
      <c r="C12336"/>
    </row>
    <row r="12337" spans="3:3" x14ac:dyDescent="0.3">
      <c r="C12337"/>
    </row>
    <row r="12338" spans="3:3" x14ac:dyDescent="0.3">
      <c r="C12338"/>
    </row>
    <row r="12339" spans="3:3" x14ac:dyDescent="0.3">
      <c r="C12339"/>
    </row>
    <row r="12340" spans="3:3" x14ac:dyDescent="0.3">
      <c r="C12340"/>
    </row>
    <row r="12341" spans="3:3" x14ac:dyDescent="0.3">
      <c r="C12341"/>
    </row>
    <row r="12342" spans="3:3" x14ac:dyDescent="0.3">
      <c r="C12342"/>
    </row>
    <row r="12343" spans="3:3" x14ac:dyDescent="0.3">
      <c r="C12343"/>
    </row>
    <row r="12344" spans="3:3" x14ac:dyDescent="0.3">
      <c r="C12344"/>
    </row>
    <row r="12345" spans="3:3" x14ac:dyDescent="0.3">
      <c r="C12345"/>
    </row>
    <row r="12346" spans="3:3" x14ac:dyDescent="0.3">
      <c r="C12346"/>
    </row>
    <row r="12347" spans="3:3" x14ac:dyDescent="0.3">
      <c r="C12347"/>
    </row>
    <row r="12348" spans="3:3" x14ac:dyDescent="0.3">
      <c r="C12348"/>
    </row>
    <row r="12349" spans="3:3" x14ac:dyDescent="0.3">
      <c r="C12349"/>
    </row>
    <row r="12350" spans="3:3" x14ac:dyDescent="0.3">
      <c r="C12350"/>
    </row>
    <row r="12351" spans="3:3" x14ac:dyDescent="0.3">
      <c r="C12351"/>
    </row>
    <row r="12352" spans="3:3" x14ac:dyDescent="0.3">
      <c r="C12352"/>
    </row>
    <row r="12353" spans="3:3" x14ac:dyDescent="0.3">
      <c r="C12353"/>
    </row>
    <row r="12354" spans="3:3" x14ac:dyDescent="0.3">
      <c r="C12354"/>
    </row>
    <row r="12355" spans="3:3" x14ac:dyDescent="0.3">
      <c r="C12355"/>
    </row>
    <row r="12356" spans="3:3" x14ac:dyDescent="0.3">
      <c r="C12356"/>
    </row>
    <row r="12357" spans="3:3" x14ac:dyDescent="0.3">
      <c r="C12357"/>
    </row>
    <row r="12358" spans="3:3" x14ac:dyDescent="0.3">
      <c r="C12358"/>
    </row>
    <row r="12359" spans="3:3" x14ac:dyDescent="0.3">
      <c r="C12359"/>
    </row>
    <row r="12360" spans="3:3" x14ac:dyDescent="0.3">
      <c r="C12360"/>
    </row>
    <row r="12361" spans="3:3" x14ac:dyDescent="0.3">
      <c r="C12361"/>
    </row>
    <row r="12362" spans="3:3" x14ac:dyDescent="0.3">
      <c r="C12362"/>
    </row>
    <row r="12363" spans="3:3" x14ac:dyDescent="0.3">
      <c r="C12363"/>
    </row>
    <row r="12364" spans="3:3" x14ac:dyDescent="0.3">
      <c r="C12364"/>
    </row>
    <row r="12365" spans="3:3" x14ac:dyDescent="0.3">
      <c r="C12365"/>
    </row>
    <row r="12366" spans="3:3" x14ac:dyDescent="0.3">
      <c r="C12366"/>
    </row>
    <row r="12367" spans="3:3" x14ac:dyDescent="0.3">
      <c r="C12367"/>
    </row>
    <row r="12368" spans="3:3" x14ac:dyDescent="0.3">
      <c r="C12368"/>
    </row>
    <row r="12369" spans="3:3" x14ac:dyDescent="0.3">
      <c r="C12369"/>
    </row>
    <row r="12370" spans="3:3" x14ac:dyDescent="0.3">
      <c r="C12370"/>
    </row>
    <row r="12371" spans="3:3" x14ac:dyDescent="0.3">
      <c r="C12371"/>
    </row>
    <row r="12372" spans="3:3" x14ac:dyDescent="0.3">
      <c r="C12372"/>
    </row>
    <row r="12373" spans="3:3" x14ac:dyDescent="0.3">
      <c r="C12373"/>
    </row>
    <row r="12374" spans="3:3" x14ac:dyDescent="0.3">
      <c r="C12374"/>
    </row>
    <row r="12375" spans="3:3" x14ac:dyDescent="0.3">
      <c r="C12375"/>
    </row>
    <row r="12376" spans="3:3" x14ac:dyDescent="0.3">
      <c r="C12376"/>
    </row>
    <row r="12377" spans="3:3" x14ac:dyDescent="0.3">
      <c r="C12377"/>
    </row>
    <row r="12378" spans="3:3" x14ac:dyDescent="0.3">
      <c r="C12378"/>
    </row>
    <row r="12379" spans="3:3" x14ac:dyDescent="0.3">
      <c r="C12379"/>
    </row>
    <row r="12380" spans="3:3" x14ac:dyDescent="0.3">
      <c r="C12380"/>
    </row>
    <row r="12381" spans="3:3" x14ac:dyDescent="0.3">
      <c r="C12381"/>
    </row>
    <row r="12382" spans="3:3" x14ac:dyDescent="0.3">
      <c r="C12382"/>
    </row>
    <row r="12383" spans="3:3" x14ac:dyDescent="0.3">
      <c r="C12383"/>
    </row>
    <row r="12384" spans="3:3" x14ac:dyDescent="0.3">
      <c r="C12384"/>
    </row>
    <row r="12385" spans="3:3" x14ac:dyDescent="0.3">
      <c r="C12385"/>
    </row>
    <row r="12386" spans="3:3" x14ac:dyDescent="0.3">
      <c r="C12386"/>
    </row>
    <row r="12387" spans="3:3" x14ac:dyDescent="0.3">
      <c r="C12387"/>
    </row>
    <row r="12388" spans="3:3" x14ac:dyDescent="0.3">
      <c r="C12388"/>
    </row>
    <row r="12389" spans="3:3" x14ac:dyDescent="0.3">
      <c r="C12389"/>
    </row>
    <row r="12390" spans="3:3" x14ac:dyDescent="0.3">
      <c r="C12390"/>
    </row>
    <row r="12391" spans="3:3" x14ac:dyDescent="0.3">
      <c r="C12391"/>
    </row>
    <row r="12392" spans="3:3" x14ac:dyDescent="0.3">
      <c r="C12392"/>
    </row>
    <row r="12393" spans="3:3" x14ac:dyDescent="0.3">
      <c r="C12393"/>
    </row>
    <row r="12394" spans="3:3" x14ac:dyDescent="0.3">
      <c r="C12394"/>
    </row>
    <row r="12395" spans="3:3" x14ac:dyDescent="0.3">
      <c r="C12395"/>
    </row>
    <row r="12396" spans="3:3" x14ac:dyDescent="0.3">
      <c r="C12396"/>
    </row>
    <row r="12397" spans="3:3" x14ac:dyDescent="0.3">
      <c r="C12397"/>
    </row>
    <row r="12398" spans="3:3" x14ac:dyDescent="0.3">
      <c r="C12398"/>
    </row>
    <row r="12399" spans="3:3" x14ac:dyDescent="0.3">
      <c r="C12399"/>
    </row>
    <row r="12400" spans="3:3" x14ac:dyDescent="0.3">
      <c r="C12400"/>
    </row>
    <row r="12401" spans="3:3" x14ac:dyDescent="0.3">
      <c r="C12401"/>
    </row>
    <row r="12402" spans="3:3" x14ac:dyDescent="0.3">
      <c r="C12402"/>
    </row>
    <row r="12403" spans="3:3" x14ac:dyDescent="0.3">
      <c r="C12403"/>
    </row>
    <row r="12404" spans="3:3" x14ac:dyDescent="0.3">
      <c r="C12404"/>
    </row>
    <row r="12405" spans="3:3" x14ac:dyDescent="0.3">
      <c r="C12405"/>
    </row>
    <row r="12406" spans="3:3" x14ac:dyDescent="0.3">
      <c r="C12406"/>
    </row>
    <row r="12407" spans="3:3" x14ac:dyDescent="0.3">
      <c r="C12407"/>
    </row>
    <row r="12408" spans="3:3" x14ac:dyDescent="0.3">
      <c r="C12408"/>
    </row>
    <row r="12409" spans="3:3" x14ac:dyDescent="0.3">
      <c r="C12409"/>
    </row>
    <row r="12410" spans="3:3" x14ac:dyDescent="0.3">
      <c r="C12410"/>
    </row>
    <row r="12411" spans="3:3" x14ac:dyDescent="0.3">
      <c r="C12411"/>
    </row>
    <row r="12412" spans="3:3" x14ac:dyDescent="0.3">
      <c r="C12412"/>
    </row>
    <row r="12413" spans="3:3" x14ac:dyDescent="0.3">
      <c r="C12413"/>
    </row>
    <row r="12414" spans="3:3" x14ac:dyDescent="0.3">
      <c r="C12414"/>
    </row>
    <row r="12415" spans="3:3" x14ac:dyDescent="0.3">
      <c r="C12415"/>
    </row>
    <row r="12416" spans="3:3" x14ac:dyDescent="0.3">
      <c r="C12416"/>
    </row>
    <row r="12417" spans="3:3" x14ac:dyDescent="0.3">
      <c r="C12417"/>
    </row>
    <row r="12418" spans="3:3" x14ac:dyDescent="0.3">
      <c r="C12418"/>
    </row>
    <row r="12419" spans="3:3" x14ac:dyDescent="0.3">
      <c r="C12419"/>
    </row>
    <row r="12420" spans="3:3" x14ac:dyDescent="0.3">
      <c r="C12420"/>
    </row>
    <row r="12421" spans="3:3" x14ac:dyDescent="0.3">
      <c r="C12421"/>
    </row>
    <row r="12422" spans="3:3" x14ac:dyDescent="0.3">
      <c r="C12422"/>
    </row>
    <row r="12423" spans="3:3" x14ac:dyDescent="0.3">
      <c r="C12423"/>
    </row>
    <row r="12424" spans="3:3" x14ac:dyDescent="0.3">
      <c r="C12424"/>
    </row>
    <row r="12425" spans="3:3" x14ac:dyDescent="0.3">
      <c r="C12425"/>
    </row>
    <row r="12426" spans="3:3" x14ac:dyDescent="0.3">
      <c r="C12426"/>
    </row>
    <row r="12427" spans="3:3" x14ac:dyDescent="0.3">
      <c r="C12427"/>
    </row>
    <row r="12428" spans="3:3" x14ac:dyDescent="0.3">
      <c r="C12428"/>
    </row>
    <row r="12429" spans="3:3" x14ac:dyDescent="0.3">
      <c r="C12429"/>
    </row>
    <row r="12430" spans="3:3" x14ac:dyDescent="0.3">
      <c r="C12430"/>
    </row>
    <row r="12431" spans="3:3" x14ac:dyDescent="0.3">
      <c r="C12431"/>
    </row>
    <row r="12432" spans="3:3" x14ac:dyDescent="0.3">
      <c r="C12432"/>
    </row>
    <row r="12433" spans="3:3" x14ac:dyDescent="0.3">
      <c r="C12433"/>
    </row>
    <row r="12434" spans="3:3" x14ac:dyDescent="0.3">
      <c r="C12434"/>
    </row>
    <row r="12435" spans="3:3" x14ac:dyDescent="0.3">
      <c r="C12435"/>
    </row>
    <row r="12436" spans="3:3" x14ac:dyDescent="0.3">
      <c r="C12436"/>
    </row>
    <row r="12437" spans="3:3" x14ac:dyDescent="0.3">
      <c r="C12437"/>
    </row>
    <row r="12438" spans="3:3" x14ac:dyDescent="0.3">
      <c r="C12438"/>
    </row>
    <row r="12439" spans="3:3" x14ac:dyDescent="0.3">
      <c r="C12439"/>
    </row>
    <row r="12440" spans="3:3" x14ac:dyDescent="0.3">
      <c r="C12440"/>
    </row>
    <row r="12441" spans="3:3" x14ac:dyDescent="0.3">
      <c r="C12441"/>
    </row>
    <row r="12442" spans="3:3" x14ac:dyDescent="0.3">
      <c r="C12442"/>
    </row>
    <row r="12443" spans="3:3" x14ac:dyDescent="0.3">
      <c r="C12443"/>
    </row>
    <row r="12444" spans="3:3" x14ac:dyDescent="0.3">
      <c r="C12444"/>
    </row>
    <row r="12445" spans="3:3" x14ac:dyDescent="0.3">
      <c r="C12445"/>
    </row>
    <row r="12446" spans="3:3" x14ac:dyDescent="0.3">
      <c r="C12446"/>
    </row>
    <row r="12447" spans="3:3" x14ac:dyDescent="0.3">
      <c r="C12447"/>
    </row>
    <row r="12448" spans="3:3" x14ac:dyDescent="0.3">
      <c r="C12448"/>
    </row>
    <row r="12449" spans="3:3" x14ac:dyDescent="0.3">
      <c r="C12449"/>
    </row>
    <row r="12450" spans="3:3" x14ac:dyDescent="0.3">
      <c r="C12450"/>
    </row>
    <row r="12451" spans="3:3" x14ac:dyDescent="0.3">
      <c r="C12451"/>
    </row>
    <row r="12452" spans="3:3" x14ac:dyDescent="0.3">
      <c r="C12452"/>
    </row>
    <row r="12453" spans="3:3" x14ac:dyDescent="0.3">
      <c r="C12453"/>
    </row>
    <row r="12454" spans="3:3" x14ac:dyDescent="0.3">
      <c r="C12454"/>
    </row>
    <row r="12455" spans="3:3" x14ac:dyDescent="0.3">
      <c r="C12455"/>
    </row>
    <row r="12456" spans="3:3" x14ac:dyDescent="0.3">
      <c r="C12456"/>
    </row>
    <row r="12457" spans="3:3" x14ac:dyDescent="0.3">
      <c r="C12457"/>
    </row>
    <row r="12458" spans="3:3" x14ac:dyDescent="0.3">
      <c r="C12458"/>
    </row>
    <row r="12459" spans="3:3" x14ac:dyDescent="0.3">
      <c r="C12459"/>
    </row>
    <row r="12460" spans="3:3" x14ac:dyDescent="0.3">
      <c r="C12460"/>
    </row>
    <row r="12461" spans="3:3" x14ac:dyDescent="0.3">
      <c r="C12461"/>
    </row>
    <row r="12462" spans="3:3" x14ac:dyDescent="0.3">
      <c r="C12462"/>
    </row>
    <row r="12463" spans="3:3" x14ac:dyDescent="0.3">
      <c r="C12463"/>
    </row>
    <row r="12464" spans="3:3" x14ac:dyDescent="0.3">
      <c r="C12464"/>
    </row>
    <row r="12465" spans="3:3" x14ac:dyDescent="0.3">
      <c r="C12465"/>
    </row>
    <row r="12466" spans="3:3" x14ac:dyDescent="0.3">
      <c r="C12466"/>
    </row>
    <row r="12467" spans="3:3" x14ac:dyDescent="0.3">
      <c r="C12467"/>
    </row>
    <row r="12468" spans="3:3" x14ac:dyDescent="0.3">
      <c r="C12468"/>
    </row>
    <row r="12469" spans="3:3" x14ac:dyDescent="0.3">
      <c r="C12469"/>
    </row>
    <row r="12470" spans="3:3" x14ac:dyDescent="0.3">
      <c r="C12470"/>
    </row>
    <row r="12471" spans="3:3" x14ac:dyDescent="0.3">
      <c r="C12471"/>
    </row>
    <row r="12472" spans="3:3" x14ac:dyDescent="0.3">
      <c r="C12472"/>
    </row>
    <row r="12473" spans="3:3" x14ac:dyDescent="0.3">
      <c r="C12473"/>
    </row>
    <row r="12474" spans="3:3" x14ac:dyDescent="0.3">
      <c r="C12474"/>
    </row>
    <row r="12475" spans="3:3" x14ac:dyDescent="0.3">
      <c r="C12475"/>
    </row>
    <row r="12476" spans="3:3" x14ac:dyDescent="0.3">
      <c r="C12476"/>
    </row>
    <row r="12477" spans="3:3" x14ac:dyDescent="0.3">
      <c r="C12477"/>
    </row>
    <row r="12478" spans="3:3" x14ac:dyDescent="0.3">
      <c r="C12478"/>
    </row>
    <row r="12479" spans="3:3" x14ac:dyDescent="0.3">
      <c r="C12479"/>
    </row>
    <row r="12480" spans="3:3" x14ac:dyDescent="0.3">
      <c r="C12480"/>
    </row>
    <row r="12481" spans="3:3" x14ac:dyDescent="0.3">
      <c r="C12481"/>
    </row>
    <row r="12482" spans="3:3" x14ac:dyDescent="0.3">
      <c r="C12482"/>
    </row>
    <row r="12483" spans="3:3" x14ac:dyDescent="0.3">
      <c r="C12483"/>
    </row>
    <row r="12484" spans="3:3" x14ac:dyDescent="0.3">
      <c r="C12484"/>
    </row>
    <row r="12485" spans="3:3" x14ac:dyDescent="0.3">
      <c r="C12485"/>
    </row>
    <row r="12486" spans="3:3" x14ac:dyDescent="0.3">
      <c r="C12486"/>
    </row>
    <row r="12487" spans="3:3" x14ac:dyDescent="0.3">
      <c r="C12487"/>
    </row>
    <row r="12488" spans="3:3" x14ac:dyDescent="0.3">
      <c r="C12488"/>
    </row>
    <row r="12489" spans="3:3" x14ac:dyDescent="0.3">
      <c r="C12489"/>
    </row>
    <row r="12490" spans="3:3" x14ac:dyDescent="0.3">
      <c r="C12490"/>
    </row>
    <row r="12491" spans="3:3" x14ac:dyDescent="0.3">
      <c r="C12491"/>
    </row>
    <row r="12492" spans="3:3" x14ac:dyDescent="0.3">
      <c r="C12492"/>
    </row>
    <row r="12493" spans="3:3" x14ac:dyDescent="0.3">
      <c r="C12493"/>
    </row>
    <row r="12494" spans="3:3" x14ac:dyDescent="0.3">
      <c r="C12494"/>
    </row>
    <row r="12495" spans="3:3" x14ac:dyDescent="0.3">
      <c r="C12495"/>
    </row>
    <row r="12496" spans="3:3" x14ac:dyDescent="0.3">
      <c r="C12496"/>
    </row>
    <row r="12497" spans="3:3" x14ac:dyDescent="0.3">
      <c r="C12497"/>
    </row>
    <row r="12498" spans="3:3" x14ac:dyDescent="0.3">
      <c r="C12498"/>
    </row>
    <row r="12499" spans="3:3" x14ac:dyDescent="0.3">
      <c r="C12499"/>
    </row>
    <row r="12500" spans="3:3" x14ac:dyDescent="0.3">
      <c r="C12500"/>
    </row>
    <row r="12501" spans="3:3" x14ac:dyDescent="0.3">
      <c r="C12501"/>
    </row>
    <row r="12502" spans="3:3" x14ac:dyDescent="0.3">
      <c r="C12502"/>
    </row>
    <row r="12503" spans="3:3" x14ac:dyDescent="0.3">
      <c r="C12503"/>
    </row>
    <row r="12504" spans="3:3" x14ac:dyDescent="0.3">
      <c r="C12504"/>
    </row>
    <row r="12505" spans="3:3" x14ac:dyDescent="0.3">
      <c r="C12505"/>
    </row>
    <row r="12506" spans="3:3" x14ac:dyDescent="0.3">
      <c r="C12506"/>
    </row>
    <row r="12507" spans="3:3" x14ac:dyDescent="0.3">
      <c r="C12507"/>
    </row>
    <row r="12508" spans="3:3" x14ac:dyDescent="0.3">
      <c r="C12508"/>
    </row>
    <row r="12509" spans="3:3" x14ac:dyDescent="0.3">
      <c r="C12509"/>
    </row>
    <row r="12510" spans="3:3" x14ac:dyDescent="0.3">
      <c r="C12510"/>
    </row>
    <row r="12511" spans="3:3" x14ac:dyDescent="0.3">
      <c r="C12511"/>
    </row>
    <row r="12512" spans="3:3" x14ac:dyDescent="0.3">
      <c r="C12512"/>
    </row>
    <row r="12513" spans="3:3" x14ac:dyDescent="0.3">
      <c r="C12513"/>
    </row>
    <row r="12514" spans="3:3" x14ac:dyDescent="0.3">
      <c r="C12514"/>
    </row>
    <row r="12515" spans="3:3" x14ac:dyDescent="0.3">
      <c r="C12515"/>
    </row>
    <row r="12516" spans="3:3" x14ac:dyDescent="0.3">
      <c r="C12516"/>
    </row>
    <row r="12517" spans="3:3" x14ac:dyDescent="0.3">
      <c r="C12517"/>
    </row>
    <row r="12518" spans="3:3" x14ac:dyDescent="0.3">
      <c r="C12518"/>
    </row>
    <row r="12519" spans="3:3" x14ac:dyDescent="0.3">
      <c r="C12519"/>
    </row>
    <row r="12520" spans="3:3" x14ac:dyDescent="0.3">
      <c r="C12520"/>
    </row>
    <row r="12521" spans="3:3" x14ac:dyDescent="0.3">
      <c r="C12521"/>
    </row>
    <row r="12522" spans="3:3" x14ac:dyDescent="0.3">
      <c r="C12522"/>
    </row>
    <row r="12523" spans="3:3" x14ac:dyDescent="0.3">
      <c r="C12523"/>
    </row>
    <row r="12524" spans="3:3" x14ac:dyDescent="0.3">
      <c r="C12524"/>
    </row>
    <row r="12525" spans="3:3" x14ac:dyDescent="0.3">
      <c r="C12525"/>
    </row>
    <row r="12526" spans="3:3" x14ac:dyDescent="0.3">
      <c r="C12526"/>
    </row>
    <row r="12527" spans="3:3" x14ac:dyDescent="0.3">
      <c r="C12527"/>
    </row>
    <row r="12528" spans="3:3" x14ac:dyDescent="0.3">
      <c r="C12528"/>
    </row>
    <row r="12529" spans="3:3" x14ac:dyDescent="0.3">
      <c r="C12529"/>
    </row>
    <row r="12530" spans="3:3" x14ac:dyDescent="0.3">
      <c r="C12530"/>
    </row>
    <row r="12531" spans="3:3" x14ac:dyDescent="0.3">
      <c r="C12531"/>
    </row>
    <row r="12532" spans="3:3" x14ac:dyDescent="0.3">
      <c r="C12532"/>
    </row>
    <row r="12533" spans="3:3" x14ac:dyDescent="0.3">
      <c r="C12533"/>
    </row>
    <row r="12534" spans="3:3" x14ac:dyDescent="0.3">
      <c r="C12534"/>
    </row>
    <row r="12535" spans="3:3" x14ac:dyDescent="0.3">
      <c r="C12535"/>
    </row>
    <row r="12536" spans="3:3" x14ac:dyDescent="0.3">
      <c r="C12536"/>
    </row>
    <row r="12537" spans="3:3" x14ac:dyDescent="0.3">
      <c r="C12537"/>
    </row>
    <row r="12538" spans="3:3" x14ac:dyDescent="0.3">
      <c r="C12538"/>
    </row>
    <row r="12539" spans="3:3" x14ac:dyDescent="0.3">
      <c r="C12539"/>
    </row>
    <row r="12540" spans="3:3" x14ac:dyDescent="0.3">
      <c r="C12540"/>
    </row>
    <row r="12541" spans="3:3" x14ac:dyDescent="0.3">
      <c r="C12541"/>
    </row>
    <row r="12542" spans="3:3" x14ac:dyDescent="0.3">
      <c r="C12542"/>
    </row>
    <row r="12543" spans="3:3" x14ac:dyDescent="0.3">
      <c r="C12543"/>
    </row>
    <row r="12544" spans="3:3" x14ac:dyDescent="0.3">
      <c r="C12544"/>
    </row>
    <row r="12545" spans="3:3" x14ac:dyDescent="0.3">
      <c r="C12545"/>
    </row>
    <row r="12546" spans="3:3" x14ac:dyDescent="0.3">
      <c r="C12546"/>
    </row>
    <row r="12547" spans="3:3" x14ac:dyDescent="0.3">
      <c r="C12547"/>
    </row>
    <row r="12548" spans="3:3" x14ac:dyDescent="0.3">
      <c r="C12548"/>
    </row>
    <row r="12549" spans="3:3" x14ac:dyDescent="0.3">
      <c r="C12549"/>
    </row>
    <row r="12550" spans="3:3" x14ac:dyDescent="0.3">
      <c r="C12550"/>
    </row>
    <row r="12551" spans="3:3" x14ac:dyDescent="0.3">
      <c r="C12551"/>
    </row>
    <row r="12552" spans="3:3" x14ac:dyDescent="0.3">
      <c r="C12552"/>
    </row>
    <row r="12553" spans="3:3" x14ac:dyDescent="0.3">
      <c r="C12553"/>
    </row>
    <row r="12554" spans="3:3" x14ac:dyDescent="0.3">
      <c r="C12554"/>
    </row>
    <row r="12555" spans="3:3" x14ac:dyDescent="0.3">
      <c r="C12555"/>
    </row>
    <row r="12556" spans="3:3" x14ac:dyDescent="0.3">
      <c r="C12556"/>
    </row>
    <row r="12557" spans="3:3" x14ac:dyDescent="0.3">
      <c r="C12557"/>
    </row>
    <row r="12558" spans="3:3" x14ac:dyDescent="0.3">
      <c r="C12558"/>
    </row>
    <row r="12559" spans="3:3" x14ac:dyDescent="0.3">
      <c r="C12559"/>
    </row>
    <row r="12560" spans="3:3" x14ac:dyDescent="0.3">
      <c r="C12560"/>
    </row>
    <row r="12561" spans="3:3" x14ac:dyDescent="0.3">
      <c r="C12561"/>
    </row>
    <row r="12562" spans="3:3" x14ac:dyDescent="0.3">
      <c r="C12562"/>
    </row>
    <row r="12563" spans="3:3" x14ac:dyDescent="0.3">
      <c r="C12563"/>
    </row>
    <row r="12564" spans="3:3" x14ac:dyDescent="0.3">
      <c r="C12564"/>
    </row>
    <row r="12565" spans="3:3" x14ac:dyDescent="0.3">
      <c r="C12565"/>
    </row>
    <row r="12566" spans="3:3" x14ac:dyDescent="0.3">
      <c r="C12566"/>
    </row>
    <row r="12567" spans="3:3" x14ac:dyDescent="0.3">
      <c r="C12567"/>
    </row>
    <row r="12568" spans="3:3" x14ac:dyDescent="0.3">
      <c r="C12568"/>
    </row>
    <row r="12569" spans="3:3" x14ac:dyDescent="0.3">
      <c r="C12569"/>
    </row>
    <row r="12570" spans="3:3" x14ac:dyDescent="0.3">
      <c r="C12570"/>
    </row>
    <row r="12571" spans="3:3" x14ac:dyDescent="0.3">
      <c r="C12571"/>
    </row>
    <row r="12572" spans="3:3" x14ac:dyDescent="0.3">
      <c r="C12572"/>
    </row>
    <row r="12573" spans="3:3" x14ac:dyDescent="0.3">
      <c r="C12573"/>
    </row>
    <row r="12574" spans="3:3" x14ac:dyDescent="0.3">
      <c r="C12574"/>
    </row>
    <row r="12575" spans="3:3" x14ac:dyDescent="0.3">
      <c r="C12575"/>
    </row>
    <row r="12576" spans="3:3" x14ac:dyDescent="0.3">
      <c r="C12576"/>
    </row>
    <row r="12577" spans="3:3" x14ac:dyDescent="0.3">
      <c r="C12577"/>
    </row>
    <row r="12578" spans="3:3" x14ac:dyDescent="0.3">
      <c r="C12578"/>
    </row>
    <row r="12579" spans="3:3" x14ac:dyDescent="0.3">
      <c r="C12579"/>
    </row>
    <row r="12580" spans="3:3" x14ac:dyDescent="0.3">
      <c r="C12580"/>
    </row>
    <row r="12581" spans="3:3" x14ac:dyDescent="0.3">
      <c r="C12581"/>
    </row>
    <row r="12582" spans="3:3" x14ac:dyDescent="0.3">
      <c r="C12582"/>
    </row>
    <row r="12583" spans="3:3" x14ac:dyDescent="0.3">
      <c r="C12583"/>
    </row>
    <row r="12584" spans="3:3" x14ac:dyDescent="0.3">
      <c r="C12584"/>
    </row>
    <row r="12585" spans="3:3" x14ac:dyDescent="0.3">
      <c r="C12585"/>
    </row>
    <row r="12586" spans="3:3" x14ac:dyDescent="0.3">
      <c r="C12586"/>
    </row>
    <row r="12587" spans="3:3" x14ac:dyDescent="0.3">
      <c r="C12587"/>
    </row>
    <row r="12588" spans="3:3" x14ac:dyDescent="0.3">
      <c r="C12588"/>
    </row>
    <row r="12589" spans="3:3" x14ac:dyDescent="0.3">
      <c r="C12589"/>
    </row>
    <row r="12590" spans="3:3" x14ac:dyDescent="0.3">
      <c r="C12590"/>
    </row>
    <row r="12591" spans="3:3" x14ac:dyDescent="0.3">
      <c r="C12591"/>
    </row>
    <row r="12592" spans="3:3" x14ac:dyDescent="0.3">
      <c r="C12592"/>
    </row>
    <row r="12593" spans="3:3" x14ac:dyDescent="0.3">
      <c r="C12593"/>
    </row>
    <row r="12594" spans="3:3" x14ac:dyDescent="0.3">
      <c r="C12594"/>
    </row>
    <row r="12595" spans="3:3" x14ac:dyDescent="0.3">
      <c r="C12595"/>
    </row>
    <row r="12596" spans="3:3" x14ac:dyDescent="0.3">
      <c r="C12596"/>
    </row>
    <row r="12597" spans="3:3" x14ac:dyDescent="0.3">
      <c r="C12597"/>
    </row>
    <row r="12598" spans="3:3" x14ac:dyDescent="0.3">
      <c r="C12598"/>
    </row>
    <row r="12599" spans="3:3" x14ac:dyDescent="0.3">
      <c r="C12599"/>
    </row>
    <row r="12600" spans="3:3" x14ac:dyDescent="0.3">
      <c r="C12600"/>
    </row>
    <row r="12601" spans="3:3" x14ac:dyDescent="0.3">
      <c r="C12601"/>
    </row>
    <row r="12602" spans="3:3" x14ac:dyDescent="0.3">
      <c r="C12602"/>
    </row>
    <row r="12603" spans="3:3" x14ac:dyDescent="0.3">
      <c r="C12603"/>
    </row>
    <row r="12604" spans="3:3" x14ac:dyDescent="0.3">
      <c r="C12604"/>
    </row>
    <row r="12605" spans="3:3" x14ac:dyDescent="0.3">
      <c r="C12605"/>
    </row>
    <row r="12606" spans="3:3" x14ac:dyDescent="0.3">
      <c r="C12606"/>
    </row>
    <row r="12607" spans="3:3" x14ac:dyDescent="0.3">
      <c r="C12607"/>
    </row>
    <row r="12608" spans="3:3" x14ac:dyDescent="0.3">
      <c r="C12608"/>
    </row>
    <row r="12609" spans="3:3" x14ac:dyDescent="0.3">
      <c r="C12609"/>
    </row>
    <row r="12610" spans="3:3" x14ac:dyDescent="0.3">
      <c r="C12610"/>
    </row>
    <row r="12611" spans="3:3" x14ac:dyDescent="0.3">
      <c r="C12611"/>
    </row>
    <row r="12612" spans="3:3" x14ac:dyDescent="0.3">
      <c r="C12612"/>
    </row>
    <row r="12613" spans="3:3" x14ac:dyDescent="0.3">
      <c r="C12613"/>
    </row>
    <row r="12614" spans="3:3" x14ac:dyDescent="0.3">
      <c r="C12614"/>
    </row>
    <row r="12615" spans="3:3" x14ac:dyDescent="0.3">
      <c r="C12615"/>
    </row>
    <row r="12616" spans="3:3" x14ac:dyDescent="0.3">
      <c r="C12616"/>
    </row>
    <row r="12617" spans="3:3" x14ac:dyDescent="0.3">
      <c r="C12617"/>
    </row>
    <row r="12618" spans="3:3" x14ac:dyDescent="0.3">
      <c r="C12618"/>
    </row>
    <row r="12619" spans="3:3" x14ac:dyDescent="0.3">
      <c r="C12619"/>
    </row>
    <row r="12620" spans="3:3" x14ac:dyDescent="0.3">
      <c r="C12620"/>
    </row>
    <row r="12621" spans="3:3" x14ac:dyDescent="0.3">
      <c r="C12621"/>
    </row>
    <row r="12622" spans="3:3" x14ac:dyDescent="0.3">
      <c r="C12622"/>
    </row>
    <row r="12623" spans="3:3" x14ac:dyDescent="0.3">
      <c r="C12623"/>
    </row>
    <row r="12624" spans="3:3" x14ac:dyDescent="0.3">
      <c r="C12624"/>
    </row>
    <row r="12625" spans="3:3" x14ac:dyDescent="0.3">
      <c r="C12625"/>
    </row>
    <row r="12626" spans="3:3" x14ac:dyDescent="0.3">
      <c r="C12626"/>
    </row>
    <row r="12627" spans="3:3" x14ac:dyDescent="0.3">
      <c r="C12627"/>
    </row>
    <row r="12628" spans="3:3" x14ac:dyDescent="0.3">
      <c r="C12628"/>
    </row>
    <row r="12629" spans="3:3" x14ac:dyDescent="0.3">
      <c r="C12629"/>
    </row>
    <row r="12630" spans="3:3" x14ac:dyDescent="0.3">
      <c r="C12630"/>
    </row>
    <row r="12631" spans="3:3" x14ac:dyDescent="0.3">
      <c r="C12631"/>
    </row>
    <row r="12632" spans="3:3" x14ac:dyDescent="0.3">
      <c r="C12632"/>
    </row>
    <row r="12633" spans="3:3" x14ac:dyDescent="0.3">
      <c r="C12633"/>
    </row>
    <row r="12634" spans="3:3" x14ac:dyDescent="0.3">
      <c r="C12634"/>
    </row>
    <row r="12635" spans="3:3" x14ac:dyDescent="0.3">
      <c r="C12635"/>
    </row>
    <row r="12636" spans="3:3" x14ac:dyDescent="0.3">
      <c r="C12636"/>
    </row>
    <row r="12637" spans="3:3" x14ac:dyDescent="0.3">
      <c r="C12637"/>
    </row>
    <row r="12638" spans="3:3" x14ac:dyDescent="0.3">
      <c r="C12638"/>
    </row>
    <row r="12639" spans="3:3" x14ac:dyDescent="0.3">
      <c r="C12639"/>
    </row>
    <row r="12640" spans="3:3" x14ac:dyDescent="0.3">
      <c r="C12640"/>
    </row>
    <row r="12641" spans="3:3" x14ac:dyDescent="0.3">
      <c r="C12641"/>
    </row>
    <row r="12642" spans="3:3" x14ac:dyDescent="0.3">
      <c r="C12642"/>
    </row>
    <row r="12643" spans="3:3" x14ac:dyDescent="0.3">
      <c r="C12643"/>
    </row>
    <row r="12644" spans="3:3" x14ac:dyDescent="0.3">
      <c r="C12644"/>
    </row>
    <row r="12645" spans="3:3" x14ac:dyDescent="0.3">
      <c r="C12645"/>
    </row>
    <row r="12646" spans="3:3" x14ac:dyDescent="0.3">
      <c r="C12646"/>
    </row>
    <row r="12647" spans="3:3" x14ac:dyDescent="0.3">
      <c r="C12647"/>
    </row>
    <row r="12648" spans="3:3" x14ac:dyDescent="0.3">
      <c r="C12648"/>
    </row>
    <row r="12649" spans="3:3" x14ac:dyDescent="0.3">
      <c r="C12649"/>
    </row>
    <row r="12650" spans="3:3" x14ac:dyDescent="0.3">
      <c r="C12650"/>
    </row>
    <row r="12651" spans="3:3" x14ac:dyDescent="0.3">
      <c r="C12651"/>
    </row>
    <row r="12652" spans="3:3" x14ac:dyDescent="0.3">
      <c r="C12652"/>
    </row>
    <row r="12653" spans="3:3" x14ac:dyDescent="0.3">
      <c r="C12653"/>
    </row>
    <row r="12654" spans="3:3" x14ac:dyDescent="0.3">
      <c r="C12654"/>
    </row>
    <row r="12655" spans="3:3" x14ac:dyDescent="0.3">
      <c r="C12655"/>
    </row>
    <row r="12656" spans="3:3" x14ac:dyDescent="0.3">
      <c r="C12656"/>
    </row>
    <row r="12657" spans="3:3" x14ac:dyDescent="0.3">
      <c r="C12657"/>
    </row>
    <row r="12658" spans="3:3" x14ac:dyDescent="0.3">
      <c r="C12658"/>
    </row>
    <row r="12659" spans="3:3" x14ac:dyDescent="0.3">
      <c r="C12659"/>
    </row>
    <row r="12660" spans="3:3" x14ac:dyDescent="0.3">
      <c r="C12660"/>
    </row>
    <row r="12661" spans="3:3" x14ac:dyDescent="0.3">
      <c r="C12661"/>
    </row>
    <row r="12662" spans="3:3" x14ac:dyDescent="0.3">
      <c r="C12662"/>
    </row>
    <row r="12663" spans="3:3" x14ac:dyDescent="0.3">
      <c r="C12663"/>
    </row>
    <row r="12664" spans="3:3" x14ac:dyDescent="0.3">
      <c r="C12664"/>
    </row>
    <row r="12665" spans="3:3" x14ac:dyDescent="0.3">
      <c r="C12665"/>
    </row>
    <row r="12666" spans="3:3" x14ac:dyDescent="0.3">
      <c r="C12666"/>
    </row>
    <row r="12667" spans="3:3" x14ac:dyDescent="0.3">
      <c r="C12667"/>
    </row>
    <row r="12668" spans="3:3" x14ac:dyDescent="0.3">
      <c r="C12668"/>
    </row>
    <row r="12669" spans="3:3" x14ac:dyDescent="0.3">
      <c r="C12669"/>
    </row>
    <row r="12670" spans="3:3" x14ac:dyDescent="0.3">
      <c r="C12670"/>
    </row>
    <row r="12671" spans="3:3" x14ac:dyDescent="0.3">
      <c r="C12671"/>
    </row>
    <row r="12672" spans="3:3" x14ac:dyDescent="0.3">
      <c r="C12672"/>
    </row>
    <row r="12673" spans="3:3" x14ac:dyDescent="0.3">
      <c r="C12673"/>
    </row>
    <row r="12674" spans="3:3" x14ac:dyDescent="0.3">
      <c r="C12674"/>
    </row>
    <row r="12675" spans="3:3" x14ac:dyDescent="0.3">
      <c r="C12675"/>
    </row>
    <row r="12676" spans="3:3" x14ac:dyDescent="0.3">
      <c r="C12676"/>
    </row>
    <row r="12677" spans="3:3" x14ac:dyDescent="0.3">
      <c r="C12677"/>
    </row>
    <row r="12678" spans="3:3" x14ac:dyDescent="0.3">
      <c r="C12678"/>
    </row>
    <row r="12679" spans="3:3" x14ac:dyDescent="0.3">
      <c r="C12679"/>
    </row>
    <row r="12680" spans="3:3" x14ac:dyDescent="0.3">
      <c r="C12680"/>
    </row>
    <row r="12681" spans="3:3" x14ac:dyDescent="0.3">
      <c r="C12681"/>
    </row>
    <row r="12682" spans="3:3" x14ac:dyDescent="0.3">
      <c r="C12682"/>
    </row>
    <row r="12683" spans="3:3" x14ac:dyDescent="0.3">
      <c r="C12683"/>
    </row>
    <row r="12684" spans="3:3" x14ac:dyDescent="0.3">
      <c r="C12684"/>
    </row>
    <row r="12685" spans="3:3" x14ac:dyDescent="0.3">
      <c r="C12685"/>
    </row>
    <row r="12686" spans="3:3" x14ac:dyDescent="0.3">
      <c r="C12686"/>
    </row>
    <row r="12687" spans="3:3" x14ac:dyDescent="0.3">
      <c r="C12687"/>
    </row>
    <row r="12688" spans="3:3" x14ac:dyDescent="0.3">
      <c r="C12688"/>
    </row>
    <row r="12689" spans="3:3" x14ac:dyDescent="0.3">
      <c r="C12689"/>
    </row>
    <row r="12690" spans="3:3" x14ac:dyDescent="0.3">
      <c r="C12690"/>
    </row>
    <row r="12691" spans="3:3" x14ac:dyDescent="0.3">
      <c r="C12691"/>
    </row>
    <row r="12692" spans="3:3" x14ac:dyDescent="0.3">
      <c r="C12692"/>
    </row>
    <row r="12693" spans="3:3" x14ac:dyDescent="0.3">
      <c r="C12693"/>
    </row>
    <row r="12694" spans="3:3" x14ac:dyDescent="0.3">
      <c r="C12694"/>
    </row>
    <row r="12695" spans="3:3" x14ac:dyDescent="0.3">
      <c r="C12695"/>
    </row>
    <row r="12696" spans="3:3" x14ac:dyDescent="0.3">
      <c r="C12696"/>
    </row>
    <row r="12697" spans="3:3" x14ac:dyDescent="0.3">
      <c r="C12697"/>
    </row>
    <row r="12698" spans="3:3" x14ac:dyDescent="0.3">
      <c r="C12698"/>
    </row>
    <row r="12699" spans="3:3" x14ac:dyDescent="0.3">
      <c r="C12699"/>
    </row>
    <row r="12700" spans="3:3" x14ac:dyDescent="0.3">
      <c r="C12700"/>
    </row>
    <row r="12701" spans="3:3" x14ac:dyDescent="0.3">
      <c r="C12701"/>
    </row>
    <row r="12702" spans="3:3" x14ac:dyDescent="0.3">
      <c r="C12702"/>
    </row>
    <row r="12703" spans="3:3" x14ac:dyDescent="0.3">
      <c r="C12703"/>
    </row>
    <row r="12704" spans="3:3" x14ac:dyDescent="0.3">
      <c r="C12704"/>
    </row>
    <row r="12705" spans="3:3" x14ac:dyDescent="0.3">
      <c r="C12705"/>
    </row>
    <row r="12706" spans="3:3" x14ac:dyDescent="0.3">
      <c r="C12706"/>
    </row>
    <row r="12707" spans="3:3" x14ac:dyDescent="0.3">
      <c r="C12707"/>
    </row>
    <row r="12708" spans="3:3" x14ac:dyDescent="0.3">
      <c r="C12708"/>
    </row>
    <row r="12709" spans="3:3" x14ac:dyDescent="0.3">
      <c r="C12709"/>
    </row>
    <row r="12710" spans="3:3" x14ac:dyDescent="0.3">
      <c r="C12710"/>
    </row>
    <row r="12711" spans="3:3" x14ac:dyDescent="0.3">
      <c r="C12711"/>
    </row>
    <row r="12712" spans="3:3" x14ac:dyDescent="0.3">
      <c r="C12712"/>
    </row>
    <row r="12713" spans="3:3" x14ac:dyDescent="0.3">
      <c r="C12713"/>
    </row>
    <row r="12714" spans="3:3" x14ac:dyDescent="0.3">
      <c r="C12714"/>
    </row>
    <row r="12715" spans="3:3" x14ac:dyDescent="0.3">
      <c r="C12715"/>
    </row>
    <row r="12716" spans="3:3" x14ac:dyDescent="0.3">
      <c r="C12716"/>
    </row>
    <row r="12717" spans="3:3" x14ac:dyDescent="0.3">
      <c r="C12717"/>
    </row>
    <row r="12718" spans="3:3" x14ac:dyDescent="0.3">
      <c r="C12718"/>
    </row>
    <row r="12719" spans="3:3" x14ac:dyDescent="0.3">
      <c r="C12719"/>
    </row>
    <row r="12720" spans="3:3" x14ac:dyDescent="0.3">
      <c r="C12720"/>
    </row>
    <row r="12721" spans="3:3" x14ac:dyDescent="0.3">
      <c r="C12721"/>
    </row>
    <row r="12722" spans="3:3" x14ac:dyDescent="0.3">
      <c r="C12722"/>
    </row>
    <row r="12723" spans="3:3" x14ac:dyDescent="0.3">
      <c r="C12723"/>
    </row>
    <row r="12724" spans="3:3" x14ac:dyDescent="0.3">
      <c r="C12724"/>
    </row>
    <row r="12725" spans="3:3" x14ac:dyDescent="0.3">
      <c r="C12725"/>
    </row>
    <row r="12726" spans="3:3" x14ac:dyDescent="0.3">
      <c r="C12726"/>
    </row>
    <row r="12727" spans="3:3" x14ac:dyDescent="0.3">
      <c r="C12727"/>
    </row>
    <row r="12728" spans="3:3" x14ac:dyDescent="0.3">
      <c r="C12728"/>
    </row>
    <row r="12729" spans="3:3" x14ac:dyDescent="0.3">
      <c r="C12729"/>
    </row>
    <row r="12730" spans="3:3" x14ac:dyDescent="0.3">
      <c r="C12730"/>
    </row>
    <row r="12731" spans="3:3" x14ac:dyDescent="0.3">
      <c r="C12731"/>
    </row>
    <row r="12732" spans="3:3" x14ac:dyDescent="0.3">
      <c r="C12732"/>
    </row>
    <row r="12733" spans="3:3" x14ac:dyDescent="0.3">
      <c r="C12733"/>
    </row>
    <row r="12734" spans="3:3" x14ac:dyDescent="0.3">
      <c r="C12734"/>
    </row>
    <row r="12735" spans="3:3" x14ac:dyDescent="0.3">
      <c r="C12735"/>
    </row>
    <row r="12736" spans="3:3" x14ac:dyDescent="0.3">
      <c r="C12736"/>
    </row>
    <row r="12737" spans="3:3" x14ac:dyDescent="0.3">
      <c r="C12737"/>
    </row>
    <row r="12738" spans="3:3" x14ac:dyDescent="0.3">
      <c r="C12738"/>
    </row>
    <row r="12739" spans="3:3" x14ac:dyDescent="0.3">
      <c r="C12739"/>
    </row>
    <row r="12740" spans="3:3" x14ac:dyDescent="0.3">
      <c r="C12740"/>
    </row>
    <row r="12741" spans="3:3" x14ac:dyDescent="0.3">
      <c r="C12741"/>
    </row>
    <row r="12742" spans="3:3" x14ac:dyDescent="0.3">
      <c r="C12742"/>
    </row>
    <row r="12743" spans="3:3" x14ac:dyDescent="0.3">
      <c r="C12743"/>
    </row>
    <row r="12744" spans="3:3" x14ac:dyDescent="0.3">
      <c r="C12744"/>
    </row>
    <row r="12745" spans="3:3" x14ac:dyDescent="0.3">
      <c r="C12745"/>
    </row>
    <row r="12746" spans="3:3" x14ac:dyDescent="0.3">
      <c r="C12746"/>
    </row>
    <row r="12747" spans="3:3" x14ac:dyDescent="0.3">
      <c r="C12747"/>
    </row>
    <row r="12748" spans="3:3" x14ac:dyDescent="0.3">
      <c r="C12748"/>
    </row>
    <row r="12749" spans="3:3" x14ac:dyDescent="0.3">
      <c r="C12749"/>
    </row>
    <row r="12750" spans="3:3" x14ac:dyDescent="0.3">
      <c r="C12750"/>
    </row>
    <row r="12751" spans="3:3" x14ac:dyDescent="0.3">
      <c r="C12751"/>
    </row>
    <row r="12752" spans="3:3" x14ac:dyDescent="0.3">
      <c r="C12752"/>
    </row>
    <row r="12753" spans="3:3" x14ac:dyDescent="0.3">
      <c r="C12753"/>
    </row>
    <row r="12754" spans="3:3" x14ac:dyDescent="0.3">
      <c r="C12754"/>
    </row>
    <row r="12755" spans="3:3" x14ac:dyDescent="0.3">
      <c r="C12755"/>
    </row>
    <row r="12756" spans="3:3" x14ac:dyDescent="0.3">
      <c r="C12756"/>
    </row>
    <row r="12757" spans="3:3" x14ac:dyDescent="0.3">
      <c r="C12757"/>
    </row>
    <row r="12758" spans="3:3" x14ac:dyDescent="0.3">
      <c r="C12758"/>
    </row>
    <row r="12759" spans="3:3" x14ac:dyDescent="0.3">
      <c r="C12759"/>
    </row>
    <row r="12760" spans="3:3" x14ac:dyDescent="0.3">
      <c r="C12760"/>
    </row>
    <row r="12761" spans="3:3" x14ac:dyDescent="0.3">
      <c r="C12761"/>
    </row>
    <row r="12762" spans="3:3" x14ac:dyDescent="0.3">
      <c r="C12762"/>
    </row>
    <row r="12763" spans="3:3" x14ac:dyDescent="0.3">
      <c r="C12763"/>
    </row>
    <row r="12764" spans="3:3" x14ac:dyDescent="0.3">
      <c r="C12764"/>
    </row>
    <row r="12765" spans="3:3" x14ac:dyDescent="0.3">
      <c r="C12765"/>
    </row>
    <row r="12766" spans="3:3" x14ac:dyDescent="0.3">
      <c r="C12766"/>
    </row>
    <row r="12767" spans="3:3" x14ac:dyDescent="0.3">
      <c r="C12767"/>
    </row>
    <row r="12768" spans="3:3" x14ac:dyDescent="0.3">
      <c r="C12768"/>
    </row>
    <row r="12769" spans="3:3" x14ac:dyDescent="0.3">
      <c r="C12769"/>
    </row>
    <row r="12770" spans="3:3" x14ac:dyDescent="0.3">
      <c r="C12770"/>
    </row>
    <row r="12771" spans="3:3" x14ac:dyDescent="0.3">
      <c r="C12771"/>
    </row>
    <row r="12772" spans="3:3" x14ac:dyDescent="0.3">
      <c r="C12772"/>
    </row>
    <row r="12773" spans="3:3" x14ac:dyDescent="0.3">
      <c r="C12773"/>
    </row>
    <row r="12774" spans="3:3" x14ac:dyDescent="0.3">
      <c r="C12774"/>
    </row>
    <row r="12775" spans="3:3" x14ac:dyDescent="0.3">
      <c r="C12775"/>
    </row>
    <row r="12776" spans="3:3" x14ac:dyDescent="0.3">
      <c r="C12776"/>
    </row>
    <row r="12777" spans="3:3" x14ac:dyDescent="0.3">
      <c r="C12777"/>
    </row>
    <row r="12778" spans="3:3" x14ac:dyDescent="0.3">
      <c r="C12778"/>
    </row>
    <row r="12779" spans="3:3" x14ac:dyDescent="0.3">
      <c r="C12779"/>
    </row>
    <row r="12780" spans="3:3" x14ac:dyDescent="0.3">
      <c r="C12780"/>
    </row>
    <row r="12781" spans="3:3" x14ac:dyDescent="0.3">
      <c r="C12781"/>
    </row>
    <row r="12782" spans="3:3" x14ac:dyDescent="0.3">
      <c r="C12782"/>
    </row>
    <row r="12783" spans="3:3" x14ac:dyDescent="0.3">
      <c r="C12783"/>
    </row>
    <row r="12784" spans="3:3" x14ac:dyDescent="0.3">
      <c r="C12784"/>
    </row>
    <row r="12785" spans="3:3" x14ac:dyDescent="0.3">
      <c r="C12785"/>
    </row>
    <row r="12786" spans="3:3" x14ac:dyDescent="0.3">
      <c r="C12786"/>
    </row>
    <row r="12787" spans="3:3" x14ac:dyDescent="0.3">
      <c r="C12787"/>
    </row>
    <row r="12788" spans="3:3" x14ac:dyDescent="0.3">
      <c r="C12788"/>
    </row>
    <row r="12789" spans="3:3" x14ac:dyDescent="0.3">
      <c r="C12789"/>
    </row>
    <row r="12790" spans="3:3" x14ac:dyDescent="0.3">
      <c r="C12790"/>
    </row>
    <row r="12791" spans="3:3" x14ac:dyDescent="0.3">
      <c r="C12791"/>
    </row>
    <row r="12792" spans="3:3" x14ac:dyDescent="0.3">
      <c r="C12792"/>
    </row>
    <row r="12793" spans="3:3" x14ac:dyDescent="0.3">
      <c r="C12793"/>
    </row>
    <row r="12794" spans="3:3" x14ac:dyDescent="0.3">
      <c r="C12794"/>
    </row>
    <row r="12795" spans="3:3" x14ac:dyDescent="0.3">
      <c r="C12795"/>
    </row>
    <row r="12796" spans="3:3" x14ac:dyDescent="0.3">
      <c r="C12796"/>
    </row>
    <row r="12797" spans="3:3" x14ac:dyDescent="0.3">
      <c r="C12797"/>
    </row>
    <row r="12798" spans="3:3" x14ac:dyDescent="0.3">
      <c r="C12798"/>
    </row>
    <row r="12799" spans="3:3" x14ac:dyDescent="0.3">
      <c r="C12799"/>
    </row>
    <row r="12800" spans="3:3" x14ac:dyDescent="0.3">
      <c r="C12800"/>
    </row>
    <row r="12801" spans="3:3" x14ac:dyDescent="0.3">
      <c r="C12801"/>
    </row>
    <row r="12802" spans="3:3" x14ac:dyDescent="0.3">
      <c r="C12802"/>
    </row>
    <row r="12803" spans="3:3" x14ac:dyDescent="0.3">
      <c r="C12803"/>
    </row>
    <row r="12804" spans="3:3" x14ac:dyDescent="0.3">
      <c r="C12804"/>
    </row>
    <row r="12805" spans="3:3" x14ac:dyDescent="0.3">
      <c r="C12805"/>
    </row>
    <row r="12806" spans="3:3" x14ac:dyDescent="0.3">
      <c r="C12806"/>
    </row>
    <row r="12807" spans="3:3" x14ac:dyDescent="0.3">
      <c r="C12807"/>
    </row>
    <row r="12808" spans="3:3" x14ac:dyDescent="0.3">
      <c r="C12808"/>
    </row>
    <row r="12809" spans="3:3" x14ac:dyDescent="0.3">
      <c r="C12809"/>
    </row>
    <row r="12810" spans="3:3" x14ac:dyDescent="0.3">
      <c r="C12810"/>
    </row>
    <row r="12811" spans="3:3" x14ac:dyDescent="0.3">
      <c r="C12811"/>
    </row>
    <row r="12812" spans="3:3" x14ac:dyDescent="0.3">
      <c r="C12812"/>
    </row>
    <row r="12813" spans="3:3" x14ac:dyDescent="0.3">
      <c r="C12813"/>
    </row>
    <row r="12814" spans="3:3" x14ac:dyDescent="0.3">
      <c r="C12814"/>
    </row>
    <row r="12815" spans="3:3" x14ac:dyDescent="0.3">
      <c r="C12815"/>
    </row>
    <row r="12816" spans="3:3" x14ac:dyDescent="0.3">
      <c r="C12816"/>
    </row>
    <row r="12817" spans="3:3" x14ac:dyDescent="0.3">
      <c r="C12817"/>
    </row>
    <row r="12818" spans="3:3" x14ac:dyDescent="0.3">
      <c r="C12818"/>
    </row>
    <row r="12819" spans="3:3" x14ac:dyDescent="0.3">
      <c r="C12819"/>
    </row>
    <row r="12820" spans="3:3" x14ac:dyDescent="0.3">
      <c r="C12820"/>
    </row>
    <row r="12821" spans="3:3" x14ac:dyDescent="0.3">
      <c r="C12821"/>
    </row>
    <row r="12822" spans="3:3" x14ac:dyDescent="0.3">
      <c r="C12822"/>
    </row>
    <row r="12823" spans="3:3" x14ac:dyDescent="0.3">
      <c r="C12823"/>
    </row>
    <row r="12824" spans="3:3" x14ac:dyDescent="0.3">
      <c r="C12824"/>
    </row>
    <row r="12825" spans="3:3" x14ac:dyDescent="0.3">
      <c r="C12825"/>
    </row>
    <row r="12826" spans="3:3" x14ac:dyDescent="0.3">
      <c r="C12826"/>
    </row>
    <row r="12827" spans="3:3" x14ac:dyDescent="0.3">
      <c r="C12827"/>
    </row>
    <row r="12828" spans="3:3" x14ac:dyDescent="0.3">
      <c r="C12828"/>
    </row>
    <row r="12829" spans="3:3" x14ac:dyDescent="0.3">
      <c r="C12829"/>
    </row>
    <row r="12830" spans="3:3" x14ac:dyDescent="0.3">
      <c r="C12830"/>
    </row>
    <row r="12831" spans="3:3" x14ac:dyDescent="0.3">
      <c r="C12831"/>
    </row>
    <row r="12832" spans="3:3" x14ac:dyDescent="0.3">
      <c r="C12832"/>
    </row>
    <row r="12833" spans="3:3" x14ac:dyDescent="0.3">
      <c r="C12833"/>
    </row>
    <row r="12834" spans="3:3" x14ac:dyDescent="0.3">
      <c r="C12834"/>
    </row>
    <row r="12835" spans="3:3" x14ac:dyDescent="0.3">
      <c r="C12835"/>
    </row>
    <row r="12836" spans="3:3" x14ac:dyDescent="0.3">
      <c r="C12836"/>
    </row>
    <row r="12837" spans="3:3" x14ac:dyDescent="0.3">
      <c r="C12837"/>
    </row>
    <row r="12838" spans="3:3" x14ac:dyDescent="0.3">
      <c r="C12838"/>
    </row>
    <row r="12839" spans="3:3" x14ac:dyDescent="0.3">
      <c r="C12839"/>
    </row>
    <row r="12840" spans="3:3" x14ac:dyDescent="0.3">
      <c r="C12840"/>
    </row>
    <row r="12841" spans="3:3" x14ac:dyDescent="0.3">
      <c r="C12841"/>
    </row>
    <row r="12842" spans="3:3" x14ac:dyDescent="0.3">
      <c r="C12842"/>
    </row>
    <row r="12843" spans="3:3" x14ac:dyDescent="0.3">
      <c r="C12843"/>
    </row>
    <row r="12844" spans="3:3" x14ac:dyDescent="0.3">
      <c r="C12844"/>
    </row>
    <row r="12845" spans="3:3" x14ac:dyDescent="0.3">
      <c r="C12845"/>
    </row>
    <row r="12846" spans="3:3" x14ac:dyDescent="0.3">
      <c r="C12846"/>
    </row>
    <row r="12847" spans="3:3" x14ac:dyDescent="0.3">
      <c r="C12847"/>
    </row>
    <row r="12848" spans="3:3" x14ac:dyDescent="0.3">
      <c r="C12848"/>
    </row>
    <row r="12849" spans="3:3" x14ac:dyDescent="0.3">
      <c r="C12849"/>
    </row>
    <row r="12850" spans="3:3" x14ac:dyDescent="0.3">
      <c r="C12850"/>
    </row>
    <row r="12851" spans="3:3" x14ac:dyDescent="0.3">
      <c r="C12851"/>
    </row>
    <row r="12852" spans="3:3" x14ac:dyDescent="0.3">
      <c r="C12852"/>
    </row>
    <row r="12853" spans="3:3" x14ac:dyDescent="0.3">
      <c r="C12853"/>
    </row>
    <row r="12854" spans="3:3" x14ac:dyDescent="0.3">
      <c r="C12854"/>
    </row>
    <row r="12855" spans="3:3" x14ac:dyDescent="0.3">
      <c r="C12855"/>
    </row>
    <row r="12856" spans="3:3" x14ac:dyDescent="0.3">
      <c r="C12856"/>
    </row>
    <row r="12857" spans="3:3" x14ac:dyDescent="0.3">
      <c r="C12857"/>
    </row>
    <row r="12858" spans="3:3" x14ac:dyDescent="0.3">
      <c r="C12858"/>
    </row>
    <row r="12859" spans="3:3" x14ac:dyDescent="0.3">
      <c r="C12859"/>
    </row>
    <row r="12860" spans="3:3" x14ac:dyDescent="0.3">
      <c r="C12860"/>
    </row>
    <row r="12861" spans="3:3" x14ac:dyDescent="0.3">
      <c r="C12861"/>
    </row>
    <row r="12862" spans="3:3" x14ac:dyDescent="0.3">
      <c r="C12862"/>
    </row>
    <row r="12863" spans="3:3" x14ac:dyDescent="0.3">
      <c r="C12863"/>
    </row>
    <row r="12864" spans="3:3" x14ac:dyDescent="0.3">
      <c r="C12864"/>
    </row>
    <row r="12865" spans="3:3" x14ac:dyDescent="0.3">
      <c r="C12865"/>
    </row>
    <row r="12866" spans="3:3" x14ac:dyDescent="0.3">
      <c r="C12866"/>
    </row>
    <row r="12867" spans="3:3" x14ac:dyDescent="0.3">
      <c r="C12867"/>
    </row>
    <row r="12868" spans="3:3" x14ac:dyDescent="0.3">
      <c r="C12868"/>
    </row>
    <row r="12869" spans="3:3" x14ac:dyDescent="0.3">
      <c r="C12869"/>
    </row>
    <row r="12870" spans="3:3" x14ac:dyDescent="0.3">
      <c r="C12870"/>
    </row>
    <row r="12871" spans="3:3" x14ac:dyDescent="0.3">
      <c r="C12871"/>
    </row>
    <row r="12872" spans="3:3" x14ac:dyDescent="0.3">
      <c r="C12872"/>
    </row>
    <row r="12873" spans="3:3" x14ac:dyDescent="0.3">
      <c r="C12873"/>
    </row>
    <row r="12874" spans="3:3" x14ac:dyDescent="0.3">
      <c r="C12874"/>
    </row>
    <row r="12875" spans="3:3" x14ac:dyDescent="0.3">
      <c r="C12875"/>
    </row>
    <row r="12876" spans="3:3" x14ac:dyDescent="0.3">
      <c r="C12876"/>
    </row>
    <row r="12877" spans="3:3" x14ac:dyDescent="0.3">
      <c r="C12877"/>
    </row>
    <row r="12878" spans="3:3" x14ac:dyDescent="0.3">
      <c r="C12878"/>
    </row>
    <row r="12879" spans="3:3" x14ac:dyDescent="0.3">
      <c r="C12879"/>
    </row>
    <row r="12880" spans="3:3" x14ac:dyDescent="0.3">
      <c r="C12880"/>
    </row>
    <row r="12881" spans="3:3" x14ac:dyDescent="0.3">
      <c r="C12881"/>
    </row>
    <row r="12882" spans="3:3" x14ac:dyDescent="0.3">
      <c r="C12882"/>
    </row>
    <row r="12883" spans="3:3" x14ac:dyDescent="0.3">
      <c r="C12883"/>
    </row>
    <row r="12884" spans="3:3" x14ac:dyDescent="0.3">
      <c r="C12884"/>
    </row>
    <row r="12885" spans="3:3" x14ac:dyDescent="0.3">
      <c r="C12885"/>
    </row>
    <row r="12886" spans="3:3" x14ac:dyDescent="0.3">
      <c r="C12886"/>
    </row>
    <row r="12887" spans="3:3" x14ac:dyDescent="0.3">
      <c r="C12887"/>
    </row>
    <row r="12888" spans="3:3" x14ac:dyDescent="0.3">
      <c r="C12888"/>
    </row>
    <row r="12889" spans="3:3" x14ac:dyDescent="0.3">
      <c r="C12889"/>
    </row>
    <row r="12890" spans="3:3" x14ac:dyDescent="0.3">
      <c r="C12890"/>
    </row>
    <row r="12891" spans="3:3" x14ac:dyDescent="0.3">
      <c r="C12891"/>
    </row>
    <row r="12892" spans="3:3" x14ac:dyDescent="0.3">
      <c r="C12892"/>
    </row>
    <row r="12893" spans="3:3" x14ac:dyDescent="0.3">
      <c r="C12893"/>
    </row>
    <row r="12894" spans="3:3" x14ac:dyDescent="0.3">
      <c r="C12894"/>
    </row>
    <row r="12895" spans="3:3" x14ac:dyDescent="0.3">
      <c r="C12895"/>
    </row>
    <row r="12896" spans="3:3" x14ac:dyDescent="0.3">
      <c r="C12896"/>
    </row>
    <row r="12897" spans="3:3" x14ac:dyDescent="0.3">
      <c r="C12897"/>
    </row>
    <row r="12898" spans="3:3" x14ac:dyDescent="0.3">
      <c r="C12898"/>
    </row>
    <row r="12899" spans="3:3" x14ac:dyDescent="0.3">
      <c r="C12899"/>
    </row>
    <row r="12900" spans="3:3" x14ac:dyDescent="0.3">
      <c r="C12900"/>
    </row>
    <row r="12901" spans="3:3" x14ac:dyDescent="0.3">
      <c r="C12901"/>
    </row>
    <row r="12902" spans="3:3" x14ac:dyDescent="0.3">
      <c r="C12902"/>
    </row>
    <row r="12903" spans="3:3" x14ac:dyDescent="0.3">
      <c r="C12903"/>
    </row>
    <row r="12904" spans="3:3" x14ac:dyDescent="0.3">
      <c r="C12904"/>
    </row>
    <row r="12905" spans="3:3" x14ac:dyDescent="0.3">
      <c r="C12905"/>
    </row>
    <row r="12906" spans="3:3" x14ac:dyDescent="0.3">
      <c r="C12906"/>
    </row>
    <row r="12907" spans="3:3" x14ac:dyDescent="0.3">
      <c r="C12907"/>
    </row>
    <row r="12908" spans="3:3" x14ac:dyDescent="0.3">
      <c r="C12908"/>
    </row>
    <row r="12909" spans="3:3" x14ac:dyDescent="0.3">
      <c r="C12909"/>
    </row>
    <row r="12910" spans="3:3" x14ac:dyDescent="0.3">
      <c r="C12910"/>
    </row>
    <row r="12911" spans="3:3" x14ac:dyDescent="0.3">
      <c r="C12911"/>
    </row>
    <row r="12912" spans="3:3" x14ac:dyDescent="0.3">
      <c r="C12912"/>
    </row>
    <row r="12913" spans="3:3" x14ac:dyDescent="0.3">
      <c r="C12913"/>
    </row>
    <row r="12914" spans="3:3" x14ac:dyDescent="0.3">
      <c r="C12914"/>
    </row>
    <row r="12915" spans="3:3" x14ac:dyDescent="0.3">
      <c r="C12915"/>
    </row>
    <row r="12916" spans="3:3" x14ac:dyDescent="0.3">
      <c r="C12916"/>
    </row>
    <row r="12917" spans="3:3" x14ac:dyDescent="0.3">
      <c r="C12917"/>
    </row>
    <row r="12918" spans="3:3" x14ac:dyDescent="0.3">
      <c r="C12918"/>
    </row>
    <row r="12919" spans="3:3" x14ac:dyDescent="0.3">
      <c r="C12919"/>
    </row>
    <row r="12920" spans="3:3" x14ac:dyDescent="0.3">
      <c r="C12920"/>
    </row>
    <row r="12921" spans="3:3" x14ac:dyDescent="0.3">
      <c r="C12921"/>
    </row>
    <row r="12922" spans="3:3" x14ac:dyDescent="0.3">
      <c r="C12922"/>
    </row>
    <row r="12923" spans="3:3" x14ac:dyDescent="0.3">
      <c r="C12923"/>
    </row>
    <row r="12924" spans="3:3" x14ac:dyDescent="0.3">
      <c r="C12924"/>
    </row>
    <row r="12925" spans="3:3" x14ac:dyDescent="0.3">
      <c r="C12925"/>
    </row>
    <row r="12926" spans="3:3" x14ac:dyDescent="0.3">
      <c r="C12926"/>
    </row>
    <row r="12927" spans="3:3" x14ac:dyDescent="0.3">
      <c r="C12927"/>
    </row>
    <row r="12928" spans="3:3" x14ac:dyDescent="0.3">
      <c r="C12928"/>
    </row>
    <row r="12929" spans="3:3" x14ac:dyDescent="0.3">
      <c r="C12929"/>
    </row>
    <row r="12930" spans="3:3" x14ac:dyDescent="0.3">
      <c r="C12930"/>
    </row>
    <row r="12931" spans="3:3" x14ac:dyDescent="0.3">
      <c r="C12931"/>
    </row>
    <row r="12932" spans="3:3" x14ac:dyDescent="0.3">
      <c r="C12932"/>
    </row>
    <row r="12933" spans="3:3" x14ac:dyDescent="0.3">
      <c r="C12933"/>
    </row>
    <row r="12934" spans="3:3" x14ac:dyDescent="0.3">
      <c r="C12934"/>
    </row>
    <row r="12935" spans="3:3" x14ac:dyDescent="0.3">
      <c r="C12935"/>
    </row>
    <row r="12936" spans="3:3" x14ac:dyDescent="0.3">
      <c r="C12936"/>
    </row>
    <row r="12937" spans="3:3" x14ac:dyDescent="0.3">
      <c r="C12937"/>
    </row>
    <row r="12938" spans="3:3" x14ac:dyDescent="0.3">
      <c r="C12938"/>
    </row>
    <row r="12939" spans="3:3" x14ac:dyDescent="0.3">
      <c r="C12939"/>
    </row>
    <row r="12940" spans="3:3" x14ac:dyDescent="0.3">
      <c r="C12940"/>
    </row>
    <row r="12941" spans="3:3" x14ac:dyDescent="0.3">
      <c r="C12941"/>
    </row>
    <row r="12942" spans="3:3" x14ac:dyDescent="0.3">
      <c r="C12942"/>
    </row>
    <row r="12943" spans="3:3" x14ac:dyDescent="0.3">
      <c r="C12943"/>
    </row>
    <row r="12944" spans="3:3" x14ac:dyDescent="0.3">
      <c r="C12944"/>
    </row>
    <row r="12945" spans="3:3" x14ac:dyDescent="0.3">
      <c r="C12945"/>
    </row>
    <row r="12946" spans="3:3" x14ac:dyDescent="0.3">
      <c r="C12946"/>
    </row>
    <row r="12947" spans="3:3" x14ac:dyDescent="0.3">
      <c r="C12947"/>
    </row>
    <row r="12948" spans="3:3" x14ac:dyDescent="0.3">
      <c r="C12948"/>
    </row>
    <row r="12949" spans="3:3" x14ac:dyDescent="0.3">
      <c r="C12949"/>
    </row>
    <row r="12950" spans="3:3" x14ac:dyDescent="0.3">
      <c r="C12950"/>
    </row>
    <row r="12951" spans="3:3" x14ac:dyDescent="0.3">
      <c r="C12951"/>
    </row>
    <row r="12952" spans="3:3" x14ac:dyDescent="0.3">
      <c r="C12952"/>
    </row>
    <row r="12953" spans="3:3" x14ac:dyDescent="0.3">
      <c r="C12953"/>
    </row>
    <row r="12954" spans="3:3" x14ac:dyDescent="0.3">
      <c r="C12954"/>
    </row>
    <row r="12955" spans="3:3" x14ac:dyDescent="0.3">
      <c r="C12955"/>
    </row>
    <row r="12956" spans="3:3" x14ac:dyDescent="0.3">
      <c r="C12956"/>
    </row>
    <row r="12957" spans="3:3" x14ac:dyDescent="0.3">
      <c r="C12957"/>
    </row>
    <row r="12958" spans="3:3" x14ac:dyDescent="0.3">
      <c r="C12958"/>
    </row>
    <row r="12959" spans="3:3" x14ac:dyDescent="0.3">
      <c r="C12959"/>
    </row>
    <row r="12960" spans="3:3" x14ac:dyDescent="0.3">
      <c r="C12960"/>
    </row>
    <row r="12961" spans="3:3" x14ac:dyDescent="0.3">
      <c r="C12961"/>
    </row>
    <row r="12962" spans="3:3" x14ac:dyDescent="0.3">
      <c r="C12962"/>
    </row>
    <row r="12963" spans="3:3" x14ac:dyDescent="0.3">
      <c r="C12963"/>
    </row>
    <row r="12964" spans="3:3" x14ac:dyDescent="0.3">
      <c r="C12964"/>
    </row>
    <row r="12965" spans="3:3" x14ac:dyDescent="0.3">
      <c r="C12965"/>
    </row>
    <row r="12966" spans="3:3" x14ac:dyDescent="0.3">
      <c r="C12966"/>
    </row>
    <row r="12967" spans="3:3" x14ac:dyDescent="0.3">
      <c r="C12967"/>
    </row>
    <row r="12968" spans="3:3" x14ac:dyDescent="0.3">
      <c r="C12968"/>
    </row>
    <row r="12969" spans="3:3" x14ac:dyDescent="0.3">
      <c r="C12969"/>
    </row>
    <row r="12970" spans="3:3" x14ac:dyDescent="0.3">
      <c r="C12970"/>
    </row>
    <row r="12971" spans="3:3" x14ac:dyDescent="0.3">
      <c r="C12971"/>
    </row>
    <row r="12972" spans="3:3" x14ac:dyDescent="0.3">
      <c r="C12972"/>
    </row>
    <row r="12973" spans="3:3" x14ac:dyDescent="0.3">
      <c r="C12973"/>
    </row>
    <row r="12974" spans="3:3" x14ac:dyDescent="0.3">
      <c r="C12974"/>
    </row>
    <row r="12975" spans="3:3" x14ac:dyDescent="0.3">
      <c r="C12975"/>
    </row>
    <row r="12976" spans="3:3" x14ac:dyDescent="0.3">
      <c r="C12976"/>
    </row>
    <row r="12977" spans="3:3" x14ac:dyDescent="0.3">
      <c r="C12977"/>
    </row>
    <row r="12978" spans="3:3" x14ac:dyDescent="0.3">
      <c r="C12978"/>
    </row>
    <row r="12979" spans="3:3" x14ac:dyDescent="0.3">
      <c r="C12979"/>
    </row>
    <row r="12980" spans="3:3" x14ac:dyDescent="0.3">
      <c r="C12980"/>
    </row>
    <row r="12981" spans="3:3" x14ac:dyDescent="0.3">
      <c r="C12981"/>
    </row>
    <row r="12982" spans="3:3" x14ac:dyDescent="0.3">
      <c r="C12982"/>
    </row>
    <row r="12983" spans="3:3" x14ac:dyDescent="0.3">
      <c r="C12983"/>
    </row>
    <row r="12984" spans="3:3" x14ac:dyDescent="0.3">
      <c r="C12984"/>
    </row>
    <row r="12985" spans="3:3" x14ac:dyDescent="0.3">
      <c r="C12985"/>
    </row>
    <row r="12986" spans="3:3" x14ac:dyDescent="0.3">
      <c r="C12986"/>
    </row>
    <row r="12987" spans="3:3" x14ac:dyDescent="0.3">
      <c r="C12987"/>
    </row>
    <row r="12988" spans="3:3" x14ac:dyDescent="0.3">
      <c r="C12988"/>
    </row>
    <row r="12989" spans="3:3" x14ac:dyDescent="0.3">
      <c r="C12989"/>
    </row>
    <row r="12990" spans="3:3" x14ac:dyDescent="0.3">
      <c r="C12990"/>
    </row>
    <row r="12991" spans="3:3" x14ac:dyDescent="0.3">
      <c r="C12991"/>
    </row>
    <row r="12992" spans="3:3" x14ac:dyDescent="0.3">
      <c r="C12992"/>
    </row>
    <row r="12993" spans="3:3" x14ac:dyDescent="0.3">
      <c r="C12993"/>
    </row>
    <row r="12994" spans="3:3" x14ac:dyDescent="0.3">
      <c r="C12994"/>
    </row>
    <row r="12995" spans="3:3" x14ac:dyDescent="0.3">
      <c r="C12995"/>
    </row>
    <row r="12996" spans="3:3" x14ac:dyDescent="0.3">
      <c r="C12996"/>
    </row>
    <row r="12997" spans="3:3" x14ac:dyDescent="0.3">
      <c r="C12997"/>
    </row>
    <row r="12998" spans="3:3" x14ac:dyDescent="0.3">
      <c r="C12998"/>
    </row>
    <row r="12999" spans="3:3" x14ac:dyDescent="0.3">
      <c r="C12999"/>
    </row>
    <row r="13000" spans="3:3" x14ac:dyDescent="0.3">
      <c r="C13000"/>
    </row>
    <row r="13001" spans="3:3" x14ac:dyDescent="0.3">
      <c r="C13001"/>
    </row>
    <row r="13002" spans="3:3" x14ac:dyDescent="0.3">
      <c r="C13002"/>
    </row>
    <row r="13003" spans="3:3" x14ac:dyDescent="0.3">
      <c r="C13003"/>
    </row>
    <row r="13004" spans="3:3" x14ac:dyDescent="0.3">
      <c r="C13004"/>
    </row>
    <row r="13005" spans="3:3" x14ac:dyDescent="0.3">
      <c r="C13005"/>
    </row>
    <row r="13006" spans="3:3" x14ac:dyDescent="0.3">
      <c r="C13006"/>
    </row>
    <row r="13007" spans="3:3" x14ac:dyDescent="0.3">
      <c r="C13007"/>
    </row>
    <row r="13008" spans="3:3" x14ac:dyDescent="0.3">
      <c r="C13008"/>
    </row>
    <row r="13009" spans="3:3" x14ac:dyDescent="0.3">
      <c r="C13009"/>
    </row>
    <row r="13010" spans="3:3" x14ac:dyDescent="0.3">
      <c r="C13010"/>
    </row>
    <row r="13011" spans="3:3" x14ac:dyDescent="0.3">
      <c r="C13011"/>
    </row>
    <row r="13012" spans="3:3" x14ac:dyDescent="0.3">
      <c r="C13012"/>
    </row>
    <row r="13013" spans="3:3" x14ac:dyDescent="0.3">
      <c r="C13013"/>
    </row>
    <row r="13014" spans="3:3" x14ac:dyDescent="0.3">
      <c r="C13014"/>
    </row>
    <row r="13015" spans="3:3" x14ac:dyDescent="0.3">
      <c r="C13015"/>
    </row>
    <row r="13016" spans="3:3" x14ac:dyDescent="0.3">
      <c r="C13016"/>
    </row>
    <row r="13017" spans="3:3" x14ac:dyDescent="0.3">
      <c r="C13017"/>
    </row>
    <row r="13018" spans="3:3" x14ac:dyDescent="0.3">
      <c r="C13018"/>
    </row>
    <row r="13019" spans="3:3" x14ac:dyDescent="0.3">
      <c r="C13019"/>
    </row>
    <row r="13020" spans="3:3" x14ac:dyDescent="0.3">
      <c r="C13020"/>
    </row>
    <row r="13021" spans="3:3" x14ac:dyDescent="0.3">
      <c r="C13021"/>
    </row>
    <row r="13022" spans="3:3" x14ac:dyDescent="0.3">
      <c r="C13022"/>
    </row>
    <row r="13023" spans="3:3" x14ac:dyDescent="0.3">
      <c r="C13023"/>
    </row>
    <row r="13024" spans="3:3" x14ac:dyDescent="0.3">
      <c r="C13024"/>
    </row>
    <row r="13025" spans="3:3" x14ac:dyDescent="0.3">
      <c r="C13025"/>
    </row>
    <row r="13026" spans="3:3" x14ac:dyDescent="0.3">
      <c r="C13026"/>
    </row>
    <row r="13027" spans="3:3" x14ac:dyDescent="0.3">
      <c r="C13027"/>
    </row>
    <row r="13028" spans="3:3" x14ac:dyDescent="0.3">
      <c r="C13028"/>
    </row>
    <row r="13029" spans="3:3" x14ac:dyDescent="0.3">
      <c r="C13029"/>
    </row>
    <row r="13030" spans="3:3" x14ac:dyDescent="0.3">
      <c r="C13030"/>
    </row>
    <row r="13031" spans="3:3" x14ac:dyDescent="0.3">
      <c r="C13031"/>
    </row>
    <row r="13032" spans="3:3" x14ac:dyDescent="0.3">
      <c r="C13032"/>
    </row>
    <row r="13033" spans="3:3" x14ac:dyDescent="0.3">
      <c r="C13033"/>
    </row>
    <row r="13034" spans="3:3" x14ac:dyDescent="0.3">
      <c r="C13034"/>
    </row>
    <row r="13035" spans="3:3" x14ac:dyDescent="0.3">
      <c r="C13035"/>
    </row>
    <row r="13036" spans="3:3" x14ac:dyDescent="0.3">
      <c r="C13036"/>
    </row>
    <row r="13037" spans="3:3" x14ac:dyDescent="0.3">
      <c r="C13037"/>
    </row>
    <row r="13038" spans="3:3" x14ac:dyDescent="0.3">
      <c r="C13038"/>
    </row>
    <row r="13039" spans="3:3" x14ac:dyDescent="0.3">
      <c r="C13039"/>
    </row>
    <row r="13040" spans="3:3" x14ac:dyDescent="0.3">
      <c r="C13040"/>
    </row>
    <row r="13041" spans="3:3" x14ac:dyDescent="0.3">
      <c r="C13041"/>
    </row>
    <row r="13042" spans="3:3" x14ac:dyDescent="0.3">
      <c r="C13042"/>
    </row>
    <row r="13043" spans="3:3" x14ac:dyDescent="0.3">
      <c r="C13043"/>
    </row>
    <row r="13044" spans="3:3" x14ac:dyDescent="0.3">
      <c r="C13044"/>
    </row>
    <row r="13045" spans="3:3" x14ac:dyDescent="0.3">
      <c r="C13045"/>
    </row>
    <row r="13046" spans="3:3" x14ac:dyDescent="0.3">
      <c r="C13046"/>
    </row>
    <row r="13047" spans="3:3" x14ac:dyDescent="0.3">
      <c r="C13047"/>
    </row>
    <row r="13048" spans="3:3" x14ac:dyDescent="0.3">
      <c r="C13048"/>
    </row>
    <row r="13049" spans="3:3" x14ac:dyDescent="0.3">
      <c r="C13049"/>
    </row>
    <row r="13050" spans="3:3" x14ac:dyDescent="0.3">
      <c r="C13050"/>
    </row>
    <row r="13051" spans="3:3" x14ac:dyDescent="0.3">
      <c r="C13051"/>
    </row>
    <row r="13052" spans="3:3" x14ac:dyDescent="0.3">
      <c r="C13052"/>
    </row>
    <row r="13053" spans="3:3" x14ac:dyDescent="0.3">
      <c r="C13053"/>
    </row>
    <row r="13054" spans="3:3" x14ac:dyDescent="0.3">
      <c r="C13054"/>
    </row>
    <row r="13055" spans="3:3" x14ac:dyDescent="0.3">
      <c r="C13055"/>
    </row>
    <row r="13056" spans="3:3" x14ac:dyDescent="0.3">
      <c r="C13056"/>
    </row>
    <row r="13057" spans="3:3" x14ac:dyDescent="0.3">
      <c r="C13057"/>
    </row>
    <row r="13058" spans="3:3" x14ac:dyDescent="0.3">
      <c r="C13058"/>
    </row>
    <row r="13059" spans="3:3" x14ac:dyDescent="0.3">
      <c r="C13059"/>
    </row>
    <row r="13060" spans="3:3" x14ac:dyDescent="0.3">
      <c r="C13060"/>
    </row>
    <row r="13061" spans="3:3" x14ac:dyDescent="0.3">
      <c r="C13061"/>
    </row>
    <row r="13062" spans="3:3" x14ac:dyDescent="0.3">
      <c r="C13062"/>
    </row>
    <row r="13063" spans="3:3" x14ac:dyDescent="0.3">
      <c r="C13063"/>
    </row>
    <row r="13064" spans="3:3" x14ac:dyDescent="0.3">
      <c r="C13064"/>
    </row>
    <row r="13065" spans="3:3" x14ac:dyDescent="0.3">
      <c r="C13065"/>
    </row>
    <row r="13066" spans="3:3" x14ac:dyDescent="0.3">
      <c r="C13066"/>
    </row>
    <row r="13067" spans="3:3" x14ac:dyDescent="0.3">
      <c r="C13067"/>
    </row>
    <row r="13068" spans="3:3" x14ac:dyDescent="0.3">
      <c r="C13068"/>
    </row>
    <row r="13069" spans="3:3" x14ac:dyDescent="0.3">
      <c r="C13069"/>
    </row>
    <row r="13070" spans="3:3" x14ac:dyDescent="0.3">
      <c r="C13070"/>
    </row>
    <row r="13071" spans="3:3" x14ac:dyDescent="0.3">
      <c r="C13071"/>
    </row>
    <row r="13072" spans="3:3" x14ac:dyDescent="0.3">
      <c r="C13072"/>
    </row>
    <row r="13073" spans="3:3" x14ac:dyDescent="0.3">
      <c r="C13073"/>
    </row>
    <row r="13074" spans="3:3" x14ac:dyDescent="0.3">
      <c r="C13074"/>
    </row>
    <row r="13075" spans="3:3" x14ac:dyDescent="0.3">
      <c r="C13075"/>
    </row>
    <row r="13076" spans="3:3" x14ac:dyDescent="0.3">
      <c r="C13076"/>
    </row>
    <row r="13077" spans="3:3" x14ac:dyDescent="0.3">
      <c r="C13077"/>
    </row>
    <row r="13078" spans="3:3" x14ac:dyDescent="0.3">
      <c r="C13078"/>
    </row>
    <row r="13079" spans="3:3" x14ac:dyDescent="0.3">
      <c r="C13079"/>
    </row>
    <row r="13080" spans="3:3" x14ac:dyDescent="0.3">
      <c r="C13080"/>
    </row>
    <row r="13081" spans="3:3" x14ac:dyDescent="0.3">
      <c r="C13081"/>
    </row>
    <row r="13082" spans="3:3" x14ac:dyDescent="0.3">
      <c r="C13082"/>
    </row>
    <row r="13083" spans="3:3" x14ac:dyDescent="0.3">
      <c r="C13083"/>
    </row>
    <row r="13084" spans="3:3" x14ac:dyDescent="0.3">
      <c r="C13084"/>
    </row>
    <row r="13085" spans="3:3" x14ac:dyDescent="0.3">
      <c r="C13085"/>
    </row>
    <row r="13086" spans="3:3" x14ac:dyDescent="0.3">
      <c r="C13086"/>
    </row>
    <row r="13087" spans="3:3" x14ac:dyDescent="0.3">
      <c r="C13087"/>
    </row>
    <row r="13088" spans="3:3" x14ac:dyDescent="0.3">
      <c r="C13088"/>
    </row>
    <row r="13089" spans="3:3" x14ac:dyDescent="0.3">
      <c r="C13089"/>
    </row>
    <row r="13090" spans="3:3" x14ac:dyDescent="0.3">
      <c r="C13090"/>
    </row>
    <row r="13091" spans="3:3" x14ac:dyDescent="0.3">
      <c r="C13091"/>
    </row>
    <row r="13092" spans="3:3" x14ac:dyDescent="0.3">
      <c r="C13092"/>
    </row>
    <row r="13093" spans="3:3" x14ac:dyDescent="0.3">
      <c r="C13093"/>
    </row>
    <row r="13094" spans="3:3" x14ac:dyDescent="0.3">
      <c r="C13094"/>
    </row>
    <row r="13095" spans="3:3" x14ac:dyDescent="0.3">
      <c r="C13095"/>
    </row>
    <row r="13096" spans="3:3" x14ac:dyDescent="0.3">
      <c r="C13096"/>
    </row>
    <row r="13097" spans="3:3" x14ac:dyDescent="0.3">
      <c r="C13097"/>
    </row>
    <row r="13098" spans="3:3" x14ac:dyDescent="0.3">
      <c r="C13098"/>
    </row>
    <row r="13099" spans="3:3" x14ac:dyDescent="0.3">
      <c r="C13099"/>
    </row>
    <row r="13100" spans="3:3" x14ac:dyDescent="0.3">
      <c r="C13100"/>
    </row>
    <row r="13101" spans="3:3" x14ac:dyDescent="0.3">
      <c r="C13101"/>
    </row>
    <row r="13102" spans="3:3" x14ac:dyDescent="0.3">
      <c r="C13102"/>
    </row>
    <row r="13103" spans="3:3" x14ac:dyDescent="0.3">
      <c r="C13103"/>
    </row>
    <row r="13104" spans="3:3" x14ac:dyDescent="0.3">
      <c r="C13104"/>
    </row>
    <row r="13105" spans="3:3" x14ac:dyDescent="0.3">
      <c r="C13105"/>
    </row>
    <row r="13106" spans="3:3" x14ac:dyDescent="0.3">
      <c r="C13106"/>
    </row>
    <row r="13107" spans="3:3" x14ac:dyDescent="0.3">
      <c r="C13107"/>
    </row>
    <row r="13108" spans="3:3" x14ac:dyDescent="0.3">
      <c r="C13108"/>
    </row>
    <row r="13109" spans="3:3" x14ac:dyDescent="0.3">
      <c r="C13109"/>
    </row>
    <row r="13110" spans="3:3" x14ac:dyDescent="0.3">
      <c r="C13110"/>
    </row>
    <row r="13111" spans="3:3" x14ac:dyDescent="0.3">
      <c r="C13111"/>
    </row>
    <row r="13112" spans="3:3" x14ac:dyDescent="0.3">
      <c r="C13112"/>
    </row>
    <row r="13113" spans="3:3" x14ac:dyDescent="0.3">
      <c r="C13113"/>
    </row>
    <row r="13114" spans="3:3" x14ac:dyDescent="0.3">
      <c r="C13114"/>
    </row>
    <row r="13115" spans="3:3" x14ac:dyDescent="0.3">
      <c r="C13115"/>
    </row>
    <row r="13116" spans="3:3" x14ac:dyDescent="0.3">
      <c r="C13116"/>
    </row>
    <row r="13117" spans="3:3" x14ac:dyDescent="0.3">
      <c r="C13117"/>
    </row>
    <row r="13118" spans="3:3" x14ac:dyDescent="0.3">
      <c r="C13118"/>
    </row>
    <row r="13119" spans="3:3" x14ac:dyDescent="0.3">
      <c r="C13119"/>
    </row>
    <row r="13120" spans="3:3" x14ac:dyDescent="0.3">
      <c r="C13120"/>
    </row>
    <row r="13121" spans="3:3" x14ac:dyDescent="0.3">
      <c r="C13121"/>
    </row>
    <row r="13122" spans="3:3" x14ac:dyDescent="0.3">
      <c r="C13122"/>
    </row>
    <row r="13123" spans="3:3" x14ac:dyDescent="0.3">
      <c r="C13123"/>
    </row>
    <row r="13124" spans="3:3" x14ac:dyDescent="0.3">
      <c r="C13124"/>
    </row>
    <row r="13125" spans="3:3" x14ac:dyDescent="0.3">
      <c r="C13125"/>
    </row>
    <row r="13126" spans="3:3" x14ac:dyDescent="0.3">
      <c r="C13126"/>
    </row>
    <row r="13127" spans="3:3" x14ac:dyDescent="0.3">
      <c r="C13127"/>
    </row>
    <row r="13128" spans="3:3" x14ac:dyDescent="0.3">
      <c r="C13128"/>
    </row>
    <row r="13129" spans="3:3" x14ac:dyDescent="0.3">
      <c r="C13129"/>
    </row>
    <row r="13130" spans="3:3" x14ac:dyDescent="0.3">
      <c r="C13130"/>
    </row>
    <row r="13131" spans="3:3" x14ac:dyDescent="0.3">
      <c r="C13131"/>
    </row>
    <row r="13132" spans="3:3" x14ac:dyDescent="0.3">
      <c r="C13132"/>
    </row>
    <row r="13133" spans="3:3" x14ac:dyDescent="0.3">
      <c r="C13133"/>
    </row>
    <row r="13134" spans="3:3" x14ac:dyDescent="0.3">
      <c r="C13134"/>
    </row>
    <row r="13135" spans="3:3" x14ac:dyDescent="0.3">
      <c r="C13135"/>
    </row>
    <row r="13136" spans="3:3" x14ac:dyDescent="0.3">
      <c r="C13136"/>
    </row>
    <row r="13137" spans="3:3" x14ac:dyDescent="0.3">
      <c r="C13137"/>
    </row>
    <row r="13138" spans="3:3" x14ac:dyDescent="0.3">
      <c r="C13138"/>
    </row>
    <row r="13139" spans="3:3" x14ac:dyDescent="0.3">
      <c r="C13139"/>
    </row>
    <row r="13140" spans="3:3" x14ac:dyDescent="0.3">
      <c r="C13140"/>
    </row>
    <row r="13141" spans="3:3" x14ac:dyDescent="0.3">
      <c r="C13141"/>
    </row>
    <row r="13142" spans="3:3" x14ac:dyDescent="0.3">
      <c r="C13142"/>
    </row>
    <row r="13143" spans="3:3" x14ac:dyDescent="0.3">
      <c r="C13143"/>
    </row>
    <row r="13144" spans="3:3" x14ac:dyDescent="0.3">
      <c r="C13144"/>
    </row>
    <row r="13145" spans="3:3" x14ac:dyDescent="0.3">
      <c r="C13145"/>
    </row>
    <row r="13146" spans="3:3" x14ac:dyDescent="0.3">
      <c r="C13146"/>
    </row>
    <row r="13147" spans="3:3" x14ac:dyDescent="0.3">
      <c r="C13147"/>
    </row>
    <row r="13148" spans="3:3" x14ac:dyDescent="0.3">
      <c r="C13148"/>
    </row>
    <row r="13149" spans="3:3" x14ac:dyDescent="0.3">
      <c r="C13149"/>
    </row>
    <row r="13150" spans="3:3" x14ac:dyDescent="0.3">
      <c r="C13150"/>
    </row>
    <row r="13151" spans="3:3" x14ac:dyDescent="0.3">
      <c r="C13151"/>
    </row>
    <row r="13152" spans="3:3" x14ac:dyDescent="0.3">
      <c r="C13152"/>
    </row>
    <row r="13153" spans="3:3" x14ac:dyDescent="0.3">
      <c r="C13153"/>
    </row>
    <row r="13154" spans="3:3" x14ac:dyDescent="0.3">
      <c r="C13154"/>
    </row>
    <row r="13155" spans="3:3" x14ac:dyDescent="0.3">
      <c r="C13155"/>
    </row>
    <row r="13156" spans="3:3" x14ac:dyDescent="0.3">
      <c r="C13156"/>
    </row>
    <row r="13157" spans="3:3" x14ac:dyDescent="0.3">
      <c r="C13157"/>
    </row>
    <row r="13158" spans="3:3" x14ac:dyDescent="0.3">
      <c r="C13158"/>
    </row>
    <row r="13159" spans="3:3" x14ac:dyDescent="0.3">
      <c r="C13159"/>
    </row>
    <row r="13160" spans="3:3" x14ac:dyDescent="0.3">
      <c r="C13160"/>
    </row>
    <row r="13161" spans="3:3" x14ac:dyDescent="0.3">
      <c r="C13161"/>
    </row>
    <row r="13162" spans="3:3" x14ac:dyDescent="0.3">
      <c r="C13162"/>
    </row>
    <row r="13163" spans="3:3" x14ac:dyDescent="0.3">
      <c r="C13163"/>
    </row>
    <row r="13164" spans="3:3" x14ac:dyDescent="0.3">
      <c r="C13164"/>
    </row>
    <row r="13165" spans="3:3" x14ac:dyDescent="0.3">
      <c r="C13165"/>
    </row>
    <row r="13166" spans="3:3" x14ac:dyDescent="0.3">
      <c r="C13166"/>
    </row>
    <row r="13167" spans="3:3" x14ac:dyDescent="0.3">
      <c r="C13167"/>
    </row>
    <row r="13168" spans="3:3" x14ac:dyDescent="0.3">
      <c r="C13168"/>
    </row>
    <row r="13169" spans="3:3" x14ac:dyDescent="0.3">
      <c r="C13169"/>
    </row>
    <row r="13170" spans="3:3" x14ac:dyDescent="0.3">
      <c r="C13170"/>
    </row>
    <row r="13171" spans="3:3" x14ac:dyDescent="0.3">
      <c r="C13171"/>
    </row>
    <row r="13172" spans="3:3" x14ac:dyDescent="0.3">
      <c r="C13172"/>
    </row>
    <row r="13173" spans="3:3" x14ac:dyDescent="0.3">
      <c r="C13173"/>
    </row>
    <row r="13174" spans="3:3" x14ac:dyDescent="0.3">
      <c r="C13174"/>
    </row>
    <row r="13175" spans="3:3" x14ac:dyDescent="0.3">
      <c r="C13175"/>
    </row>
    <row r="13176" spans="3:3" x14ac:dyDescent="0.3">
      <c r="C13176"/>
    </row>
    <row r="13177" spans="3:3" x14ac:dyDescent="0.3">
      <c r="C13177"/>
    </row>
    <row r="13178" spans="3:3" x14ac:dyDescent="0.3">
      <c r="C13178"/>
    </row>
    <row r="13179" spans="3:3" x14ac:dyDescent="0.3">
      <c r="C13179"/>
    </row>
    <row r="13180" spans="3:3" x14ac:dyDescent="0.3">
      <c r="C13180"/>
    </row>
    <row r="13181" spans="3:3" x14ac:dyDescent="0.3">
      <c r="C13181"/>
    </row>
    <row r="13182" spans="3:3" x14ac:dyDescent="0.3">
      <c r="C13182"/>
    </row>
    <row r="13183" spans="3:3" x14ac:dyDescent="0.3">
      <c r="C13183"/>
    </row>
    <row r="13184" spans="3:3" x14ac:dyDescent="0.3">
      <c r="C13184"/>
    </row>
    <row r="13185" spans="3:3" x14ac:dyDescent="0.3">
      <c r="C13185"/>
    </row>
    <row r="13186" spans="3:3" x14ac:dyDescent="0.3">
      <c r="C13186"/>
    </row>
    <row r="13187" spans="3:3" x14ac:dyDescent="0.3">
      <c r="C13187"/>
    </row>
    <row r="13188" spans="3:3" x14ac:dyDescent="0.3">
      <c r="C13188"/>
    </row>
    <row r="13189" spans="3:3" x14ac:dyDescent="0.3">
      <c r="C13189"/>
    </row>
    <row r="13190" spans="3:3" x14ac:dyDescent="0.3">
      <c r="C13190"/>
    </row>
    <row r="13191" spans="3:3" x14ac:dyDescent="0.3">
      <c r="C13191"/>
    </row>
    <row r="13192" spans="3:3" x14ac:dyDescent="0.3">
      <c r="C13192"/>
    </row>
    <row r="13193" spans="3:3" x14ac:dyDescent="0.3">
      <c r="C13193"/>
    </row>
    <row r="13194" spans="3:3" x14ac:dyDescent="0.3">
      <c r="C13194"/>
    </row>
    <row r="13195" spans="3:3" x14ac:dyDescent="0.3">
      <c r="C13195"/>
    </row>
    <row r="13196" spans="3:3" x14ac:dyDescent="0.3">
      <c r="C13196"/>
    </row>
    <row r="13197" spans="3:3" x14ac:dyDescent="0.3">
      <c r="C13197"/>
    </row>
    <row r="13198" spans="3:3" x14ac:dyDescent="0.3">
      <c r="C13198"/>
    </row>
    <row r="13199" spans="3:3" x14ac:dyDescent="0.3">
      <c r="C13199"/>
    </row>
    <row r="13200" spans="3:3" x14ac:dyDescent="0.3">
      <c r="C13200"/>
    </row>
    <row r="13201" spans="3:3" x14ac:dyDescent="0.3">
      <c r="C13201"/>
    </row>
    <row r="13202" spans="3:3" x14ac:dyDescent="0.3">
      <c r="C13202"/>
    </row>
    <row r="13203" spans="3:3" x14ac:dyDescent="0.3">
      <c r="C13203"/>
    </row>
    <row r="13204" spans="3:3" x14ac:dyDescent="0.3">
      <c r="C13204"/>
    </row>
    <row r="13205" spans="3:3" x14ac:dyDescent="0.3">
      <c r="C13205"/>
    </row>
    <row r="13206" spans="3:3" x14ac:dyDescent="0.3">
      <c r="C13206"/>
    </row>
    <row r="13207" spans="3:3" x14ac:dyDescent="0.3">
      <c r="C13207"/>
    </row>
    <row r="13208" spans="3:3" x14ac:dyDescent="0.3">
      <c r="C13208"/>
    </row>
    <row r="13209" spans="3:3" x14ac:dyDescent="0.3">
      <c r="C13209"/>
    </row>
    <row r="13210" spans="3:3" x14ac:dyDescent="0.3">
      <c r="C13210"/>
    </row>
    <row r="13211" spans="3:3" x14ac:dyDescent="0.3">
      <c r="C13211"/>
    </row>
    <row r="13212" spans="3:3" x14ac:dyDescent="0.3">
      <c r="C13212"/>
    </row>
    <row r="13213" spans="3:3" x14ac:dyDescent="0.3">
      <c r="C13213"/>
    </row>
    <row r="13214" spans="3:3" x14ac:dyDescent="0.3">
      <c r="C13214"/>
    </row>
    <row r="13215" spans="3:3" x14ac:dyDescent="0.3">
      <c r="C13215"/>
    </row>
    <row r="13216" spans="3:3" x14ac:dyDescent="0.3">
      <c r="C13216"/>
    </row>
    <row r="13217" spans="3:3" x14ac:dyDescent="0.3">
      <c r="C13217"/>
    </row>
    <row r="13218" spans="3:3" x14ac:dyDescent="0.3">
      <c r="C13218"/>
    </row>
    <row r="13219" spans="3:3" x14ac:dyDescent="0.3">
      <c r="C13219"/>
    </row>
    <row r="13220" spans="3:3" x14ac:dyDescent="0.3">
      <c r="C13220"/>
    </row>
    <row r="13221" spans="3:3" x14ac:dyDescent="0.3">
      <c r="C13221"/>
    </row>
    <row r="13222" spans="3:3" x14ac:dyDescent="0.3">
      <c r="C13222"/>
    </row>
    <row r="13223" spans="3:3" x14ac:dyDescent="0.3">
      <c r="C13223"/>
    </row>
    <row r="13224" spans="3:3" x14ac:dyDescent="0.3">
      <c r="C13224"/>
    </row>
    <row r="13225" spans="3:3" x14ac:dyDescent="0.3">
      <c r="C13225"/>
    </row>
    <row r="13226" spans="3:3" x14ac:dyDescent="0.3">
      <c r="C13226"/>
    </row>
    <row r="13227" spans="3:3" x14ac:dyDescent="0.3">
      <c r="C13227"/>
    </row>
    <row r="13228" spans="3:3" x14ac:dyDescent="0.3">
      <c r="C13228"/>
    </row>
    <row r="13229" spans="3:3" x14ac:dyDescent="0.3">
      <c r="C13229"/>
    </row>
    <row r="13230" spans="3:3" x14ac:dyDescent="0.3">
      <c r="C13230"/>
    </row>
    <row r="13231" spans="3:3" x14ac:dyDescent="0.3">
      <c r="C13231"/>
    </row>
    <row r="13232" spans="3:3" x14ac:dyDescent="0.3">
      <c r="C13232"/>
    </row>
    <row r="13233" spans="3:3" x14ac:dyDescent="0.3">
      <c r="C13233"/>
    </row>
    <row r="13234" spans="3:3" x14ac:dyDescent="0.3">
      <c r="C13234"/>
    </row>
    <row r="13235" spans="3:3" x14ac:dyDescent="0.3">
      <c r="C13235"/>
    </row>
    <row r="13236" spans="3:3" x14ac:dyDescent="0.3">
      <c r="C13236"/>
    </row>
    <row r="13237" spans="3:3" x14ac:dyDescent="0.3">
      <c r="C13237"/>
    </row>
    <row r="13238" spans="3:3" x14ac:dyDescent="0.3">
      <c r="C13238"/>
    </row>
    <row r="13239" spans="3:3" x14ac:dyDescent="0.3">
      <c r="C13239"/>
    </row>
    <row r="13240" spans="3:3" x14ac:dyDescent="0.3">
      <c r="C13240"/>
    </row>
    <row r="13241" spans="3:3" x14ac:dyDescent="0.3">
      <c r="C13241"/>
    </row>
    <row r="13242" spans="3:3" x14ac:dyDescent="0.3">
      <c r="C13242"/>
    </row>
    <row r="13243" spans="3:3" x14ac:dyDescent="0.3">
      <c r="C13243"/>
    </row>
    <row r="13244" spans="3:3" x14ac:dyDescent="0.3">
      <c r="C13244"/>
    </row>
    <row r="13245" spans="3:3" x14ac:dyDescent="0.3">
      <c r="C13245"/>
    </row>
    <row r="13246" spans="3:3" x14ac:dyDescent="0.3">
      <c r="C13246"/>
    </row>
    <row r="13247" spans="3:3" x14ac:dyDescent="0.3">
      <c r="C13247"/>
    </row>
    <row r="13248" spans="3:3" x14ac:dyDescent="0.3">
      <c r="C13248"/>
    </row>
    <row r="13249" spans="3:3" x14ac:dyDescent="0.3">
      <c r="C13249"/>
    </row>
    <row r="13250" spans="3:3" x14ac:dyDescent="0.3">
      <c r="C13250"/>
    </row>
    <row r="13251" spans="3:3" x14ac:dyDescent="0.3">
      <c r="C13251"/>
    </row>
    <row r="13252" spans="3:3" x14ac:dyDescent="0.3">
      <c r="C13252"/>
    </row>
    <row r="13253" spans="3:3" x14ac:dyDescent="0.3">
      <c r="C13253"/>
    </row>
    <row r="13254" spans="3:3" x14ac:dyDescent="0.3">
      <c r="C13254"/>
    </row>
    <row r="13255" spans="3:3" x14ac:dyDescent="0.3">
      <c r="C13255"/>
    </row>
    <row r="13256" spans="3:3" x14ac:dyDescent="0.3">
      <c r="C13256"/>
    </row>
    <row r="13257" spans="3:3" x14ac:dyDescent="0.3">
      <c r="C13257"/>
    </row>
    <row r="13258" spans="3:3" x14ac:dyDescent="0.3">
      <c r="C13258"/>
    </row>
    <row r="13259" spans="3:3" x14ac:dyDescent="0.3">
      <c r="C13259"/>
    </row>
    <row r="13260" spans="3:3" x14ac:dyDescent="0.3">
      <c r="C13260"/>
    </row>
    <row r="13261" spans="3:3" x14ac:dyDescent="0.3">
      <c r="C13261"/>
    </row>
    <row r="13262" spans="3:3" x14ac:dyDescent="0.3">
      <c r="C13262"/>
    </row>
    <row r="13263" spans="3:3" x14ac:dyDescent="0.3">
      <c r="C13263"/>
    </row>
    <row r="13264" spans="3:3" x14ac:dyDescent="0.3">
      <c r="C13264"/>
    </row>
    <row r="13265" spans="3:3" x14ac:dyDescent="0.3">
      <c r="C13265"/>
    </row>
    <row r="13266" spans="3:3" x14ac:dyDescent="0.3">
      <c r="C13266"/>
    </row>
    <row r="13267" spans="3:3" x14ac:dyDescent="0.3">
      <c r="C13267"/>
    </row>
    <row r="13268" spans="3:3" x14ac:dyDescent="0.3">
      <c r="C13268"/>
    </row>
    <row r="13269" spans="3:3" x14ac:dyDescent="0.3">
      <c r="C13269"/>
    </row>
    <row r="13270" spans="3:3" x14ac:dyDescent="0.3">
      <c r="C13270"/>
    </row>
    <row r="13271" spans="3:3" x14ac:dyDescent="0.3">
      <c r="C13271"/>
    </row>
    <row r="13272" spans="3:3" x14ac:dyDescent="0.3">
      <c r="C13272"/>
    </row>
    <row r="13273" spans="3:3" x14ac:dyDescent="0.3">
      <c r="C13273"/>
    </row>
    <row r="13274" spans="3:3" x14ac:dyDescent="0.3">
      <c r="C13274"/>
    </row>
    <row r="13275" spans="3:3" x14ac:dyDescent="0.3">
      <c r="C13275"/>
    </row>
    <row r="13276" spans="3:3" x14ac:dyDescent="0.3">
      <c r="C13276"/>
    </row>
    <row r="13277" spans="3:3" x14ac:dyDescent="0.3">
      <c r="C13277"/>
    </row>
    <row r="13278" spans="3:3" x14ac:dyDescent="0.3">
      <c r="C13278"/>
    </row>
    <row r="13279" spans="3:3" x14ac:dyDescent="0.3">
      <c r="C13279"/>
    </row>
    <row r="13280" spans="3:3" x14ac:dyDescent="0.3">
      <c r="C13280"/>
    </row>
    <row r="13281" spans="3:3" x14ac:dyDescent="0.3">
      <c r="C13281"/>
    </row>
    <row r="13282" spans="3:3" x14ac:dyDescent="0.3">
      <c r="C13282"/>
    </row>
    <row r="13283" spans="3:3" x14ac:dyDescent="0.3">
      <c r="C13283"/>
    </row>
    <row r="13284" spans="3:3" x14ac:dyDescent="0.3">
      <c r="C13284"/>
    </row>
    <row r="13285" spans="3:3" x14ac:dyDescent="0.3">
      <c r="C13285"/>
    </row>
    <row r="13286" spans="3:3" x14ac:dyDescent="0.3">
      <c r="C13286"/>
    </row>
    <row r="13287" spans="3:3" x14ac:dyDescent="0.3">
      <c r="C13287"/>
    </row>
    <row r="13288" spans="3:3" x14ac:dyDescent="0.3">
      <c r="C13288"/>
    </row>
    <row r="13289" spans="3:3" x14ac:dyDescent="0.3">
      <c r="C13289"/>
    </row>
    <row r="13290" spans="3:3" x14ac:dyDescent="0.3">
      <c r="C13290"/>
    </row>
    <row r="13291" spans="3:3" x14ac:dyDescent="0.3">
      <c r="C13291"/>
    </row>
    <row r="13292" spans="3:3" x14ac:dyDescent="0.3">
      <c r="C13292"/>
    </row>
    <row r="13293" spans="3:3" x14ac:dyDescent="0.3">
      <c r="C13293"/>
    </row>
    <row r="13294" spans="3:3" x14ac:dyDescent="0.3">
      <c r="C13294"/>
    </row>
    <row r="13295" spans="3:3" x14ac:dyDescent="0.3">
      <c r="C13295"/>
    </row>
    <row r="13296" spans="3:3" x14ac:dyDescent="0.3">
      <c r="C13296"/>
    </row>
    <row r="13297" spans="3:3" x14ac:dyDescent="0.3">
      <c r="C13297"/>
    </row>
    <row r="13298" spans="3:3" x14ac:dyDescent="0.3">
      <c r="C13298"/>
    </row>
    <row r="13299" spans="3:3" x14ac:dyDescent="0.3">
      <c r="C13299"/>
    </row>
    <row r="13300" spans="3:3" x14ac:dyDescent="0.3">
      <c r="C13300"/>
    </row>
    <row r="13301" spans="3:3" x14ac:dyDescent="0.3">
      <c r="C13301"/>
    </row>
    <row r="13302" spans="3:3" x14ac:dyDescent="0.3">
      <c r="C13302"/>
    </row>
    <row r="13303" spans="3:3" x14ac:dyDescent="0.3">
      <c r="C13303"/>
    </row>
    <row r="13304" spans="3:3" x14ac:dyDescent="0.3">
      <c r="C13304"/>
    </row>
    <row r="13305" spans="3:3" x14ac:dyDescent="0.3">
      <c r="C13305"/>
    </row>
    <row r="13306" spans="3:3" x14ac:dyDescent="0.3">
      <c r="C13306"/>
    </row>
    <row r="13307" spans="3:3" x14ac:dyDescent="0.3">
      <c r="C13307"/>
    </row>
    <row r="13308" spans="3:3" x14ac:dyDescent="0.3">
      <c r="C13308"/>
    </row>
    <row r="13309" spans="3:3" x14ac:dyDescent="0.3">
      <c r="C13309"/>
    </row>
    <row r="13310" spans="3:3" x14ac:dyDescent="0.3">
      <c r="C13310"/>
    </row>
    <row r="13311" spans="3:3" x14ac:dyDescent="0.3">
      <c r="C13311"/>
    </row>
    <row r="13312" spans="3:3" x14ac:dyDescent="0.3">
      <c r="C13312"/>
    </row>
    <row r="13313" spans="3:3" x14ac:dyDescent="0.3">
      <c r="C13313"/>
    </row>
    <row r="13314" spans="3:3" x14ac:dyDescent="0.3">
      <c r="C13314"/>
    </row>
    <row r="13315" spans="3:3" x14ac:dyDescent="0.3">
      <c r="C13315"/>
    </row>
    <row r="13316" spans="3:3" x14ac:dyDescent="0.3">
      <c r="C13316"/>
    </row>
    <row r="13317" spans="3:3" x14ac:dyDescent="0.3">
      <c r="C13317"/>
    </row>
    <row r="13318" spans="3:3" x14ac:dyDescent="0.3">
      <c r="C13318"/>
    </row>
    <row r="13319" spans="3:3" x14ac:dyDescent="0.3">
      <c r="C13319"/>
    </row>
    <row r="13320" spans="3:3" x14ac:dyDescent="0.3">
      <c r="C13320"/>
    </row>
    <row r="13321" spans="3:3" x14ac:dyDescent="0.3">
      <c r="C13321"/>
    </row>
    <row r="13322" spans="3:3" x14ac:dyDescent="0.3">
      <c r="C13322"/>
    </row>
    <row r="13323" spans="3:3" x14ac:dyDescent="0.3">
      <c r="C13323"/>
    </row>
    <row r="13324" spans="3:3" x14ac:dyDescent="0.3">
      <c r="C13324"/>
    </row>
    <row r="13325" spans="3:3" x14ac:dyDescent="0.3">
      <c r="C13325"/>
    </row>
    <row r="13326" spans="3:3" x14ac:dyDescent="0.3">
      <c r="C13326"/>
    </row>
    <row r="13327" spans="3:3" x14ac:dyDescent="0.3">
      <c r="C13327"/>
    </row>
    <row r="13328" spans="3:3" x14ac:dyDescent="0.3">
      <c r="C13328"/>
    </row>
    <row r="13329" spans="3:3" x14ac:dyDescent="0.3">
      <c r="C13329"/>
    </row>
    <row r="13330" spans="3:3" x14ac:dyDescent="0.3">
      <c r="C13330"/>
    </row>
    <row r="13331" spans="3:3" x14ac:dyDescent="0.3">
      <c r="C13331"/>
    </row>
    <row r="13332" spans="3:3" x14ac:dyDescent="0.3">
      <c r="C13332"/>
    </row>
    <row r="13333" spans="3:3" x14ac:dyDescent="0.3">
      <c r="C13333"/>
    </row>
    <row r="13334" spans="3:3" x14ac:dyDescent="0.3">
      <c r="C13334"/>
    </row>
    <row r="13335" spans="3:3" x14ac:dyDescent="0.3">
      <c r="C13335"/>
    </row>
    <row r="13336" spans="3:3" x14ac:dyDescent="0.3">
      <c r="C13336"/>
    </row>
    <row r="13337" spans="3:3" x14ac:dyDescent="0.3">
      <c r="C13337"/>
    </row>
    <row r="13338" spans="3:3" x14ac:dyDescent="0.3">
      <c r="C13338"/>
    </row>
    <row r="13339" spans="3:3" x14ac:dyDescent="0.3">
      <c r="C13339"/>
    </row>
    <row r="13340" spans="3:3" x14ac:dyDescent="0.3">
      <c r="C13340"/>
    </row>
    <row r="13341" spans="3:3" x14ac:dyDescent="0.3">
      <c r="C13341"/>
    </row>
    <row r="13342" spans="3:3" x14ac:dyDescent="0.3">
      <c r="C13342"/>
    </row>
    <row r="13343" spans="3:3" x14ac:dyDescent="0.3">
      <c r="C13343"/>
    </row>
    <row r="13344" spans="3:3" x14ac:dyDescent="0.3">
      <c r="C13344"/>
    </row>
    <row r="13345" spans="3:3" x14ac:dyDescent="0.3">
      <c r="C13345"/>
    </row>
    <row r="13346" spans="3:3" x14ac:dyDescent="0.3">
      <c r="C13346"/>
    </row>
    <row r="13347" spans="3:3" x14ac:dyDescent="0.3">
      <c r="C13347"/>
    </row>
    <row r="13348" spans="3:3" x14ac:dyDescent="0.3">
      <c r="C13348"/>
    </row>
    <row r="13349" spans="3:3" x14ac:dyDescent="0.3">
      <c r="C13349"/>
    </row>
    <row r="13350" spans="3:3" x14ac:dyDescent="0.3">
      <c r="C13350"/>
    </row>
    <row r="13351" spans="3:3" x14ac:dyDescent="0.3">
      <c r="C13351"/>
    </row>
    <row r="13352" spans="3:3" x14ac:dyDescent="0.3">
      <c r="C13352"/>
    </row>
    <row r="13353" spans="3:3" x14ac:dyDescent="0.3">
      <c r="C13353"/>
    </row>
    <row r="13354" spans="3:3" x14ac:dyDescent="0.3">
      <c r="C13354"/>
    </row>
    <row r="13355" spans="3:3" x14ac:dyDescent="0.3">
      <c r="C13355"/>
    </row>
    <row r="13356" spans="3:3" x14ac:dyDescent="0.3">
      <c r="C13356"/>
    </row>
    <row r="13357" spans="3:3" x14ac:dyDescent="0.3">
      <c r="C13357"/>
    </row>
    <row r="13358" spans="3:3" x14ac:dyDescent="0.3">
      <c r="C13358"/>
    </row>
    <row r="13359" spans="3:3" x14ac:dyDescent="0.3">
      <c r="C13359"/>
    </row>
    <row r="13360" spans="3:3" x14ac:dyDescent="0.3">
      <c r="C13360"/>
    </row>
    <row r="13361" spans="3:3" x14ac:dyDescent="0.3">
      <c r="C13361"/>
    </row>
    <row r="13362" spans="3:3" x14ac:dyDescent="0.3">
      <c r="C13362"/>
    </row>
    <row r="13363" spans="3:3" x14ac:dyDescent="0.3">
      <c r="C13363"/>
    </row>
    <row r="13364" spans="3:3" x14ac:dyDescent="0.3">
      <c r="C13364"/>
    </row>
    <row r="13365" spans="3:3" x14ac:dyDescent="0.3">
      <c r="C13365"/>
    </row>
    <row r="13366" spans="3:3" x14ac:dyDescent="0.3">
      <c r="C13366"/>
    </row>
    <row r="13367" spans="3:3" x14ac:dyDescent="0.3">
      <c r="C13367"/>
    </row>
    <row r="13368" spans="3:3" x14ac:dyDescent="0.3">
      <c r="C13368"/>
    </row>
    <row r="13369" spans="3:3" x14ac:dyDescent="0.3">
      <c r="C13369"/>
    </row>
    <row r="13370" spans="3:3" x14ac:dyDescent="0.3">
      <c r="C13370"/>
    </row>
    <row r="13371" spans="3:3" x14ac:dyDescent="0.3">
      <c r="C13371"/>
    </row>
    <row r="13372" spans="3:3" x14ac:dyDescent="0.3">
      <c r="C13372"/>
    </row>
    <row r="13373" spans="3:3" x14ac:dyDescent="0.3">
      <c r="C13373"/>
    </row>
    <row r="13374" spans="3:3" x14ac:dyDescent="0.3">
      <c r="C13374"/>
    </row>
    <row r="13375" spans="3:3" x14ac:dyDescent="0.3">
      <c r="C13375"/>
    </row>
    <row r="13376" spans="3:3" x14ac:dyDescent="0.3">
      <c r="C13376"/>
    </row>
    <row r="13377" spans="3:3" x14ac:dyDescent="0.3">
      <c r="C13377"/>
    </row>
    <row r="13378" spans="3:3" x14ac:dyDescent="0.3">
      <c r="C13378"/>
    </row>
    <row r="13379" spans="3:3" x14ac:dyDescent="0.3">
      <c r="C13379"/>
    </row>
    <row r="13380" spans="3:3" x14ac:dyDescent="0.3">
      <c r="C13380"/>
    </row>
    <row r="13381" spans="3:3" x14ac:dyDescent="0.3">
      <c r="C13381"/>
    </row>
    <row r="13382" spans="3:3" x14ac:dyDescent="0.3">
      <c r="C13382"/>
    </row>
    <row r="13383" spans="3:3" x14ac:dyDescent="0.3">
      <c r="C13383"/>
    </row>
    <row r="13384" spans="3:3" x14ac:dyDescent="0.3">
      <c r="C13384"/>
    </row>
    <row r="13385" spans="3:3" x14ac:dyDescent="0.3">
      <c r="C13385"/>
    </row>
    <row r="13386" spans="3:3" x14ac:dyDescent="0.3">
      <c r="C13386"/>
    </row>
    <row r="13387" spans="3:3" x14ac:dyDescent="0.3">
      <c r="C13387"/>
    </row>
    <row r="13388" spans="3:3" x14ac:dyDescent="0.3">
      <c r="C13388"/>
    </row>
    <row r="13389" spans="3:3" x14ac:dyDescent="0.3">
      <c r="C13389"/>
    </row>
    <row r="13390" spans="3:3" x14ac:dyDescent="0.3">
      <c r="C13390"/>
    </row>
    <row r="13391" spans="3:3" x14ac:dyDescent="0.3">
      <c r="C13391"/>
    </row>
    <row r="13392" spans="3:3" x14ac:dyDescent="0.3">
      <c r="C13392"/>
    </row>
    <row r="13393" spans="3:3" x14ac:dyDescent="0.3">
      <c r="C13393"/>
    </row>
    <row r="13394" spans="3:3" x14ac:dyDescent="0.3">
      <c r="C13394"/>
    </row>
    <row r="13395" spans="3:3" x14ac:dyDescent="0.3">
      <c r="C13395"/>
    </row>
    <row r="13396" spans="3:3" x14ac:dyDescent="0.3">
      <c r="C13396"/>
    </row>
    <row r="13397" spans="3:3" x14ac:dyDescent="0.3">
      <c r="C13397"/>
    </row>
    <row r="13398" spans="3:3" x14ac:dyDescent="0.3">
      <c r="C13398"/>
    </row>
    <row r="13399" spans="3:3" x14ac:dyDescent="0.3">
      <c r="C13399"/>
    </row>
    <row r="13400" spans="3:3" x14ac:dyDescent="0.3">
      <c r="C13400"/>
    </row>
    <row r="13401" spans="3:3" x14ac:dyDescent="0.3">
      <c r="C13401"/>
    </row>
    <row r="13402" spans="3:3" x14ac:dyDescent="0.3">
      <c r="C13402"/>
    </row>
    <row r="13403" spans="3:3" x14ac:dyDescent="0.3">
      <c r="C13403"/>
    </row>
    <row r="13404" spans="3:3" x14ac:dyDescent="0.3">
      <c r="C13404"/>
    </row>
    <row r="13405" spans="3:3" x14ac:dyDescent="0.3">
      <c r="C13405"/>
    </row>
    <row r="13406" spans="3:3" x14ac:dyDescent="0.3">
      <c r="C13406"/>
    </row>
    <row r="13407" spans="3:3" x14ac:dyDescent="0.3">
      <c r="C13407"/>
    </row>
    <row r="13408" spans="3:3" x14ac:dyDescent="0.3">
      <c r="C13408"/>
    </row>
    <row r="13409" spans="3:3" x14ac:dyDescent="0.3">
      <c r="C13409"/>
    </row>
    <row r="13410" spans="3:3" x14ac:dyDescent="0.3">
      <c r="C13410"/>
    </row>
    <row r="13411" spans="3:3" x14ac:dyDescent="0.3">
      <c r="C13411"/>
    </row>
    <row r="13412" spans="3:3" x14ac:dyDescent="0.3">
      <c r="C13412"/>
    </row>
    <row r="13413" spans="3:3" x14ac:dyDescent="0.3">
      <c r="C13413"/>
    </row>
    <row r="13414" spans="3:3" x14ac:dyDescent="0.3">
      <c r="C13414"/>
    </row>
    <row r="13415" spans="3:3" x14ac:dyDescent="0.3">
      <c r="C13415"/>
    </row>
    <row r="13416" spans="3:3" x14ac:dyDescent="0.3">
      <c r="C13416"/>
    </row>
    <row r="13417" spans="3:3" x14ac:dyDescent="0.3">
      <c r="C13417"/>
    </row>
    <row r="13418" spans="3:3" x14ac:dyDescent="0.3">
      <c r="C13418"/>
    </row>
    <row r="13419" spans="3:3" x14ac:dyDescent="0.3">
      <c r="C13419"/>
    </row>
    <row r="13420" spans="3:3" x14ac:dyDescent="0.3">
      <c r="C13420"/>
    </row>
    <row r="13421" spans="3:3" x14ac:dyDescent="0.3">
      <c r="C13421"/>
    </row>
    <row r="13422" spans="3:3" x14ac:dyDescent="0.3">
      <c r="C13422"/>
    </row>
    <row r="13423" spans="3:3" x14ac:dyDescent="0.3">
      <c r="C13423"/>
    </row>
    <row r="13424" spans="3:3" x14ac:dyDescent="0.3">
      <c r="C13424"/>
    </row>
    <row r="13425" spans="3:3" x14ac:dyDescent="0.3">
      <c r="C13425"/>
    </row>
    <row r="13426" spans="3:3" x14ac:dyDescent="0.3">
      <c r="C13426"/>
    </row>
    <row r="13427" spans="3:3" x14ac:dyDescent="0.3">
      <c r="C13427"/>
    </row>
    <row r="13428" spans="3:3" x14ac:dyDescent="0.3">
      <c r="C13428"/>
    </row>
    <row r="13429" spans="3:3" x14ac:dyDescent="0.3">
      <c r="C13429"/>
    </row>
    <row r="13430" spans="3:3" x14ac:dyDescent="0.3">
      <c r="C13430"/>
    </row>
    <row r="13431" spans="3:3" x14ac:dyDescent="0.3">
      <c r="C13431"/>
    </row>
    <row r="13432" spans="3:3" x14ac:dyDescent="0.3">
      <c r="C13432"/>
    </row>
    <row r="13433" spans="3:3" x14ac:dyDescent="0.3">
      <c r="C13433"/>
    </row>
    <row r="13434" spans="3:3" x14ac:dyDescent="0.3">
      <c r="C13434"/>
    </row>
    <row r="13435" spans="3:3" x14ac:dyDescent="0.3">
      <c r="C13435"/>
    </row>
    <row r="13436" spans="3:3" x14ac:dyDescent="0.3">
      <c r="C13436"/>
    </row>
    <row r="13437" spans="3:3" x14ac:dyDescent="0.3">
      <c r="C13437"/>
    </row>
    <row r="13438" spans="3:3" x14ac:dyDescent="0.3">
      <c r="C13438"/>
    </row>
    <row r="13439" spans="3:3" x14ac:dyDescent="0.3">
      <c r="C13439"/>
    </row>
    <row r="13440" spans="3:3" x14ac:dyDescent="0.3">
      <c r="C13440"/>
    </row>
    <row r="13441" spans="3:3" x14ac:dyDescent="0.3">
      <c r="C13441"/>
    </row>
    <row r="13442" spans="3:3" x14ac:dyDescent="0.3">
      <c r="C13442"/>
    </row>
    <row r="13443" spans="3:3" x14ac:dyDescent="0.3">
      <c r="C13443"/>
    </row>
    <row r="13444" spans="3:3" x14ac:dyDescent="0.3">
      <c r="C13444"/>
    </row>
    <row r="13445" spans="3:3" x14ac:dyDescent="0.3">
      <c r="C13445"/>
    </row>
    <row r="13446" spans="3:3" x14ac:dyDescent="0.3">
      <c r="C13446"/>
    </row>
    <row r="13447" spans="3:3" x14ac:dyDescent="0.3">
      <c r="C13447"/>
    </row>
    <row r="13448" spans="3:3" x14ac:dyDescent="0.3">
      <c r="C13448"/>
    </row>
    <row r="13449" spans="3:3" x14ac:dyDescent="0.3">
      <c r="C13449"/>
    </row>
    <row r="13450" spans="3:3" x14ac:dyDescent="0.3">
      <c r="C13450"/>
    </row>
    <row r="13451" spans="3:3" x14ac:dyDescent="0.3">
      <c r="C13451"/>
    </row>
    <row r="13452" spans="3:3" x14ac:dyDescent="0.3">
      <c r="C13452"/>
    </row>
    <row r="13453" spans="3:3" x14ac:dyDescent="0.3">
      <c r="C13453"/>
    </row>
    <row r="13454" spans="3:3" x14ac:dyDescent="0.3">
      <c r="C13454"/>
    </row>
    <row r="13455" spans="3:3" x14ac:dyDescent="0.3">
      <c r="C13455"/>
    </row>
    <row r="13456" spans="3:3" x14ac:dyDescent="0.3">
      <c r="C13456"/>
    </row>
    <row r="13457" spans="3:3" x14ac:dyDescent="0.3">
      <c r="C13457"/>
    </row>
    <row r="13458" spans="3:3" x14ac:dyDescent="0.3">
      <c r="C13458"/>
    </row>
    <row r="13459" spans="3:3" x14ac:dyDescent="0.3">
      <c r="C13459"/>
    </row>
    <row r="13460" spans="3:3" x14ac:dyDescent="0.3">
      <c r="C13460"/>
    </row>
    <row r="13461" spans="3:3" x14ac:dyDescent="0.3">
      <c r="C13461"/>
    </row>
    <row r="13462" spans="3:3" x14ac:dyDescent="0.3">
      <c r="C13462"/>
    </row>
    <row r="13463" spans="3:3" x14ac:dyDescent="0.3">
      <c r="C13463"/>
    </row>
    <row r="13464" spans="3:3" x14ac:dyDescent="0.3">
      <c r="C13464"/>
    </row>
    <row r="13465" spans="3:3" x14ac:dyDescent="0.3">
      <c r="C13465"/>
    </row>
    <row r="13466" spans="3:3" x14ac:dyDescent="0.3">
      <c r="C13466"/>
    </row>
    <row r="13467" spans="3:3" x14ac:dyDescent="0.3">
      <c r="C13467"/>
    </row>
    <row r="13468" spans="3:3" x14ac:dyDescent="0.3">
      <c r="C13468"/>
    </row>
    <row r="13469" spans="3:3" x14ac:dyDescent="0.3">
      <c r="C13469"/>
    </row>
    <row r="13470" spans="3:3" x14ac:dyDescent="0.3">
      <c r="C13470"/>
    </row>
    <row r="13471" spans="3:3" x14ac:dyDescent="0.3">
      <c r="C13471"/>
    </row>
    <row r="13472" spans="3:3" x14ac:dyDescent="0.3">
      <c r="C13472"/>
    </row>
    <row r="13473" spans="3:3" x14ac:dyDescent="0.3">
      <c r="C13473"/>
    </row>
    <row r="13474" spans="3:3" x14ac:dyDescent="0.3">
      <c r="C13474"/>
    </row>
    <row r="13475" spans="3:3" x14ac:dyDescent="0.3">
      <c r="C13475"/>
    </row>
    <row r="13476" spans="3:3" x14ac:dyDescent="0.3">
      <c r="C13476"/>
    </row>
    <row r="13477" spans="3:3" x14ac:dyDescent="0.3">
      <c r="C13477"/>
    </row>
    <row r="13478" spans="3:3" x14ac:dyDescent="0.3">
      <c r="C13478"/>
    </row>
    <row r="13479" spans="3:3" x14ac:dyDescent="0.3">
      <c r="C13479"/>
    </row>
    <row r="13480" spans="3:3" x14ac:dyDescent="0.3">
      <c r="C13480"/>
    </row>
    <row r="13481" spans="3:3" x14ac:dyDescent="0.3">
      <c r="C13481"/>
    </row>
    <row r="13482" spans="3:3" x14ac:dyDescent="0.3">
      <c r="C13482"/>
    </row>
    <row r="13483" spans="3:3" x14ac:dyDescent="0.3">
      <c r="C13483"/>
    </row>
    <row r="13484" spans="3:3" x14ac:dyDescent="0.3">
      <c r="C13484"/>
    </row>
    <row r="13485" spans="3:3" x14ac:dyDescent="0.3">
      <c r="C13485"/>
    </row>
    <row r="13486" spans="3:3" x14ac:dyDescent="0.3">
      <c r="C13486"/>
    </row>
    <row r="13487" spans="3:3" x14ac:dyDescent="0.3">
      <c r="C13487"/>
    </row>
    <row r="13488" spans="3:3" x14ac:dyDescent="0.3">
      <c r="C13488"/>
    </row>
    <row r="13489" spans="3:3" x14ac:dyDescent="0.3">
      <c r="C13489"/>
    </row>
    <row r="13490" spans="3:3" x14ac:dyDescent="0.3">
      <c r="C13490"/>
    </row>
    <row r="13491" spans="3:3" x14ac:dyDescent="0.3">
      <c r="C13491"/>
    </row>
    <row r="13492" spans="3:3" x14ac:dyDescent="0.3">
      <c r="C13492"/>
    </row>
    <row r="13493" spans="3:3" x14ac:dyDescent="0.3">
      <c r="C13493"/>
    </row>
    <row r="13494" spans="3:3" x14ac:dyDescent="0.3">
      <c r="C13494"/>
    </row>
    <row r="13495" spans="3:3" x14ac:dyDescent="0.3">
      <c r="C13495"/>
    </row>
    <row r="13496" spans="3:3" x14ac:dyDescent="0.3">
      <c r="C13496"/>
    </row>
    <row r="13497" spans="3:3" x14ac:dyDescent="0.3">
      <c r="C13497"/>
    </row>
    <row r="13498" spans="3:3" x14ac:dyDescent="0.3">
      <c r="C13498"/>
    </row>
    <row r="13499" spans="3:3" x14ac:dyDescent="0.3">
      <c r="C13499"/>
    </row>
    <row r="13500" spans="3:3" x14ac:dyDescent="0.3">
      <c r="C13500"/>
    </row>
    <row r="13501" spans="3:3" x14ac:dyDescent="0.3">
      <c r="C13501"/>
    </row>
    <row r="13502" spans="3:3" x14ac:dyDescent="0.3">
      <c r="C13502"/>
    </row>
    <row r="13503" spans="3:3" x14ac:dyDescent="0.3">
      <c r="C13503"/>
    </row>
    <row r="13504" spans="3:3" x14ac:dyDescent="0.3">
      <c r="C13504"/>
    </row>
    <row r="13505" spans="3:3" x14ac:dyDescent="0.3">
      <c r="C13505"/>
    </row>
    <row r="13506" spans="3:3" x14ac:dyDescent="0.3">
      <c r="C13506"/>
    </row>
    <row r="13507" spans="3:3" x14ac:dyDescent="0.3">
      <c r="C13507"/>
    </row>
    <row r="13508" spans="3:3" x14ac:dyDescent="0.3">
      <c r="C13508"/>
    </row>
    <row r="13509" spans="3:3" x14ac:dyDescent="0.3">
      <c r="C13509"/>
    </row>
    <row r="13510" spans="3:3" x14ac:dyDescent="0.3">
      <c r="C13510"/>
    </row>
    <row r="13511" spans="3:3" x14ac:dyDescent="0.3">
      <c r="C13511"/>
    </row>
    <row r="13512" spans="3:3" x14ac:dyDescent="0.3">
      <c r="C13512"/>
    </row>
    <row r="13513" spans="3:3" x14ac:dyDescent="0.3">
      <c r="C13513"/>
    </row>
    <row r="13514" spans="3:3" x14ac:dyDescent="0.3">
      <c r="C13514"/>
    </row>
    <row r="13515" spans="3:3" x14ac:dyDescent="0.3">
      <c r="C13515"/>
    </row>
    <row r="13516" spans="3:3" x14ac:dyDescent="0.3">
      <c r="C13516"/>
    </row>
    <row r="13517" spans="3:3" x14ac:dyDescent="0.3">
      <c r="C13517"/>
    </row>
    <row r="13518" spans="3:3" x14ac:dyDescent="0.3">
      <c r="C13518"/>
    </row>
    <row r="13519" spans="3:3" x14ac:dyDescent="0.3">
      <c r="C13519"/>
    </row>
    <row r="13520" spans="3:3" x14ac:dyDescent="0.3">
      <c r="C13520"/>
    </row>
    <row r="13521" spans="3:3" x14ac:dyDescent="0.3">
      <c r="C13521"/>
    </row>
    <row r="13522" spans="3:3" x14ac:dyDescent="0.3">
      <c r="C13522"/>
    </row>
    <row r="13523" spans="3:3" x14ac:dyDescent="0.3">
      <c r="C13523"/>
    </row>
    <row r="13524" spans="3:3" x14ac:dyDescent="0.3">
      <c r="C13524"/>
    </row>
    <row r="13525" spans="3:3" x14ac:dyDescent="0.3">
      <c r="C13525"/>
    </row>
    <row r="13526" spans="3:3" x14ac:dyDescent="0.3">
      <c r="C13526"/>
    </row>
    <row r="13527" spans="3:3" x14ac:dyDescent="0.3">
      <c r="C13527"/>
    </row>
    <row r="13528" spans="3:3" x14ac:dyDescent="0.3">
      <c r="C13528"/>
    </row>
    <row r="13529" spans="3:3" x14ac:dyDescent="0.3">
      <c r="C13529"/>
    </row>
    <row r="13530" spans="3:3" x14ac:dyDescent="0.3">
      <c r="C13530"/>
    </row>
    <row r="13531" spans="3:3" x14ac:dyDescent="0.3">
      <c r="C13531"/>
    </row>
    <row r="13532" spans="3:3" x14ac:dyDescent="0.3">
      <c r="C13532"/>
    </row>
    <row r="13533" spans="3:3" x14ac:dyDescent="0.3">
      <c r="C13533"/>
    </row>
    <row r="13534" spans="3:3" x14ac:dyDescent="0.3">
      <c r="C13534"/>
    </row>
    <row r="13535" spans="3:3" x14ac:dyDescent="0.3">
      <c r="C13535"/>
    </row>
    <row r="13536" spans="3:3" x14ac:dyDescent="0.3">
      <c r="C13536"/>
    </row>
    <row r="13537" spans="3:3" x14ac:dyDescent="0.3">
      <c r="C13537"/>
    </row>
    <row r="13538" spans="3:3" x14ac:dyDescent="0.3">
      <c r="C13538"/>
    </row>
    <row r="13539" spans="3:3" x14ac:dyDescent="0.3">
      <c r="C13539"/>
    </row>
    <row r="13540" spans="3:3" x14ac:dyDescent="0.3">
      <c r="C13540"/>
    </row>
    <row r="13541" spans="3:3" x14ac:dyDescent="0.3">
      <c r="C13541"/>
    </row>
    <row r="13542" spans="3:3" x14ac:dyDescent="0.3">
      <c r="C13542"/>
    </row>
    <row r="13543" spans="3:3" x14ac:dyDescent="0.3">
      <c r="C13543"/>
    </row>
    <row r="13544" spans="3:3" x14ac:dyDescent="0.3">
      <c r="C13544"/>
    </row>
    <row r="13545" spans="3:3" x14ac:dyDescent="0.3">
      <c r="C13545"/>
    </row>
    <row r="13546" spans="3:3" x14ac:dyDescent="0.3">
      <c r="C13546"/>
    </row>
    <row r="13547" spans="3:3" x14ac:dyDescent="0.3">
      <c r="C13547"/>
    </row>
    <row r="13548" spans="3:3" x14ac:dyDescent="0.3">
      <c r="C13548"/>
    </row>
    <row r="13549" spans="3:3" x14ac:dyDescent="0.3">
      <c r="C13549"/>
    </row>
    <row r="13550" spans="3:3" x14ac:dyDescent="0.3">
      <c r="C13550"/>
    </row>
    <row r="13551" spans="3:3" x14ac:dyDescent="0.3">
      <c r="C13551"/>
    </row>
    <row r="13552" spans="3:3" x14ac:dyDescent="0.3">
      <c r="C13552"/>
    </row>
    <row r="13553" spans="3:3" x14ac:dyDescent="0.3">
      <c r="C13553"/>
    </row>
    <row r="13554" spans="3:3" x14ac:dyDescent="0.3">
      <c r="C13554"/>
    </row>
    <row r="13555" spans="3:3" x14ac:dyDescent="0.3">
      <c r="C13555"/>
    </row>
    <row r="13556" spans="3:3" x14ac:dyDescent="0.3">
      <c r="C13556"/>
    </row>
    <row r="13557" spans="3:3" x14ac:dyDescent="0.3">
      <c r="C13557"/>
    </row>
    <row r="13558" spans="3:3" x14ac:dyDescent="0.3">
      <c r="C13558"/>
    </row>
    <row r="13559" spans="3:3" x14ac:dyDescent="0.3">
      <c r="C13559"/>
    </row>
    <row r="13560" spans="3:3" x14ac:dyDescent="0.3">
      <c r="C13560"/>
    </row>
    <row r="13561" spans="3:3" x14ac:dyDescent="0.3">
      <c r="C13561"/>
    </row>
    <row r="13562" spans="3:3" x14ac:dyDescent="0.3">
      <c r="C13562"/>
    </row>
    <row r="13563" spans="3:3" x14ac:dyDescent="0.3">
      <c r="C13563"/>
    </row>
    <row r="13564" spans="3:3" x14ac:dyDescent="0.3">
      <c r="C13564"/>
    </row>
    <row r="13565" spans="3:3" x14ac:dyDescent="0.3">
      <c r="C13565"/>
    </row>
    <row r="13566" spans="3:3" x14ac:dyDescent="0.3">
      <c r="C13566"/>
    </row>
    <row r="13567" spans="3:3" x14ac:dyDescent="0.3">
      <c r="C13567"/>
    </row>
    <row r="13568" spans="3:3" x14ac:dyDescent="0.3">
      <c r="C13568"/>
    </row>
    <row r="13569" spans="3:3" x14ac:dyDescent="0.3">
      <c r="C13569"/>
    </row>
    <row r="13570" spans="3:3" x14ac:dyDescent="0.3">
      <c r="C13570"/>
    </row>
    <row r="13571" spans="3:3" x14ac:dyDescent="0.3">
      <c r="C13571"/>
    </row>
    <row r="13572" spans="3:3" x14ac:dyDescent="0.3">
      <c r="C13572"/>
    </row>
    <row r="13573" spans="3:3" x14ac:dyDescent="0.3">
      <c r="C13573"/>
    </row>
    <row r="13574" spans="3:3" x14ac:dyDescent="0.3">
      <c r="C13574"/>
    </row>
    <row r="13575" spans="3:3" x14ac:dyDescent="0.3">
      <c r="C13575"/>
    </row>
    <row r="13576" spans="3:3" x14ac:dyDescent="0.3">
      <c r="C13576"/>
    </row>
    <row r="13577" spans="3:3" x14ac:dyDescent="0.3">
      <c r="C13577"/>
    </row>
    <row r="13578" spans="3:3" x14ac:dyDescent="0.3">
      <c r="C13578"/>
    </row>
    <row r="13579" spans="3:3" x14ac:dyDescent="0.3">
      <c r="C13579"/>
    </row>
    <row r="13580" spans="3:3" x14ac:dyDescent="0.3">
      <c r="C13580"/>
    </row>
    <row r="13581" spans="3:3" x14ac:dyDescent="0.3">
      <c r="C13581"/>
    </row>
    <row r="13582" spans="3:3" x14ac:dyDescent="0.3">
      <c r="C13582"/>
    </row>
    <row r="13583" spans="3:3" x14ac:dyDescent="0.3">
      <c r="C13583"/>
    </row>
    <row r="13584" spans="3:3" x14ac:dyDescent="0.3">
      <c r="C13584"/>
    </row>
    <row r="13585" spans="3:3" x14ac:dyDescent="0.3">
      <c r="C13585"/>
    </row>
    <row r="13586" spans="3:3" x14ac:dyDescent="0.3">
      <c r="C13586"/>
    </row>
    <row r="13587" spans="3:3" x14ac:dyDescent="0.3">
      <c r="C13587"/>
    </row>
    <row r="13588" spans="3:3" x14ac:dyDescent="0.3">
      <c r="C13588"/>
    </row>
    <row r="13589" spans="3:3" x14ac:dyDescent="0.3">
      <c r="C13589"/>
    </row>
    <row r="13590" spans="3:3" x14ac:dyDescent="0.3">
      <c r="C13590"/>
    </row>
    <row r="13591" spans="3:3" x14ac:dyDescent="0.3">
      <c r="C13591"/>
    </row>
    <row r="13592" spans="3:3" x14ac:dyDescent="0.3">
      <c r="C13592"/>
    </row>
    <row r="13593" spans="3:3" x14ac:dyDescent="0.3">
      <c r="C13593"/>
    </row>
    <row r="13594" spans="3:3" x14ac:dyDescent="0.3">
      <c r="C13594"/>
    </row>
    <row r="13595" spans="3:3" x14ac:dyDescent="0.3">
      <c r="C13595"/>
    </row>
    <row r="13596" spans="3:3" x14ac:dyDescent="0.3">
      <c r="C13596"/>
    </row>
    <row r="13597" spans="3:3" x14ac:dyDescent="0.3">
      <c r="C13597"/>
    </row>
    <row r="13598" spans="3:3" x14ac:dyDescent="0.3">
      <c r="C13598"/>
    </row>
    <row r="13599" spans="3:3" x14ac:dyDescent="0.3">
      <c r="C13599"/>
    </row>
    <row r="13600" spans="3:3" x14ac:dyDescent="0.3">
      <c r="C13600"/>
    </row>
    <row r="13601" spans="3:3" x14ac:dyDescent="0.3">
      <c r="C13601"/>
    </row>
    <row r="13602" spans="3:3" x14ac:dyDescent="0.3">
      <c r="C13602"/>
    </row>
    <row r="13603" spans="3:3" x14ac:dyDescent="0.3">
      <c r="C13603"/>
    </row>
    <row r="13604" spans="3:3" x14ac:dyDescent="0.3">
      <c r="C13604"/>
    </row>
    <row r="13605" spans="3:3" x14ac:dyDescent="0.3">
      <c r="C13605"/>
    </row>
    <row r="13606" spans="3:3" x14ac:dyDescent="0.3">
      <c r="C13606"/>
    </row>
    <row r="13607" spans="3:3" x14ac:dyDescent="0.3">
      <c r="C13607"/>
    </row>
    <row r="13608" spans="3:3" x14ac:dyDescent="0.3">
      <c r="C13608"/>
    </row>
    <row r="13609" spans="3:3" x14ac:dyDescent="0.3">
      <c r="C13609"/>
    </row>
    <row r="13610" spans="3:3" x14ac:dyDescent="0.3">
      <c r="C13610"/>
    </row>
    <row r="13611" spans="3:3" x14ac:dyDescent="0.3">
      <c r="C13611"/>
    </row>
    <row r="13612" spans="3:3" x14ac:dyDescent="0.3">
      <c r="C13612"/>
    </row>
    <row r="13613" spans="3:3" x14ac:dyDescent="0.3">
      <c r="C13613"/>
    </row>
    <row r="13614" spans="3:3" x14ac:dyDescent="0.3">
      <c r="C13614"/>
    </row>
    <row r="13615" spans="3:3" x14ac:dyDescent="0.3">
      <c r="C13615"/>
    </row>
    <row r="13616" spans="3:3" x14ac:dyDescent="0.3">
      <c r="C13616"/>
    </row>
    <row r="13617" spans="3:3" x14ac:dyDescent="0.3">
      <c r="C13617"/>
    </row>
    <row r="13618" spans="3:3" x14ac:dyDescent="0.3">
      <c r="C13618"/>
    </row>
    <row r="13619" spans="3:3" x14ac:dyDescent="0.3">
      <c r="C13619"/>
    </row>
    <row r="13620" spans="3:3" x14ac:dyDescent="0.3">
      <c r="C13620"/>
    </row>
    <row r="13621" spans="3:3" x14ac:dyDescent="0.3">
      <c r="C13621"/>
    </row>
    <row r="13622" spans="3:3" x14ac:dyDescent="0.3">
      <c r="C13622"/>
    </row>
    <row r="13623" spans="3:3" x14ac:dyDescent="0.3">
      <c r="C13623"/>
    </row>
    <row r="13624" spans="3:3" x14ac:dyDescent="0.3">
      <c r="C13624"/>
    </row>
    <row r="13625" spans="3:3" x14ac:dyDescent="0.3">
      <c r="C13625"/>
    </row>
    <row r="13626" spans="3:3" x14ac:dyDescent="0.3">
      <c r="C13626"/>
    </row>
    <row r="13627" spans="3:3" x14ac:dyDescent="0.3">
      <c r="C13627"/>
    </row>
    <row r="13628" spans="3:3" x14ac:dyDescent="0.3">
      <c r="C13628"/>
    </row>
    <row r="13629" spans="3:3" x14ac:dyDescent="0.3">
      <c r="C13629"/>
    </row>
    <row r="13630" spans="3:3" x14ac:dyDescent="0.3">
      <c r="C13630"/>
    </row>
    <row r="13631" spans="3:3" x14ac:dyDescent="0.3">
      <c r="C13631"/>
    </row>
    <row r="13632" spans="3:3" x14ac:dyDescent="0.3">
      <c r="C13632"/>
    </row>
    <row r="13633" spans="3:3" x14ac:dyDescent="0.3">
      <c r="C13633"/>
    </row>
    <row r="13634" spans="3:3" x14ac:dyDescent="0.3">
      <c r="C13634"/>
    </row>
    <row r="13635" spans="3:3" x14ac:dyDescent="0.3">
      <c r="C13635"/>
    </row>
    <row r="13636" spans="3:3" x14ac:dyDescent="0.3">
      <c r="C13636"/>
    </row>
    <row r="13637" spans="3:3" x14ac:dyDescent="0.3">
      <c r="C13637"/>
    </row>
    <row r="13638" spans="3:3" x14ac:dyDescent="0.3">
      <c r="C13638"/>
    </row>
    <row r="13639" spans="3:3" x14ac:dyDescent="0.3">
      <c r="C13639"/>
    </row>
    <row r="13640" spans="3:3" x14ac:dyDescent="0.3">
      <c r="C13640"/>
    </row>
    <row r="13641" spans="3:3" x14ac:dyDescent="0.3">
      <c r="C13641"/>
    </row>
    <row r="13642" spans="3:3" x14ac:dyDescent="0.3">
      <c r="C13642"/>
    </row>
    <row r="13643" spans="3:3" x14ac:dyDescent="0.3">
      <c r="C13643"/>
    </row>
    <row r="13644" spans="3:3" x14ac:dyDescent="0.3">
      <c r="C13644"/>
    </row>
    <row r="13645" spans="3:3" x14ac:dyDescent="0.3">
      <c r="C13645"/>
    </row>
    <row r="13646" spans="3:3" x14ac:dyDescent="0.3">
      <c r="C13646"/>
    </row>
    <row r="13647" spans="3:3" x14ac:dyDescent="0.3">
      <c r="C13647"/>
    </row>
    <row r="13648" spans="3:3" x14ac:dyDescent="0.3">
      <c r="C13648"/>
    </row>
    <row r="13649" spans="3:3" x14ac:dyDescent="0.3">
      <c r="C13649"/>
    </row>
    <row r="13650" spans="3:3" x14ac:dyDescent="0.3">
      <c r="C13650"/>
    </row>
    <row r="13651" spans="3:3" x14ac:dyDescent="0.3">
      <c r="C13651"/>
    </row>
    <row r="13652" spans="3:3" x14ac:dyDescent="0.3">
      <c r="C13652"/>
    </row>
    <row r="13653" spans="3:3" x14ac:dyDescent="0.3">
      <c r="C13653"/>
    </row>
    <row r="13654" spans="3:3" x14ac:dyDescent="0.3">
      <c r="C13654"/>
    </row>
    <row r="13655" spans="3:3" x14ac:dyDescent="0.3">
      <c r="C13655"/>
    </row>
    <row r="13656" spans="3:3" x14ac:dyDescent="0.3">
      <c r="C13656"/>
    </row>
    <row r="13657" spans="3:3" x14ac:dyDescent="0.3">
      <c r="C13657"/>
    </row>
    <row r="13658" spans="3:3" x14ac:dyDescent="0.3">
      <c r="C13658"/>
    </row>
    <row r="13659" spans="3:3" x14ac:dyDescent="0.3">
      <c r="C13659"/>
    </row>
    <row r="13660" spans="3:3" x14ac:dyDescent="0.3">
      <c r="C13660"/>
    </row>
    <row r="13661" spans="3:3" x14ac:dyDescent="0.3">
      <c r="C13661"/>
    </row>
    <row r="13662" spans="3:3" x14ac:dyDescent="0.3">
      <c r="C13662"/>
    </row>
    <row r="13663" spans="3:3" x14ac:dyDescent="0.3">
      <c r="C13663"/>
    </row>
    <row r="13664" spans="3:3" x14ac:dyDescent="0.3">
      <c r="C13664"/>
    </row>
    <row r="13665" spans="3:3" x14ac:dyDescent="0.3">
      <c r="C13665"/>
    </row>
    <row r="13666" spans="3:3" x14ac:dyDescent="0.3">
      <c r="C13666"/>
    </row>
    <row r="13667" spans="3:3" x14ac:dyDescent="0.3">
      <c r="C13667"/>
    </row>
    <row r="13668" spans="3:3" x14ac:dyDescent="0.3">
      <c r="C13668"/>
    </row>
    <row r="13669" spans="3:3" x14ac:dyDescent="0.3">
      <c r="C13669"/>
    </row>
    <row r="13670" spans="3:3" x14ac:dyDescent="0.3">
      <c r="C13670"/>
    </row>
    <row r="13671" spans="3:3" x14ac:dyDescent="0.3">
      <c r="C13671"/>
    </row>
    <row r="13672" spans="3:3" x14ac:dyDescent="0.3">
      <c r="C13672"/>
    </row>
    <row r="13673" spans="3:3" x14ac:dyDescent="0.3">
      <c r="C13673"/>
    </row>
    <row r="13674" spans="3:3" x14ac:dyDescent="0.3">
      <c r="C13674"/>
    </row>
    <row r="13675" spans="3:3" x14ac:dyDescent="0.3">
      <c r="C13675"/>
    </row>
    <row r="13676" spans="3:3" x14ac:dyDescent="0.3">
      <c r="C13676"/>
    </row>
    <row r="13677" spans="3:3" x14ac:dyDescent="0.3">
      <c r="C13677"/>
    </row>
    <row r="13678" spans="3:3" x14ac:dyDescent="0.3">
      <c r="C13678"/>
    </row>
    <row r="13679" spans="3:3" x14ac:dyDescent="0.3">
      <c r="C13679"/>
    </row>
    <row r="13680" spans="3:3" x14ac:dyDescent="0.3">
      <c r="C13680"/>
    </row>
    <row r="13681" spans="3:3" x14ac:dyDescent="0.3">
      <c r="C13681"/>
    </row>
    <row r="13682" spans="3:3" x14ac:dyDescent="0.3">
      <c r="C13682"/>
    </row>
    <row r="13683" spans="3:3" x14ac:dyDescent="0.3">
      <c r="C13683"/>
    </row>
    <row r="13684" spans="3:3" x14ac:dyDescent="0.3">
      <c r="C13684"/>
    </row>
    <row r="13685" spans="3:3" x14ac:dyDescent="0.3">
      <c r="C13685"/>
    </row>
    <row r="13686" spans="3:3" x14ac:dyDescent="0.3">
      <c r="C13686"/>
    </row>
    <row r="13687" spans="3:3" x14ac:dyDescent="0.3">
      <c r="C13687"/>
    </row>
    <row r="13688" spans="3:3" x14ac:dyDescent="0.3">
      <c r="C13688"/>
    </row>
    <row r="13689" spans="3:3" x14ac:dyDescent="0.3">
      <c r="C13689"/>
    </row>
    <row r="13690" spans="3:3" x14ac:dyDescent="0.3">
      <c r="C13690"/>
    </row>
    <row r="13691" spans="3:3" x14ac:dyDescent="0.3">
      <c r="C13691"/>
    </row>
    <row r="13692" spans="3:3" x14ac:dyDescent="0.3">
      <c r="C13692"/>
    </row>
    <row r="13693" spans="3:3" x14ac:dyDescent="0.3">
      <c r="C13693"/>
    </row>
    <row r="13694" spans="3:3" x14ac:dyDescent="0.3">
      <c r="C13694"/>
    </row>
    <row r="13695" spans="3:3" x14ac:dyDescent="0.3">
      <c r="C13695"/>
    </row>
    <row r="13696" spans="3:3" x14ac:dyDescent="0.3">
      <c r="C13696"/>
    </row>
    <row r="13697" spans="3:3" x14ac:dyDescent="0.3">
      <c r="C13697"/>
    </row>
    <row r="13698" spans="3:3" x14ac:dyDescent="0.3">
      <c r="C13698"/>
    </row>
    <row r="13699" spans="3:3" x14ac:dyDescent="0.3">
      <c r="C13699"/>
    </row>
    <row r="13700" spans="3:3" x14ac:dyDescent="0.3">
      <c r="C13700"/>
    </row>
    <row r="13701" spans="3:3" x14ac:dyDescent="0.3">
      <c r="C13701"/>
    </row>
    <row r="13702" spans="3:3" x14ac:dyDescent="0.3">
      <c r="C13702"/>
    </row>
    <row r="13703" spans="3:3" x14ac:dyDescent="0.3">
      <c r="C13703"/>
    </row>
    <row r="13704" spans="3:3" x14ac:dyDescent="0.3">
      <c r="C13704"/>
    </row>
    <row r="13705" spans="3:3" x14ac:dyDescent="0.3">
      <c r="C13705"/>
    </row>
    <row r="13706" spans="3:3" x14ac:dyDescent="0.3">
      <c r="C13706"/>
    </row>
    <row r="13707" spans="3:3" x14ac:dyDescent="0.3">
      <c r="C13707"/>
    </row>
    <row r="13708" spans="3:3" x14ac:dyDescent="0.3">
      <c r="C13708"/>
    </row>
    <row r="13709" spans="3:3" x14ac:dyDescent="0.3">
      <c r="C13709"/>
    </row>
    <row r="13710" spans="3:3" x14ac:dyDescent="0.3">
      <c r="C13710"/>
    </row>
    <row r="13711" spans="3:3" x14ac:dyDescent="0.3">
      <c r="C13711"/>
    </row>
    <row r="13712" spans="3:3" x14ac:dyDescent="0.3">
      <c r="C13712"/>
    </row>
    <row r="13713" spans="3:3" x14ac:dyDescent="0.3">
      <c r="C13713"/>
    </row>
    <row r="13714" spans="3:3" x14ac:dyDescent="0.3">
      <c r="C13714"/>
    </row>
    <row r="13715" spans="3:3" x14ac:dyDescent="0.3">
      <c r="C13715"/>
    </row>
    <row r="13716" spans="3:3" x14ac:dyDescent="0.3">
      <c r="C13716"/>
    </row>
    <row r="13717" spans="3:3" x14ac:dyDescent="0.3">
      <c r="C13717"/>
    </row>
    <row r="13718" spans="3:3" x14ac:dyDescent="0.3">
      <c r="C13718"/>
    </row>
    <row r="13719" spans="3:3" x14ac:dyDescent="0.3">
      <c r="C13719"/>
    </row>
    <row r="13720" spans="3:3" x14ac:dyDescent="0.3">
      <c r="C13720"/>
    </row>
    <row r="13721" spans="3:3" x14ac:dyDescent="0.3">
      <c r="C13721"/>
    </row>
    <row r="13722" spans="3:3" x14ac:dyDescent="0.3">
      <c r="C13722"/>
    </row>
    <row r="13723" spans="3:3" x14ac:dyDescent="0.3">
      <c r="C13723"/>
    </row>
    <row r="13724" spans="3:3" x14ac:dyDescent="0.3">
      <c r="C13724"/>
    </row>
    <row r="13725" spans="3:3" x14ac:dyDescent="0.3">
      <c r="C13725"/>
    </row>
    <row r="13726" spans="3:3" x14ac:dyDescent="0.3">
      <c r="C13726"/>
    </row>
    <row r="13727" spans="3:3" x14ac:dyDescent="0.3">
      <c r="C13727"/>
    </row>
    <row r="13728" spans="3:3" x14ac:dyDescent="0.3">
      <c r="C13728"/>
    </row>
    <row r="13729" spans="3:3" x14ac:dyDescent="0.3">
      <c r="C13729"/>
    </row>
    <row r="13730" spans="3:3" x14ac:dyDescent="0.3">
      <c r="C13730"/>
    </row>
    <row r="13731" spans="3:3" x14ac:dyDescent="0.3">
      <c r="C13731"/>
    </row>
    <row r="13732" spans="3:3" x14ac:dyDescent="0.3">
      <c r="C13732"/>
    </row>
    <row r="13733" spans="3:3" x14ac:dyDescent="0.3">
      <c r="C13733"/>
    </row>
    <row r="13734" spans="3:3" x14ac:dyDescent="0.3">
      <c r="C13734"/>
    </row>
    <row r="13735" spans="3:3" x14ac:dyDescent="0.3">
      <c r="C13735"/>
    </row>
    <row r="13736" spans="3:3" x14ac:dyDescent="0.3">
      <c r="C13736"/>
    </row>
    <row r="13737" spans="3:3" x14ac:dyDescent="0.3">
      <c r="C13737"/>
    </row>
    <row r="13738" spans="3:3" x14ac:dyDescent="0.3">
      <c r="C13738"/>
    </row>
    <row r="13739" spans="3:3" x14ac:dyDescent="0.3">
      <c r="C13739"/>
    </row>
    <row r="13740" spans="3:3" x14ac:dyDescent="0.3">
      <c r="C13740"/>
    </row>
    <row r="13741" spans="3:3" x14ac:dyDescent="0.3">
      <c r="C13741"/>
    </row>
    <row r="13742" spans="3:3" x14ac:dyDescent="0.3">
      <c r="C13742"/>
    </row>
    <row r="13743" spans="3:3" x14ac:dyDescent="0.3">
      <c r="C13743"/>
    </row>
    <row r="13744" spans="3:3" x14ac:dyDescent="0.3">
      <c r="C13744"/>
    </row>
    <row r="13745" spans="3:3" x14ac:dyDescent="0.3">
      <c r="C13745"/>
    </row>
    <row r="13746" spans="3:3" x14ac:dyDescent="0.3">
      <c r="C13746"/>
    </row>
    <row r="13747" spans="3:3" x14ac:dyDescent="0.3">
      <c r="C13747"/>
    </row>
    <row r="13748" spans="3:3" x14ac:dyDescent="0.3">
      <c r="C13748"/>
    </row>
    <row r="13749" spans="3:3" x14ac:dyDescent="0.3">
      <c r="C13749"/>
    </row>
    <row r="13750" spans="3:3" x14ac:dyDescent="0.3">
      <c r="C13750"/>
    </row>
    <row r="13751" spans="3:3" x14ac:dyDescent="0.3">
      <c r="C13751"/>
    </row>
    <row r="13752" spans="3:3" x14ac:dyDescent="0.3">
      <c r="C13752"/>
    </row>
    <row r="13753" spans="3:3" x14ac:dyDescent="0.3">
      <c r="C13753"/>
    </row>
    <row r="13754" spans="3:3" x14ac:dyDescent="0.3">
      <c r="C13754"/>
    </row>
    <row r="13755" spans="3:3" x14ac:dyDescent="0.3">
      <c r="C13755"/>
    </row>
    <row r="13756" spans="3:3" x14ac:dyDescent="0.3">
      <c r="C13756"/>
    </row>
    <row r="13757" spans="3:3" x14ac:dyDescent="0.3">
      <c r="C13757"/>
    </row>
    <row r="13758" spans="3:3" x14ac:dyDescent="0.3">
      <c r="C13758"/>
    </row>
    <row r="13759" spans="3:3" x14ac:dyDescent="0.3">
      <c r="C13759"/>
    </row>
    <row r="13760" spans="3:3" x14ac:dyDescent="0.3">
      <c r="C13760"/>
    </row>
    <row r="13761" spans="3:3" x14ac:dyDescent="0.3">
      <c r="C13761"/>
    </row>
    <row r="13762" spans="3:3" x14ac:dyDescent="0.3">
      <c r="C13762"/>
    </row>
    <row r="13763" spans="3:3" x14ac:dyDescent="0.3">
      <c r="C13763"/>
    </row>
    <row r="13764" spans="3:3" x14ac:dyDescent="0.3">
      <c r="C13764"/>
    </row>
    <row r="13765" spans="3:3" x14ac:dyDescent="0.3">
      <c r="C13765"/>
    </row>
    <row r="13766" spans="3:3" x14ac:dyDescent="0.3">
      <c r="C13766"/>
    </row>
    <row r="13767" spans="3:3" x14ac:dyDescent="0.3">
      <c r="C13767"/>
    </row>
    <row r="13768" spans="3:3" x14ac:dyDescent="0.3">
      <c r="C13768"/>
    </row>
    <row r="13769" spans="3:3" x14ac:dyDescent="0.3">
      <c r="C13769"/>
    </row>
    <row r="13770" spans="3:3" x14ac:dyDescent="0.3">
      <c r="C13770"/>
    </row>
    <row r="13771" spans="3:3" x14ac:dyDescent="0.3">
      <c r="C13771"/>
    </row>
    <row r="13772" spans="3:3" x14ac:dyDescent="0.3">
      <c r="C13772"/>
    </row>
    <row r="13773" spans="3:3" x14ac:dyDescent="0.3">
      <c r="C13773"/>
    </row>
    <row r="13774" spans="3:3" x14ac:dyDescent="0.3">
      <c r="C13774"/>
    </row>
    <row r="13775" spans="3:3" x14ac:dyDescent="0.3">
      <c r="C13775"/>
    </row>
    <row r="13776" spans="3:3" x14ac:dyDescent="0.3">
      <c r="C13776"/>
    </row>
    <row r="13777" spans="3:3" x14ac:dyDescent="0.3">
      <c r="C13777"/>
    </row>
    <row r="13778" spans="3:3" x14ac:dyDescent="0.3">
      <c r="C13778"/>
    </row>
    <row r="13779" spans="3:3" x14ac:dyDescent="0.3">
      <c r="C13779"/>
    </row>
    <row r="13780" spans="3:3" x14ac:dyDescent="0.3">
      <c r="C13780"/>
    </row>
    <row r="13781" spans="3:3" x14ac:dyDescent="0.3">
      <c r="C13781"/>
    </row>
    <row r="13782" spans="3:3" x14ac:dyDescent="0.3">
      <c r="C13782"/>
    </row>
    <row r="13783" spans="3:3" x14ac:dyDescent="0.3">
      <c r="C13783"/>
    </row>
    <row r="13784" spans="3:3" x14ac:dyDescent="0.3">
      <c r="C13784"/>
    </row>
    <row r="13785" spans="3:3" x14ac:dyDescent="0.3">
      <c r="C13785"/>
    </row>
    <row r="13786" spans="3:3" x14ac:dyDescent="0.3">
      <c r="C13786"/>
    </row>
    <row r="13787" spans="3:3" x14ac:dyDescent="0.3">
      <c r="C13787"/>
    </row>
    <row r="13788" spans="3:3" x14ac:dyDescent="0.3">
      <c r="C13788"/>
    </row>
    <row r="13789" spans="3:3" x14ac:dyDescent="0.3">
      <c r="C13789"/>
    </row>
    <row r="13790" spans="3:3" x14ac:dyDescent="0.3">
      <c r="C13790"/>
    </row>
    <row r="13791" spans="3:3" x14ac:dyDescent="0.3">
      <c r="C13791"/>
    </row>
    <row r="13792" spans="3:3" x14ac:dyDescent="0.3">
      <c r="C13792"/>
    </row>
    <row r="13793" spans="3:3" x14ac:dyDescent="0.3">
      <c r="C13793"/>
    </row>
    <row r="13794" spans="3:3" x14ac:dyDescent="0.3">
      <c r="C13794"/>
    </row>
    <row r="13795" spans="3:3" x14ac:dyDescent="0.3">
      <c r="C13795"/>
    </row>
    <row r="13796" spans="3:3" x14ac:dyDescent="0.3">
      <c r="C13796"/>
    </row>
    <row r="13797" spans="3:3" x14ac:dyDescent="0.3">
      <c r="C13797"/>
    </row>
    <row r="13798" spans="3:3" x14ac:dyDescent="0.3">
      <c r="C13798"/>
    </row>
    <row r="13799" spans="3:3" x14ac:dyDescent="0.3">
      <c r="C13799"/>
    </row>
    <row r="13800" spans="3:3" x14ac:dyDescent="0.3">
      <c r="C13800"/>
    </row>
    <row r="13801" spans="3:3" x14ac:dyDescent="0.3">
      <c r="C13801"/>
    </row>
    <row r="13802" spans="3:3" x14ac:dyDescent="0.3">
      <c r="C13802"/>
    </row>
    <row r="13803" spans="3:3" x14ac:dyDescent="0.3">
      <c r="C13803"/>
    </row>
    <row r="13804" spans="3:3" x14ac:dyDescent="0.3">
      <c r="C13804"/>
    </row>
    <row r="13805" spans="3:3" x14ac:dyDescent="0.3">
      <c r="C13805"/>
    </row>
    <row r="13806" spans="3:3" x14ac:dyDescent="0.3">
      <c r="C13806"/>
    </row>
    <row r="13807" spans="3:3" x14ac:dyDescent="0.3">
      <c r="C13807"/>
    </row>
    <row r="13808" spans="3:3" x14ac:dyDescent="0.3">
      <c r="C13808"/>
    </row>
    <row r="13809" spans="3:3" x14ac:dyDescent="0.3">
      <c r="C13809"/>
    </row>
    <row r="13810" spans="3:3" x14ac:dyDescent="0.3">
      <c r="C13810"/>
    </row>
    <row r="13811" spans="3:3" x14ac:dyDescent="0.3">
      <c r="C13811"/>
    </row>
    <row r="13812" spans="3:3" x14ac:dyDescent="0.3">
      <c r="C13812"/>
    </row>
    <row r="13813" spans="3:3" x14ac:dyDescent="0.3">
      <c r="C13813"/>
    </row>
    <row r="13814" spans="3:3" x14ac:dyDescent="0.3">
      <c r="C13814"/>
    </row>
    <row r="13815" spans="3:3" x14ac:dyDescent="0.3">
      <c r="C13815"/>
    </row>
    <row r="13816" spans="3:3" x14ac:dyDescent="0.3">
      <c r="C13816"/>
    </row>
    <row r="13817" spans="3:3" x14ac:dyDescent="0.3">
      <c r="C13817"/>
    </row>
    <row r="13818" spans="3:3" x14ac:dyDescent="0.3">
      <c r="C13818"/>
    </row>
    <row r="13819" spans="3:3" x14ac:dyDescent="0.3">
      <c r="C13819"/>
    </row>
    <row r="13820" spans="3:3" x14ac:dyDescent="0.3">
      <c r="C13820"/>
    </row>
    <row r="13821" spans="3:3" x14ac:dyDescent="0.3">
      <c r="C13821"/>
    </row>
    <row r="13822" spans="3:3" x14ac:dyDescent="0.3">
      <c r="C13822"/>
    </row>
    <row r="13823" spans="3:3" x14ac:dyDescent="0.3">
      <c r="C13823"/>
    </row>
    <row r="13824" spans="3:3" x14ac:dyDescent="0.3">
      <c r="C13824"/>
    </row>
    <row r="13825" spans="3:3" x14ac:dyDescent="0.3">
      <c r="C13825"/>
    </row>
    <row r="13826" spans="3:3" x14ac:dyDescent="0.3">
      <c r="C13826"/>
    </row>
    <row r="13827" spans="3:3" x14ac:dyDescent="0.3">
      <c r="C13827"/>
    </row>
    <row r="13828" spans="3:3" x14ac:dyDescent="0.3">
      <c r="C13828"/>
    </row>
    <row r="13829" spans="3:3" x14ac:dyDescent="0.3">
      <c r="C13829"/>
    </row>
    <row r="13830" spans="3:3" x14ac:dyDescent="0.3">
      <c r="C13830"/>
    </row>
    <row r="13831" spans="3:3" x14ac:dyDescent="0.3">
      <c r="C13831"/>
    </row>
    <row r="13832" spans="3:3" x14ac:dyDescent="0.3">
      <c r="C13832"/>
    </row>
    <row r="13833" spans="3:3" x14ac:dyDescent="0.3">
      <c r="C13833"/>
    </row>
    <row r="13834" spans="3:3" x14ac:dyDescent="0.3">
      <c r="C13834"/>
    </row>
    <row r="13835" spans="3:3" x14ac:dyDescent="0.3">
      <c r="C13835"/>
    </row>
    <row r="13836" spans="3:3" x14ac:dyDescent="0.3">
      <c r="C13836"/>
    </row>
    <row r="13837" spans="3:3" x14ac:dyDescent="0.3">
      <c r="C13837"/>
    </row>
    <row r="13838" spans="3:3" x14ac:dyDescent="0.3">
      <c r="C13838"/>
    </row>
    <row r="13839" spans="3:3" x14ac:dyDescent="0.3">
      <c r="C13839"/>
    </row>
    <row r="13840" spans="3:3" x14ac:dyDescent="0.3">
      <c r="C13840"/>
    </row>
    <row r="13841" spans="3:3" x14ac:dyDescent="0.3">
      <c r="C13841"/>
    </row>
    <row r="13842" spans="3:3" x14ac:dyDescent="0.3">
      <c r="C13842"/>
    </row>
    <row r="13843" spans="3:3" x14ac:dyDescent="0.3">
      <c r="C13843"/>
    </row>
    <row r="13844" spans="3:3" x14ac:dyDescent="0.3">
      <c r="C13844"/>
    </row>
    <row r="13845" spans="3:3" x14ac:dyDescent="0.3">
      <c r="C13845"/>
    </row>
    <row r="13846" spans="3:3" x14ac:dyDescent="0.3">
      <c r="C13846"/>
    </row>
    <row r="13847" spans="3:3" x14ac:dyDescent="0.3">
      <c r="C13847"/>
    </row>
    <row r="13848" spans="3:3" x14ac:dyDescent="0.3">
      <c r="C13848"/>
    </row>
    <row r="13849" spans="3:3" x14ac:dyDescent="0.3">
      <c r="C13849"/>
    </row>
    <row r="13850" spans="3:3" x14ac:dyDescent="0.3">
      <c r="C13850"/>
    </row>
    <row r="13851" spans="3:3" x14ac:dyDescent="0.3">
      <c r="C13851"/>
    </row>
    <row r="13852" spans="3:3" x14ac:dyDescent="0.3">
      <c r="C13852"/>
    </row>
    <row r="13853" spans="3:3" x14ac:dyDescent="0.3">
      <c r="C13853"/>
    </row>
    <row r="13854" spans="3:3" x14ac:dyDescent="0.3">
      <c r="C13854"/>
    </row>
    <row r="13855" spans="3:3" x14ac:dyDescent="0.3">
      <c r="C13855"/>
    </row>
    <row r="13856" spans="3:3" x14ac:dyDescent="0.3">
      <c r="C13856"/>
    </row>
    <row r="13857" spans="3:3" x14ac:dyDescent="0.3">
      <c r="C13857"/>
    </row>
    <row r="13858" spans="3:3" x14ac:dyDescent="0.3">
      <c r="C13858"/>
    </row>
    <row r="13859" spans="3:3" x14ac:dyDescent="0.3">
      <c r="C13859"/>
    </row>
    <row r="13860" spans="3:3" x14ac:dyDescent="0.3">
      <c r="C13860"/>
    </row>
    <row r="13861" spans="3:3" x14ac:dyDescent="0.3">
      <c r="C13861"/>
    </row>
    <row r="13862" spans="3:3" x14ac:dyDescent="0.3">
      <c r="C13862"/>
    </row>
    <row r="13863" spans="3:3" x14ac:dyDescent="0.3">
      <c r="C13863"/>
    </row>
    <row r="13864" spans="3:3" x14ac:dyDescent="0.3">
      <c r="C13864"/>
    </row>
    <row r="13865" spans="3:3" x14ac:dyDescent="0.3">
      <c r="C13865"/>
    </row>
    <row r="13866" spans="3:3" x14ac:dyDescent="0.3">
      <c r="C13866"/>
    </row>
    <row r="13867" spans="3:3" x14ac:dyDescent="0.3">
      <c r="C13867"/>
    </row>
    <row r="13868" spans="3:3" x14ac:dyDescent="0.3">
      <c r="C13868"/>
    </row>
    <row r="13869" spans="3:3" x14ac:dyDescent="0.3">
      <c r="C13869"/>
    </row>
    <row r="13870" spans="3:3" x14ac:dyDescent="0.3">
      <c r="C13870"/>
    </row>
    <row r="13871" spans="3:3" x14ac:dyDescent="0.3">
      <c r="C13871"/>
    </row>
    <row r="13872" spans="3:3" x14ac:dyDescent="0.3">
      <c r="C13872"/>
    </row>
    <row r="13873" spans="3:3" x14ac:dyDescent="0.3">
      <c r="C13873"/>
    </row>
    <row r="13874" spans="3:3" x14ac:dyDescent="0.3">
      <c r="C13874"/>
    </row>
    <row r="13875" spans="3:3" x14ac:dyDescent="0.3">
      <c r="C13875"/>
    </row>
    <row r="13876" spans="3:3" x14ac:dyDescent="0.3">
      <c r="C13876"/>
    </row>
    <row r="13877" spans="3:3" x14ac:dyDescent="0.3">
      <c r="C13877"/>
    </row>
    <row r="13878" spans="3:3" x14ac:dyDescent="0.3">
      <c r="C13878"/>
    </row>
    <row r="13879" spans="3:3" x14ac:dyDescent="0.3">
      <c r="C13879"/>
    </row>
    <row r="13880" spans="3:3" x14ac:dyDescent="0.3">
      <c r="C13880"/>
    </row>
    <row r="13881" spans="3:3" x14ac:dyDescent="0.3">
      <c r="C13881"/>
    </row>
    <row r="13882" spans="3:3" x14ac:dyDescent="0.3">
      <c r="C13882"/>
    </row>
    <row r="13883" spans="3:3" x14ac:dyDescent="0.3">
      <c r="C13883"/>
    </row>
    <row r="13884" spans="3:3" x14ac:dyDescent="0.3">
      <c r="C13884"/>
    </row>
    <row r="13885" spans="3:3" x14ac:dyDescent="0.3">
      <c r="C13885"/>
    </row>
    <row r="13886" spans="3:3" x14ac:dyDescent="0.3">
      <c r="C13886"/>
    </row>
    <row r="13887" spans="3:3" x14ac:dyDescent="0.3">
      <c r="C13887"/>
    </row>
    <row r="13888" spans="3:3" x14ac:dyDescent="0.3">
      <c r="C13888"/>
    </row>
    <row r="13889" spans="3:3" x14ac:dyDescent="0.3">
      <c r="C13889"/>
    </row>
    <row r="13890" spans="3:3" x14ac:dyDescent="0.3">
      <c r="C13890"/>
    </row>
    <row r="13891" spans="3:3" x14ac:dyDescent="0.3">
      <c r="C13891"/>
    </row>
    <row r="13892" spans="3:3" x14ac:dyDescent="0.3">
      <c r="C13892"/>
    </row>
    <row r="13893" spans="3:3" x14ac:dyDescent="0.3">
      <c r="C13893"/>
    </row>
    <row r="13894" spans="3:3" x14ac:dyDescent="0.3">
      <c r="C13894"/>
    </row>
    <row r="13895" spans="3:3" x14ac:dyDescent="0.3">
      <c r="C13895"/>
    </row>
    <row r="13896" spans="3:3" x14ac:dyDescent="0.3">
      <c r="C13896"/>
    </row>
    <row r="13897" spans="3:3" x14ac:dyDescent="0.3">
      <c r="C13897"/>
    </row>
    <row r="13898" spans="3:3" x14ac:dyDescent="0.3">
      <c r="C13898"/>
    </row>
    <row r="13899" spans="3:3" x14ac:dyDescent="0.3">
      <c r="C13899"/>
    </row>
    <row r="13900" spans="3:3" x14ac:dyDescent="0.3">
      <c r="C13900"/>
    </row>
    <row r="13901" spans="3:3" x14ac:dyDescent="0.3">
      <c r="C13901"/>
    </row>
    <row r="13902" spans="3:3" x14ac:dyDescent="0.3">
      <c r="C13902"/>
    </row>
    <row r="13903" spans="3:3" x14ac:dyDescent="0.3">
      <c r="C13903"/>
    </row>
    <row r="13904" spans="3:3" x14ac:dyDescent="0.3">
      <c r="C13904"/>
    </row>
    <row r="13905" spans="3:3" x14ac:dyDescent="0.3">
      <c r="C13905"/>
    </row>
    <row r="13906" spans="3:3" x14ac:dyDescent="0.3">
      <c r="C13906"/>
    </row>
    <row r="13907" spans="3:3" x14ac:dyDescent="0.3">
      <c r="C13907"/>
    </row>
    <row r="13908" spans="3:3" x14ac:dyDescent="0.3">
      <c r="C13908"/>
    </row>
    <row r="13909" spans="3:3" x14ac:dyDescent="0.3">
      <c r="C13909"/>
    </row>
    <row r="13910" spans="3:3" x14ac:dyDescent="0.3">
      <c r="C13910"/>
    </row>
    <row r="13911" spans="3:3" x14ac:dyDescent="0.3">
      <c r="C13911"/>
    </row>
    <row r="13912" spans="3:3" x14ac:dyDescent="0.3">
      <c r="C13912"/>
    </row>
    <row r="13913" spans="3:3" x14ac:dyDescent="0.3">
      <c r="C13913"/>
    </row>
    <row r="13914" spans="3:3" x14ac:dyDescent="0.3">
      <c r="C13914"/>
    </row>
    <row r="13915" spans="3:3" x14ac:dyDescent="0.3">
      <c r="C13915"/>
    </row>
    <row r="13916" spans="3:3" x14ac:dyDescent="0.3">
      <c r="C13916"/>
    </row>
    <row r="13917" spans="3:3" x14ac:dyDescent="0.3">
      <c r="C13917"/>
    </row>
    <row r="13918" spans="3:3" x14ac:dyDescent="0.3">
      <c r="C13918"/>
    </row>
    <row r="13919" spans="3:3" x14ac:dyDescent="0.3">
      <c r="C13919"/>
    </row>
    <row r="13920" spans="3:3" x14ac:dyDescent="0.3">
      <c r="C13920"/>
    </row>
    <row r="13921" spans="3:3" x14ac:dyDescent="0.3">
      <c r="C13921"/>
    </row>
    <row r="13922" spans="3:3" x14ac:dyDescent="0.3">
      <c r="C13922"/>
    </row>
    <row r="13923" spans="3:3" x14ac:dyDescent="0.3">
      <c r="C13923"/>
    </row>
    <row r="13924" spans="3:3" x14ac:dyDescent="0.3">
      <c r="C13924"/>
    </row>
    <row r="13925" spans="3:3" x14ac:dyDescent="0.3">
      <c r="C13925"/>
    </row>
    <row r="13926" spans="3:3" x14ac:dyDescent="0.3">
      <c r="C13926"/>
    </row>
    <row r="13927" spans="3:3" x14ac:dyDescent="0.3">
      <c r="C13927"/>
    </row>
    <row r="13928" spans="3:3" x14ac:dyDescent="0.3">
      <c r="C13928"/>
    </row>
    <row r="13929" spans="3:3" x14ac:dyDescent="0.3">
      <c r="C13929"/>
    </row>
    <row r="13930" spans="3:3" x14ac:dyDescent="0.3">
      <c r="C13930"/>
    </row>
    <row r="13931" spans="3:3" x14ac:dyDescent="0.3">
      <c r="C13931"/>
    </row>
    <row r="13932" spans="3:3" x14ac:dyDescent="0.3">
      <c r="C13932"/>
    </row>
    <row r="13933" spans="3:3" x14ac:dyDescent="0.3">
      <c r="C13933"/>
    </row>
    <row r="13934" spans="3:3" x14ac:dyDescent="0.3">
      <c r="C13934"/>
    </row>
    <row r="13935" spans="3:3" x14ac:dyDescent="0.3">
      <c r="C13935"/>
    </row>
    <row r="13936" spans="3:3" x14ac:dyDescent="0.3">
      <c r="C13936"/>
    </row>
    <row r="13937" spans="3:3" x14ac:dyDescent="0.3">
      <c r="C13937"/>
    </row>
    <row r="13938" spans="3:3" x14ac:dyDescent="0.3">
      <c r="C13938"/>
    </row>
    <row r="13939" spans="3:3" x14ac:dyDescent="0.3">
      <c r="C13939"/>
    </row>
    <row r="13940" spans="3:3" x14ac:dyDescent="0.3">
      <c r="C13940"/>
    </row>
    <row r="13941" spans="3:3" x14ac:dyDescent="0.3">
      <c r="C13941"/>
    </row>
    <row r="13942" spans="3:3" x14ac:dyDescent="0.3">
      <c r="C13942"/>
    </row>
    <row r="13943" spans="3:3" x14ac:dyDescent="0.3">
      <c r="C13943"/>
    </row>
    <row r="13944" spans="3:3" x14ac:dyDescent="0.3">
      <c r="C13944"/>
    </row>
    <row r="13945" spans="3:3" x14ac:dyDescent="0.3">
      <c r="C13945"/>
    </row>
    <row r="13946" spans="3:3" x14ac:dyDescent="0.3">
      <c r="C13946"/>
    </row>
    <row r="13947" spans="3:3" x14ac:dyDescent="0.3">
      <c r="C13947"/>
    </row>
    <row r="13948" spans="3:3" x14ac:dyDescent="0.3">
      <c r="C13948"/>
    </row>
    <row r="13949" spans="3:3" x14ac:dyDescent="0.3">
      <c r="C13949"/>
    </row>
    <row r="13950" spans="3:3" x14ac:dyDescent="0.3">
      <c r="C13950"/>
    </row>
    <row r="13951" spans="3:3" x14ac:dyDescent="0.3">
      <c r="C13951"/>
    </row>
    <row r="13952" spans="3:3" x14ac:dyDescent="0.3">
      <c r="C13952"/>
    </row>
    <row r="13953" spans="3:3" x14ac:dyDescent="0.3">
      <c r="C13953"/>
    </row>
    <row r="13954" spans="3:3" x14ac:dyDescent="0.3">
      <c r="C13954"/>
    </row>
    <row r="13955" spans="3:3" x14ac:dyDescent="0.3">
      <c r="C13955"/>
    </row>
    <row r="13956" spans="3:3" x14ac:dyDescent="0.3">
      <c r="C13956"/>
    </row>
    <row r="13957" spans="3:3" x14ac:dyDescent="0.3">
      <c r="C13957"/>
    </row>
    <row r="13958" spans="3:3" x14ac:dyDescent="0.3">
      <c r="C13958"/>
    </row>
    <row r="13959" spans="3:3" x14ac:dyDescent="0.3">
      <c r="C13959"/>
    </row>
    <row r="13960" spans="3:3" x14ac:dyDescent="0.3">
      <c r="C13960"/>
    </row>
    <row r="13961" spans="3:3" x14ac:dyDescent="0.3">
      <c r="C13961"/>
    </row>
    <row r="13962" spans="3:3" x14ac:dyDescent="0.3">
      <c r="C13962"/>
    </row>
    <row r="13963" spans="3:3" x14ac:dyDescent="0.3">
      <c r="C13963"/>
    </row>
    <row r="13964" spans="3:3" x14ac:dyDescent="0.3">
      <c r="C13964"/>
    </row>
    <row r="13965" spans="3:3" x14ac:dyDescent="0.3">
      <c r="C13965"/>
    </row>
    <row r="13966" spans="3:3" x14ac:dyDescent="0.3">
      <c r="C13966"/>
    </row>
    <row r="13967" spans="3:3" x14ac:dyDescent="0.3">
      <c r="C13967"/>
    </row>
    <row r="13968" spans="3:3" x14ac:dyDescent="0.3">
      <c r="C13968"/>
    </row>
    <row r="13969" spans="3:3" x14ac:dyDescent="0.3">
      <c r="C13969"/>
    </row>
    <row r="13970" spans="3:3" x14ac:dyDescent="0.3">
      <c r="C13970"/>
    </row>
    <row r="13971" spans="3:3" x14ac:dyDescent="0.3">
      <c r="C13971"/>
    </row>
    <row r="13972" spans="3:3" x14ac:dyDescent="0.3">
      <c r="C13972"/>
    </row>
    <row r="13973" spans="3:3" x14ac:dyDescent="0.3">
      <c r="C13973"/>
    </row>
    <row r="13974" spans="3:3" x14ac:dyDescent="0.3">
      <c r="C13974"/>
    </row>
    <row r="13975" spans="3:3" x14ac:dyDescent="0.3">
      <c r="C13975"/>
    </row>
    <row r="13976" spans="3:3" x14ac:dyDescent="0.3">
      <c r="C13976"/>
    </row>
    <row r="13977" spans="3:3" x14ac:dyDescent="0.3">
      <c r="C13977"/>
    </row>
    <row r="13978" spans="3:3" x14ac:dyDescent="0.3">
      <c r="C13978"/>
    </row>
    <row r="13979" spans="3:3" x14ac:dyDescent="0.3">
      <c r="C13979"/>
    </row>
    <row r="13980" spans="3:3" x14ac:dyDescent="0.3">
      <c r="C13980"/>
    </row>
    <row r="13981" spans="3:3" x14ac:dyDescent="0.3">
      <c r="C13981"/>
    </row>
    <row r="13982" spans="3:3" x14ac:dyDescent="0.3">
      <c r="C13982"/>
    </row>
    <row r="13983" spans="3:3" x14ac:dyDescent="0.3">
      <c r="C13983"/>
    </row>
    <row r="13984" spans="3:3" x14ac:dyDescent="0.3">
      <c r="C13984"/>
    </row>
    <row r="13985" spans="3:3" x14ac:dyDescent="0.3">
      <c r="C13985"/>
    </row>
    <row r="13986" spans="3:3" x14ac:dyDescent="0.3">
      <c r="C13986"/>
    </row>
    <row r="13987" spans="3:3" x14ac:dyDescent="0.3">
      <c r="C13987"/>
    </row>
    <row r="13988" spans="3:3" x14ac:dyDescent="0.3">
      <c r="C13988"/>
    </row>
    <row r="13989" spans="3:3" x14ac:dyDescent="0.3">
      <c r="C13989"/>
    </row>
    <row r="13990" spans="3:3" x14ac:dyDescent="0.3">
      <c r="C13990"/>
    </row>
    <row r="13991" spans="3:3" x14ac:dyDescent="0.3">
      <c r="C13991"/>
    </row>
    <row r="13992" spans="3:3" x14ac:dyDescent="0.3">
      <c r="C13992"/>
    </row>
    <row r="13993" spans="3:3" x14ac:dyDescent="0.3">
      <c r="C13993"/>
    </row>
    <row r="13994" spans="3:3" x14ac:dyDescent="0.3">
      <c r="C13994"/>
    </row>
    <row r="13995" spans="3:3" x14ac:dyDescent="0.3">
      <c r="C13995"/>
    </row>
    <row r="13996" spans="3:3" x14ac:dyDescent="0.3">
      <c r="C13996"/>
    </row>
    <row r="13997" spans="3:3" x14ac:dyDescent="0.3">
      <c r="C13997"/>
    </row>
    <row r="13998" spans="3:3" x14ac:dyDescent="0.3">
      <c r="C13998"/>
    </row>
    <row r="13999" spans="3:3" x14ac:dyDescent="0.3">
      <c r="C13999"/>
    </row>
    <row r="14000" spans="3:3" x14ac:dyDescent="0.3">
      <c r="C14000"/>
    </row>
    <row r="14001" spans="3:3" x14ac:dyDescent="0.3">
      <c r="C14001"/>
    </row>
    <row r="14002" spans="3:3" x14ac:dyDescent="0.3">
      <c r="C14002"/>
    </row>
    <row r="14003" spans="3:3" x14ac:dyDescent="0.3">
      <c r="C14003"/>
    </row>
    <row r="14004" spans="3:3" x14ac:dyDescent="0.3">
      <c r="C14004"/>
    </row>
    <row r="14005" spans="3:3" x14ac:dyDescent="0.3">
      <c r="C14005"/>
    </row>
    <row r="14006" spans="3:3" x14ac:dyDescent="0.3">
      <c r="C14006"/>
    </row>
    <row r="14007" spans="3:3" x14ac:dyDescent="0.3">
      <c r="C14007"/>
    </row>
    <row r="14008" spans="3:3" x14ac:dyDescent="0.3">
      <c r="C14008"/>
    </row>
    <row r="14009" spans="3:3" x14ac:dyDescent="0.3">
      <c r="C14009"/>
    </row>
    <row r="14010" spans="3:3" x14ac:dyDescent="0.3">
      <c r="C14010"/>
    </row>
    <row r="14011" spans="3:3" x14ac:dyDescent="0.3">
      <c r="C14011"/>
    </row>
    <row r="14012" spans="3:3" x14ac:dyDescent="0.3">
      <c r="C14012"/>
    </row>
    <row r="14013" spans="3:3" x14ac:dyDescent="0.3">
      <c r="C14013"/>
    </row>
    <row r="14014" spans="3:3" x14ac:dyDescent="0.3">
      <c r="C14014"/>
    </row>
    <row r="14015" spans="3:3" x14ac:dyDescent="0.3">
      <c r="C14015"/>
    </row>
    <row r="14016" spans="3:3" x14ac:dyDescent="0.3">
      <c r="C14016"/>
    </row>
    <row r="14017" spans="3:3" x14ac:dyDescent="0.3">
      <c r="C14017"/>
    </row>
    <row r="14018" spans="3:3" x14ac:dyDescent="0.3">
      <c r="C14018"/>
    </row>
    <row r="14019" spans="3:3" x14ac:dyDescent="0.3">
      <c r="C14019"/>
    </row>
    <row r="14020" spans="3:3" x14ac:dyDescent="0.3">
      <c r="C14020"/>
    </row>
    <row r="14021" spans="3:3" x14ac:dyDescent="0.3">
      <c r="C14021"/>
    </row>
    <row r="14022" spans="3:3" x14ac:dyDescent="0.3">
      <c r="C14022"/>
    </row>
    <row r="14023" spans="3:3" x14ac:dyDescent="0.3">
      <c r="C14023"/>
    </row>
    <row r="14024" spans="3:3" x14ac:dyDescent="0.3">
      <c r="C14024"/>
    </row>
    <row r="14025" spans="3:3" x14ac:dyDescent="0.3">
      <c r="C14025"/>
    </row>
    <row r="14026" spans="3:3" x14ac:dyDescent="0.3">
      <c r="C14026"/>
    </row>
    <row r="14027" spans="3:3" x14ac:dyDescent="0.3">
      <c r="C14027"/>
    </row>
    <row r="14028" spans="3:3" x14ac:dyDescent="0.3">
      <c r="C14028"/>
    </row>
    <row r="14029" spans="3:3" x14ac:dyDescent="0.3">
      <c r="C14029"/>
    </row>
    <row r="14030" spans="3:3" x14ac:dyDescent="0.3">
      <c r="C14030"/>
    </row>
    <row r="14031" spans="3:3" x14ac:dyDescent="0.3">
      <c r="C14031"/>
    </row>
    <row r="14032" spans="3:3" x14ac:dyDescent="0.3">
      <c r="C14032"/>
    </row>
    <row r="14033" spans="3:3" x14ac:dyDescent="0.3">
      <c r="C14033"/>
    </row>
    <row r="14034" spans="3:3" x14ac:dyDescent="0.3">
      <c r="C14034"/>
    </row>
    <row r="14035" spans="3:3" x14ac:dyDescent="0.3">
      <c r="C14035"/>
    </row>
    <row r="14036" spans="3:3" x14ac:dyDescent="0.3">
      <c r="C14036"/>
    </row>
    <row r="14037" spans="3:3" x14ac:dyDescent="0.3">
      <c r="C14037"/>
    </row>
    <row r="14038" spans="3:3" x14ac:dyDescent="0.3">
      <c r="C14038"/>
    </row>
    <row r="14039" spans="3:3" x14ac:dyDescent="0.3">
      <c r="C14039"/>
    </row>
    <row r="14040" spans="3:3" x14ac:dyDescent="0.3">
      <c r="C14040"/>
    </row>
    <row r="14041" spans="3:3" x14ac:dyDescent="0.3">
      <c r="C14041"/>
    </row>
    <row r="14042" spans="3:3" x14ac:dyDescent="0.3">
      <c r="C14042"/>
    </row>
    <row r="14043" spans="3:3" x14ac:dyDescent="0.3">
      <c r="C14043"/>
    </row>
    <row r="14044" spans="3:3" x14ac:dyDescent="0.3">
      <c r="C14044"/>
    </row>
    <row r="14045" spans="3:3" x14ac:dyDescent="0.3">
      <c r="C14045"/>
    </row>
    <row r="14046" spans="3:3" x14ac:dyDescent="0.3">
      <c r="C14046"/>
    </row>
    <row r="14047" spans="3:3" x14ac:dyDescent="0.3">
      <c r="C14047"/>
    </row>
    <row r="14048" spans="3:3" x14ac:dyDescent="0.3">
      <c r="C14048"/>
    </row>
    <row r="14049" spans="3:3" x14ac:dyDescent="0.3">
      <c r="C14049"/>
    </row>
    <row r="14050" spans="3:3" x14ac:dyDescent="0.3">
      <c r="C14050"/>
    </row>
    <row r="14051" spans="3:3" x14ac:dyDescent="0.3">
      <c r="C14051"/>
    </row>
    <row r="14052" spans="3:3" x14ac:dyDescent="0.3">
      <c r="C14052"/>
    </row>
    <row r="14053" spans="3:3" x14ac:dyDescent="0.3">
      <c r="C14053"/>
    </row>
    <row r="14054" spans="3:3" x14ac:dyDescent="0.3">
      <c r="C14054"/>
    </row>
    <row r="14055" spans="3:3" x14ac:dyDescent="0.3">
      <c r="C14055"/>
    </row>
    <row r="14056" spans="3:3" x14ac:dyDescent="0.3">
      <c r="C14056"/>
    </row>
    <row r="14057" spans="3:3" x14ac:dyDescent="0.3">
      <c r="C14057"/>
    </row>
    <row r="14058" spans="3:3" x14ac:dyDescent="0.3">
      <c r="C14058"/>
    </row>
    <row r="14059" spans="3:3" x14ac:dyDescent="0.3">
      <c r="C14059"/>
    </row>
    <row r="14060" spans="3:3" x14ac:dyDescent="0.3">
      <c r="C14060"/>
    </row>
    <row r="14061" spans="3:3" x14ac:dyDescent="0.3">
      <c r="C14061"/>
    </row>
    <row r="14062" spans="3:3" x14ac:dyDescent="0.3">
      <c r="C14062"/>
    </row>
    <row r="14063" spans="3:3" x14ac:dyDescent="0.3">
      <c r="C14063"/>
    </row>
    <row r="14064" spans="3:3" x14ac:dyDescent="0.3">
      <c r="C14064"/>
    </row>
    <row r="14065" spans="3:3" x14ac:dyDescent="0.3">
      <c r="C14065"/>
    </row>
    <row r="14066" spans="3:3" x14ac:dyDescent="0.3">
      <c r="C14066"/>
    </row>
    <row r="14067" spans="3:3" x14ac:dyDescent="0.3">
      <c r="C14067"/>
    </row>
    <row r="14068" spans="3:3" x14ac:dyDescent="0.3">
      <c r="C14068"/>
    </row>
    <row r="14069" spans="3:3" x14ac:dyDescent="0.3">
      <c r="C14069"/>
    </row>
    <row r="14070" spans="3:3" x14ac:dyDescent="0.3">
      <c r="C14070"/>
    </row>
    <row r="14071" spans="3:3" x14ac:dyDescent="0.3">
      <c r="C14071"/>
    </row>
    <row r="14072" spans="3:3" x14ac:dyDescent="0.3">
      <c r="C14072"/>
    </row>
    <row r="14073" spans="3:3" x14ac:dyDescent="0.3">
      <c r="C14073"/>
    </row>
    <row r="14074" spans="3:3" x14ac:dyDescent="0.3">
      <c r="C14074"/>
    </row>
    <row r="14075" spans="3:3" x14ac:dyDescent="0.3">
      <c r="C14075"/>
    </row>
    <row r="14076" spans="3:3" x14ac:dyDescent="0.3">
      <c r="C14076"/>
    </row>
    <row r="14077" spans="3:3" x14ac:dyDescent="0.3">
      <c r="C14077"/>
    </row>
    <row r="14078" spans="3:3" x14ac:dyDescent="0.3">
      <c r="C14078"/>
    </row>
    <row r="14079" spans="3:3" x14ac:dyDescent="0.3">
      <c r="C14079"/>
    </row>
    <row r="14080" spans="3:3" x14ac:dyDescent="0.3">
      <c r="C14080"/>
    </row>
    <row r="14081" spans="3:3" x14ac:dyDescent="0.3">
      <c r="C14081"/>
    </row>
    <row r="14082" spans="3:3" x14ac:dyDescent="0.3">
      <c r="C14082"/>
    </row>
    <row r="14083" spans="3:3" x14ac:dyDescent="0.3">
      <c r="C14083"/>
    </row>
    <row r="14084" spans="3:3" x14ac:dyDescent="0.3">
      <c r="C14084"/>
    </row>
    <row r="14085" spans="3:3" x14ac:dyDescent="0.3">
      <c r="C14085"/>
    </row>
    <row r="14086" spans="3:3" x14ac:dyDescent="0.3">
      <c r="C14086"/>
    </row>
    <row r="14087" spans="3:3" x14ac:dyDescent="0.3">
      <c r="C14087"/>
    </row>
    <row r="14088" spans="3:3" x14ac:dyDescent="0.3">
      <c r="C14088"/>
    </row>
    <row r="14089" spans="3:3" x14ac:dyDescent="0.3">
      <c r="C14089"/>
    </row>
    <row r="14090" spans="3:3" x14ac:dyDescent="0.3">
      <c r="C14090"/>
    </row>
    <row r="14091" spans="3:3" x14ac:dyDescent="0.3">
      <c r="C14091"/>
    </row>
    <row r="14092" spans="3:3" x14ac:dyDescent="0.3">
      <c r="C14092"/>
    </row>
    <row r="14093" spans="3:3" x14ac:dyDescent="0.3">
      <c r="C14093"/>
    </row>
    <row r="14094" spans="3:3" x14ac:dyDescent="0.3">
      <c r="C14094"/>
    </row>
    <row r="14095" spans="3:3" x14ac:dyDescent="0.3">
      <c r="C14095"/>
    </row>
    <row r="14096" spans="3:3" x14ac:dyDescent="0.3">
      <c r="C14096"/>
    </row>
    <row r="14097" spans="3:3" x14ac:dyDescent="0.3">
      <c r="C14097"/>
    </row>
    <row r="14098" spans="3:3" x14ac:dyDescent="0.3">
      <c r="C14098"/>
    </row>
    <row r="14099" spans="3:3" x14ac:dyDescent="0.3">
      <c r="C14099"/>
    </row>
    <row r="14100" spans="3:3" x14ac:dyDescent="0.3">
      <c r="C14100"/>
    </row>
    <row r="14101" spans="3:3" x14ac:dyDescent="0.3">
      <c r="C14101"/>
    </row>
    <row r="14102" spans="3:3" x14ac:dyDescent="0.3">
      <c r="C14102"/>
    </row>
    <row r="14103" spans="3:3" x14ac:dyDescent="0.3">
      <c r="C14103"/>
    </row>
    <row r="14104" spans="3:3" x14ac:dyDescent="0.3">
      <c r="C14104"/>
    </row>
    <row r="14105" spans="3:3" x14ac:dyDescent="0.3">
      <c r="C14105"/>
    </row>
    <row r="14106" spans="3:3" x14ac:dyDescent="0.3">
      <c r="C14106"/>
    </row>
    <row r="14107" spans="3:3" x14ac:dyDescent="0.3">
      <c r="C14107"/>
    </row>
    <row r="14108" spans="3:3" x14ac:dyDescent="0.3">
      <c r="C14108"/>
    </row>
    <row r="14109" spans="3:3" x14ac:dyDescent="0.3">
      <c r="C14109"/>
    </row>
    <row r="14110" spans="3:3" x14ac:dyDescent="0.3">
      <c r="C14110"/>
    </row>
    <row r="14111" spans="3:3" x14ac:dyDescent="0.3">
      <c r="C14111"/>
    </row>
    <row r="14112" spans="3:3" x14ac:dyDescent="0.3">
      <c r="C14112"/>
    </row>
    <row r="14113" spans="3:3" x14ac:dyDescent="0.3">
      <c r="C14113"/>
    </row>
    <row r="14114" spans="3:3" x14ac:dyDescent="0.3">
      <c r="C14114"/>
    </row>
    <row r="14115" spans="3:3" x14ac:dyDescent="0.3">
      <c r="C14115"/>
    </row>
    <row r="14116" spans="3:3" x14ac:dyDescent="0.3">
      <c r="C14116"/>
    </row>
    <row r="14117" spans="3:3" x14ac:dyDescent="0.3">
      <c r="C14117"/>
    </row>
    <row r="14118" spans="3:3" x14ac:dyDescent="0.3">
      <c r="C14118"/>
    </row>
    <row r="14119" spans="3:3" x14ac:dyDescent="0.3">
      <c r="C14119"/>
    </row>
    <row r="14120" spans="3:3" x14ac:dyDescent="0.3">
      <c r="C14120"/>
    </row>
    <row r="14121" spans="3:3" x14ac:dyDescent="0.3">
      <c r="C14121"/>
    </row>
    <row r="14122" spans="3:3" x14ac:dyDescent="0.3">
      <c r="C14122"/>
    </row>
    <row r="14123" spans="3:3" x14ac:dyDescent="0.3">
      <c r="C14123"/>
    </row>
    <row r="14124" spans="3:3" x14ac:dyDescent="0.3">
      <c r="C14124"/>
    </row>
    <row r="14125" spans="3:3" x14ac:dyDescent="0.3">
      <c r="C14125"/>
    </row>
    <row r="14126" spans="3:3" x14ac:dyDescent="0.3">
      <c r="C14126"/>
    </row>
    <row r="14127" spans="3:3" x14ac:dyDescent="0.3">
      <c r="C14127"/>
    </row>
    <row r="14128" spans="3:3" x14ac:dyDescent="0.3">
      <c r="C14128"/>
    </row>
    <row r="14129" spans="3:3" x14ac:dyDescent="0.3">
      <c r="C14129"/>
    </row>
    <row r="14130" spans="3:3" x14ac:dyDescent="0.3">
      <c r="C14130"/>
    </row>
    <row r="14131" spans="3:3" x14ac:dyDescent="0.3">
      <c r="C14131"/>
    </row>
    <row r="14132" spans="3:3" x14ac:dyDescent="0.3">
      <c r="C14132"/>
    </row>
    <row r="14133" spans="3:3" x14ac:dyDescent="0.3">
      <c r="C14133"/>
    </row>
    <row r="14134" spans="3:3" x14ac:dyDescent="0.3">
      <c r="C14134"/>
    </row>
    <row r="14135" spans="3:3" x14ac:dyDescent="0.3">
      <c r="C14135"/>
    </row>
    <row r="14136" spans="3:3" x14ac:dyDescent="0.3">
      <c r="C14136"/>
    </row>
    <row r="14137" spans="3:3" x14ac:dyDescent="0.3">
      <c r="C14137"/>
    </row>
    <row r="14138" spans="3:3" x14ac:dyDescent="0.3">
      <c r="C14138"/>
    </row>
    <row r="14139" spans="3:3" x14ac:dyDescent="0.3">
      <c r="C14139"/>
    </row>
    <row r="14140" spans="3:3" x14ac:dyDescent="0.3">
      <c r="C14140"/>
    </row>
    <row r="14141" spans="3:3" x14ac:dyDescent="0.3">
      <c r="C14141"/>
    </row>
    <row r="14142" spans="3:3" x14ac:dyDescent="0.3">
      <c r="C14142"/>
    </row>
    <row r="14143" spans="3:3" x14ac:dyDescent="0.3">
      <c r="C14143"/>
    </row>
    <row r="14144" spans="3:3" x14ac:dyDescent="0.3">
      <c r="C14144"/>
    </row>
    <row r="14145" spans="3:3" x14ac:dyDescent="0.3">
      <c r="C14145"/>
    </row>
    <row r="14146" spans="3:3" x14ac:dyDescent="0.3">
      <c r="C14146"/>
    </row>
    <row r="14147" spans="3:3" x14ac:dyDescent="0.3">
      <c r="C14147"/>
    </row>
    <row r="14148" spans="3:3" x14ac:dyDescent="0.3">
      <c r="C14148"/>
    </row>
    <row r="14149" spans="3:3" x14ac:dyDescent="0.3">
      <c r="C14149"/>
    </row>
    <row r="14150" spans="3:3" x14ac:dyDescent="0.3">
      <c r="C14150"/>
    </row>
    <row r="14151" spans="3:3" x14ac:dyDescent="0.3">
      <c r="C14151"/>
    </row>
    <row r="14152" spans="3:3" x14ac:dyDescent="0.3">
      <c r="C14152"/>
    </row>
    <row r="14153" spans="3:3" x14ac:dyDescent="0.3">
      <c r="C14153"/>
    </row>
    <row r="14154" spans="3:3" x14ac:dyDescent="0.3">
      <c r="C14154"/>
    </row>
    <row r="14155" spans="3:3" x14ac:dyDescent="0.3">
      <c r="C14155"/>
    </row>
    <row r="14156" spans="3:3" x14ac:dyDescent="0.3">
      <c r="C14156"/>
    </row>
    <row r="14157" spans="3:3" x14ac:dyDescent="0.3">
      <c r="C14157"/>
    </row>
    <row r="14158" spans="3:3" x14ac:dyDescent="0.3">
      <c r="C14158"/>
    </row>
    <row r="14159" spans="3:3" x14ac:dyDescent="0.3">
      <c r="C14159"/>
    </row>
    <row r="14160" spans="3:3" x14ac:dyDescent="0.3">
      <c r="C14160"/>
    </row>
    <row r="14161" spans="3:3" x14ac:dyDescent="0.3">
      <c r="C14161"/>
    </row>
    <row r="14162" spans="3:3" x14ac:dyDescent="0.3">
      <c r="C14162"/>
    </row>
    <row r="14163" spans="3:3" x14ac:dyDescent="0.3">
      <c r="C14163"/>
    </row>
    <row r="14164" spans="3:3" x14ac:dyDescent="0.3">
      <c r="C14164"/>
    </row>
    <row r="14165" spans="3:3" x14ac:dyDescent="0.3">
      <c r="C14165"/>
    </row>
    <row r="14166" spans="3:3" x14ac:dyDescent="0.3">
      <c r="C14166"/>
    </row>
    <row r="14167" spans="3:3" x14ac:dyDescent="0.3">
      <c r="C14167"/>
    </row>
    <row r="14168" spans="3:3" x14ac:dyDescent="0.3">
      <c r="C14168"/>
    </row>
    <row r="14169" spans="3:3" x14ac:dyDescent="0.3">
      <c r="C14169"/>
    </row>
    <row r="14170" spans="3:3" x14ac:dyDescent="0.3">
      <c r="C14170"/>
    </row>
    <row r="14171" spans="3:3" x14ac:dyDescent="0.3">
      <c r="C14171"/>
    </row>
    <row r="14172" spans="3:3" x14ac:dyDescent="0.3">
      <c r="C14172"/>
    </row>
    <row r="14173" spans="3:3" x14ac:dyDescent="0.3">
      <c r="C14173"/>
    </row>
    <row r="14174" spans="3:3" x14ac:dyDescent="0.3">
      <c r="C14174"/>
    </row>
    <row r="14175" spans="3:3" x14ac:dyDescent="0.3">
      <c r="C14175"/>
    </row>
    <row r="14176" spans="3:3" x14ac:dyDescent="0.3">
      <c r="C14176"/>
    </row>
    <row r="14177" spans="3:3" x14ac:dyDescent="0.3">
      <c r="C14177"/>
    </row>
    <row r="14178" spans="3:3" x14ac:dyDescent="0.3">
      <c r="C14178"/>
    </row>
    <row r="14179" spans="3:3" x14ac:dyDescent="0.3">
      <c r="C14179"/>
    </row>
    <row r="14180" spans="3:3" x14ac:dyDescent="0.3">
      <c r="C14180"/>
    </row>
    <row r="14181" spans="3:3" x14ac:dyDescent="0.3">
      <c r="C14181"/>
    </row>
    <row r="14182" spans="3:3" x14ac:dyDescent="0.3">
      <c r="C14182"/>
    </row>
    <row r="14183" spans="3:3" x14ac:dyDescent="0.3">
      <c r="C14183"/>
    </row>
    <row r="14184" spans="3:3" x14ac:dyDescent="0.3">
      <c r="C14184"/>
    </row>
    <row r="14185" spans="3:3" x14ac:dyDescent="0.3">
      <c r="C14185"/>
    </row>
    <row r="14186" spans="3:3" x14ac:dyDescent="0.3">
      <c r="C14186"/>
    </row>
    <row r="14187" spans="3:3" x14ac:dyDescent="0.3">
      <c r="C14187"/>
    </row>
    <row r="14188" spans="3:3" x14ac:dyDescent="0.3">
      <c r="C14188"/>
    </row>
    <row r="14189" spans="3:3" x14ac:dyDescent="0.3">
      <c r="C14189"/>
    </row>
    <row r="14190" spans="3:3" x14ac:dyDescent="0.3">
      <c r="C14190"/>
    </row>
    <row r="14191" spans="3:3" x14ac:dyDescent="0.3">
      <c r="C14191"/>
    </row>
    <row r="14192" spans="3:3" x14ac:dyDescent="0.3">
      <c r="C14192"/>
    </row>
    <row r="14193" spans="3:3" x14ac:dyDescent="0.3">
      <c r="C14193"/>
    </row>
    <row r="14194" spans="3:3" x14ac:dyDescent="0.3">
      <c r="C14194"/>
    </row>
    <row r="14195" spans="3:3" x14ac:dyDescent="0.3">
      <c r="C14195"/>
    </row>
    <row r="14196" spans="3:3" x14ac:dyDescent="0.3">
      <c r="C14196"/>
    </row>
    <row r="14197" spans="3:3" x14ac:dyDescent="0.3">
      <c r="C14197"/>
    </row>
    <row r="14198" spans="3:3" x14ac:dyDescent="0.3">
      <c r="C14198"/>
    </row>
    <row r="14199" spans="3:3" x14ac:dyDescent="0.3">
      <c r="C14199"/>
    </row>
    <row r="14200" spans="3:3" x14ac:dyDescent="0.3">
      <c r="C14200"/>
    </row>
    <row r="14201" spans="3:3" x14ac:dyDescent="0.3">
      <c r="C14201"/>
    </row>
    <row r="14202" spans="3:3" x14ac:dyDescent="0.3">
      <c r="C14202"/>
    </row>
    <row r="14203" spans="3:3" x14ac:dyDescent="0.3">
      <c r="C14203"/>
    </row>
    <row r="14204" spans="3:3" x14ac:dyDescent="0.3">
      <c r="C14204"/>
    </row>
    <row r="14205" spans="3:3" x14ac:dyDescent="0.3">
      <c r="C14205"/>
    </row>
    <row r="14206" spans="3:3" x14ac:dyDescent="0.3">
      <c r="C14206"/>
    </row>
    <row r="14207" spans="3:3" x14ac:dyDescent="0.3">
      <c r="C14207"/>
    </row>
    <row r="14208" spans="3:3" x14ac:dyDescent="0.3">
      <c r="C14208"/>
    </row>
    <row r="14209" spans="3:3" x14ac:dyDescent="0.3">
      <c r="C14209"/>
    </row>
    <row r="14210" spans="3:3" x14ac:dyDescent="0.3">
      <c r="C14210"/>
    </row>
    <row r="14211" spans="3:3" x14ac:dyDescent="0.3">
      <c r="C14211"/>
    </row>
    <row r="14212" spans="3:3" x14ac:dyDescent="0.3">
      <c r="C14212"/>
    </row>
    <row r="14213" spans="3:3" x14ac:dyDescent="0.3">
      <c r="C14213"/>
    </row>
    <row r="14214" spans="3:3" x14ac:dyDescent="0.3">
      <c r="C14214"/>
    </row>
    <row r="14215" spans="3:3" x14ac:dyDescent="0.3">
      <c r="C14215"/>
    </row>
    <row r="14216" spans="3:3" x14ac:dyDescent="0.3">
      <c r="C14216"/>
    </row>
    <row r="14217" spans="3:3" x14ac:dyDescent="0.3">
      <c r="C14217"/>
    </row>
    <row r="14218" spans="3:3" x14ac:dyDescent="0.3">
      <c r="C14218"/>
    </row>
    <row r="14219" spans="3:3" x14ac:dyDescent="0.3">
      <c r="C14219"/>
    </row>
    <row r="14220" spans="3:3" x14ac:dyDescent="0.3">
      <c r="C14220"/>
    </row>
    <row r="14221" spans="3:3" x14ac:dyDescent="0.3">
      <c r="C14221"/>
    </row>
    <row r="14222" spans="3:3" x14ac:dyDescent="0.3">
      <c r="C14222"/>
    </row>
    <row r="14223" spans="3:3" x14ac:dyDescent="0.3">
      <c r="C14223"/>
    </row>
    <row r="14224" spans="3:3" x14ac:dyDescent="0.3">
      <c r="C14224"/>
    </row>
    <row r="14225" spans="3:3" x14ac:dyDescent="0.3">
      <c r="C14225"/>
    </row>
    <row r="14226" spans="3:3" x14ac:dyDescent="0.3">
      <c r="C14226"/>
    </row>
    <row r="14227" spans="3:3" x14ac:dyDescent="0.3">
      <c r="C14227"/>
    </row>
    <row r="14228" spans="3:3" x14ac:dyDescent="0.3">
      <c r="C14228"/>
    </row>
    <row r="14229" spans="3:3" x14ac:dyDescent="0.3">
      <c r="C14229"/>
    </row>
    <row r="14230" spans="3:3" x14ac:dyDescent="0.3">
      <c r="C14230"/>
    </row>
    <row r="14231" spans="3:3" x14ac:dyDescent="0.3">
      <c r="C14231"/>
    </row>
    <row r="14232" spans="3:3" x14ac:dyDescent="0.3">
      <c r="C14232"/>
    </row>
    <row r="14233" spans="3:3" x14ac:dyDescent="0.3">
      <c r="C14233"/>
    </row>
    <row r="14234" spans="3:3" x14ac:dyDescent="0.3">
      <c r="C14234"/>
    </row>
    <row r="14235" spans="3:3" x14ac:dyDescent="0.3">
      <c r="C14235"/>
    </row>
    <row r="14236" spans="3:3" x14ac:dyDescent="0.3">
      <c r="C14236"/>
    </row>
    <row r="14237" spans="3:3" x14ac:dyDescent="0.3">
      <c r="C14237"/>
    </row>
    <row r="14238" spans="3:3" x14ac:dyDescent="0.3">
      <c r="C14238"/>
    </row>
    <row r="14239" spans="3:3" x14ac:dyDescent="0.3">
      <c r="C14239"/>
    </row>
    <row r="14240" spans="3:3" x14ac:dyDescent="0.3">
      <c r="C14240"/>
    </row>
    <row r="14241" spans="3:3" x14ac:dyDescent="0.3">
      <c r="C14241"/>
    </row>
    <row r="14242" spans="3:3" x14ac:dyDescent="0.3">
      <c r="C14242"/>
    </row>
    <row r="14243" spans="3:3" x14ac:dyDescent="0.3">
      <c r="C14243"/>
    </row>
    <row r="14244" spans="3:3" x14ac:dyDescent="0.3">
      <c r="C14244"/>
    </row>
    <row r="14245" spans="3:3" x14ac:dyDescent="0.3">
      <c r="C14245"/>
    </row>
    <row r="14246" spans="3:3" x14ac:dyDescent="0.3">
      <c r="C14246"/>
    </row>
    <row r="14247" spans="3:3" x14ac:dyDescent="0.3">
      <c r="C14247"/>
    </row>
    <row r="14248" spans="3:3" x14ac:dyDescent="0.3">
      <c r="C14248"/>
    </row>
    <row r="14249" spans="3:3" x14ac:dyDescent="0.3">
      <c r="C14249"/>
    </row>
    <row r="14250" spans="3:3" x14ac:dyDescent="0.3">
      <c r="C14250"/>
    </row>
    <row r="14251" spans="3:3" x14ac:dyDescent="0.3">
      <c r="C14251"/>
    </row>
    <row r="14252" spans="3:3" x14ac:dyDescent="0.3">
      <c r="C14252"/>
    </row>
    <row r="14253" spans="3:3" x14ac:dyDescent="0.3">
      <c r="C14253"/>
    </row>
    <row r="14254" spans="3:3" x14ac:dyDescent="0.3">
      <c r="C14254"/>
    </row>
    <row r="14255" spans="3:3" x14ac:dyDescent="0.3">
      <c r="C14255"/>
    </row>
    <row r="14256" spans="3:3" x14ac:dyDescent="0.3">
      <c r="C14256"/>
    </row>
    <row r="14257" spans="3:3" x14ac:dyDescent="0.3">
      <c r="C14257"/>
    </row>
    <row r="14258" spans="3:3" x14ac:dyDescent="0.3">
      <c r="C14258"/>
    </row>
    <row r="14259" spans="3:3" x14ac:dyDescent="0.3">
      <c r="C14259"/>
    </row>
    <row r="14260" spans="3:3" x14ac:dyDescent="0.3">
      <c r="C14260"/>
    </row>
    <row r="14261" spans="3:3" x14ac:dyDescent="0.3">
      <c r="C14261"/>
    </row>
    <row r="14262" spans="3:3" x14ac:dyDescent="0.3">
      <c r="C14262"/>
    </row>
    <row r="14263" spans="3:3" x14ac:dyDescent="0.3">
      <c r="C14263"/>
    </row>
    <row r="14264" spans="3:3" x14ac:dyDescent="0.3">
      <c r="C14264"/>
    </row>
    <row r="14265" spans="3:3" x14ac:dyDescent="0.3">
      <c r="C14265"/>
    </row>
    <row r="14266" spans="3:3" x14ac:dyDescent="0.3">
      <c r="C14266"/>
    </row>
    <row r="14267" spans="3:3" x14ac:dyDescent="0.3">
      <c r="C14267"/>
    </row>
    <row r="14268" spans="3:3" x14ac:dyDescent="0.3">
      <c r="C14268"/>
    </row>
    <row r="14269" spans="3:3" x14ac:dyDescent="0.3">
      <c r="C14269"/>
    </row>
    <row r="14270" spans="3:3" x14ac:dyDescent="0.3">
      <c r="C14270"/>
    </row>
    <row r="14271" spans="3:3" x14ac:dyDescent="0.3">
      <c r="C14271"/>
    </row>
    <row r="14272" spans="3:3" x14ac:dyDescent="0.3">
      <c r="C14272"/>
    </row>
    <row r="14273" spans="3:3" x14ac:dyDescent="0.3">
      <c r="C14273"/>
    </row>
    <row r="14274" spans="3:3" x14ac:dyDescent="0.3">
      <c r="C14274"/>
    </row>
    <row r="14275" spans="3:3" x14ac:dyDescent="0.3">
      <c r="C14275"/>
    </row>
    <row r="14276" spans="3:3" x14ac:dyDescent="0.3">
      <c r="C14276"/>
    </row>
    <row r="14277" spans="3:3" x14ac:dyDescent="0.3">
      <c r="C14277"/>
    </row>
    <row r="14278" spans="3:3" x14ac:dyDescent="0.3">
      <c r="C14278"/>
    </row>
    <row r="14279" spans="3:3" x14ac:dyDescent="0.3">
      <c r="C14279"/>
    </row>
    <row r="14280" spans="3:3" x14ac:dyDescent="0.3">
      <c r="C14280"/>
    </row>
    <row r="14281" spans="3:3" x14ac:dyDescent="0.3">
      <c r="C14281"/>
    </row>
    <row r="14282" spans="3:3" x14ac:dyDescent="0.3">
      <c r="C14282"/>
    </row>
    <row r="14283" spans="3:3" x14ac:dyDescent="0.3">
      <c r="C14283"/>
    </row>
    <row r="14284" spans="3:3" x14ac:dyDescent="0.3">
      <c r="C14284"/>
    </row>
    <row r="14285" spans="3:3" x14ac:dyDescent="0.3">
      <c r="C14285"/>
    </row>
    <row r="14286" spans="3:3" x14ac:dyDescent="0.3">
      <c r="C14286"/>
    </row>
    <row r="14287" spans="3:3" x14ac:dyDescent="0.3">
      <c r="C14287"/>
    </row>
    <row r="14288" spans="3:3" x14ac:dyDescent="0.3">
      <c r="C14288"/>
    </row>
    <row r="14289" spans="3:3" x14ac:dyDescent="0.3">
      <c r="C14289"/>
    </row>
    <row r="14290" spans="3:3" x14ac:dyDescent="0.3">
      <c r="C14290"/>
    </row>
    <row r="14291" spans="3:3" x14ac:dyDescent="0.3">
      <c r="C14291"/>
    </row>
    <row r="14292" spans="3:3" x14ac:dyDescent="0.3">
      <c r="C14292"/>
    </row>
    <row r="14293" spans="3:3" x14ac:dyDescent="0.3">
      <c r="C14293"/>
    </row>
    <row r="14294" spans="3:3" x14ac:dyDescent="0.3">
      <c r="C14294"/>
    </row>
    <row r="14295" spans="3:3" x14ac:dyDescent="0.3">
      <c r="C14295"/>
    </row>
    <row r="14296" spans="3:3" x14ac:dyDescent="0.3">
      <c r="C14296"/>
    </row>
    <row r="14297" spans="3:3" x14ac:dyDescent="0.3">
      <c r="C14297"/>
    </row>
    <row r="14298" spans="3:3" x14ac:dyDescent="0.3">
      <c r="C14298"/>
    </row>
    <row r="14299" spans="3:3" x14ac:dyDescent="0.3">
      <c r="C14299"/>
    </row>
    <row r="14300" spans="3:3" x14ac:dyDescent="0.3">
      <c r="C14300"/>
    </row>
    <row r="14301" spans="3:3" x14ac:dyDescent="0.3">
      <c r="C14301"/>
    </row>
    <row r="14302" spans="3:3" x14ac:dyDescent="0.3">
      <c r="C14302"/>
    </row>
    <row r="14303" spans="3:3" x14ac:dyDescent="0.3">
      <c r="C14303"/>
    </row>
    <row r="14304" spans="3:3" x14ac:dyDescent="0.3">
      <c r="C14304"/>
    </row>
    <row r="14305" spans="3:3" x14ac:dyDescent="0.3">
      <c r="C14305"/>
    </row>
    <row r="14306" spans="3:3" x14ac:dyDescent="0.3">
      <c r="C14306"/>
    </row>
    <row r="14307" spans="3:3" x14ac:dyDescent="0.3">
      <c r="C14307"/>
    </row>
    <row r="14308" spans="3:3" x14ac:dyDescent="0.3">
      <c r="C14308"/>
    </row>
    <row r="14309" spans="3:3" x14ac:dyDescent="0.3">
      <c r="C14309"/>
    </row>
    <row r="14310" spans="3:3" x14ac:dyDescent="0.3">
      <c r="C14310"/>
    </row>
    <row r="14311" spans="3:3" x14ac:dyDescent="0.3">
      <c r="C14311"/>
    </row>
    <row r="14312" spans="3:3" x14ac:dyDescent="0.3">
      <c r="C14312"/>
    </row>
    <row r="14313" spans="3:3" x14ac:dyDescent="0.3">
      <c r="C14313"/>
    </row>
    <row r="14314" spans="3:3" x14ac:dyDescent="0.3">
      <c r="C14314"/>
    </row>
    <row r="14315" spans="3:3" x14ac:dyDescent="0.3">
      <c r="C14315"/>
    </row>
    <row r="14316" spans="3:3" x14ac:dyDescent="0.3">
      <c r="C14316"/>
    </row>
    <row r="14317" spans="3:3" x14ac:dyDescent="0.3">
      <c r="C14317"/>
    </row>
    <row r="14318" spans="3:3" x14ac:dyDescent="0.3">
      <c r="C14318"/>
    </row>
    <row r="14319" spans="3:3" x14ac:dyDescent="0.3">
      <c r="C14319"/>
    </row>
    <row r="14320" spans="3:3" x14ac:dyDescent="0.3">
      <c r="C14320"/>
    </row>
    <row r="14321" spans="3:3" x14ac:dyDescent="0.3">
      <c r="C14321"/>
    </row>
    <row r="14322" spans="3:3" x14ac:dyDescent="0.3">
      <c r="C14322"/>
    </row>
    <row r="14323" spans="3:3" x14ac:dyDescent="0.3">
      <c r="C14323"/>
    </row>
    <row r="14324" spans="3:3" x14ac:dyDescent="0.3">
      <c r="C14324"/>
    </row>
    <row r="14325" spans="3:3" x14ac:dyDescent="0.3">
      <c r="C14325"/>
    </row>
    <row r="14326" spans="3:3" x14ac:dyDescent="0.3">
      <c r="C14326"/>
    </row>
    <row r="14327" spans="3:3" x14ac:dyDescent="0.3">
      <c r="C14327"/>
    </row>
    <row r="14328" spans="3:3" x14ac:dyDescent="0.3">
      <c r="C14328"/>
    </row>
    <row r="14329" spans="3:3" x14ac:dyDescent="0.3">
      <c r="C14329"/>
    </row>
    <row r="14330" spans="3:3" x14ac:dyDescent="0.3">
      <c r="C14330"/>
    </row>
    <row r="14331" spans="3:3" x14ac:dyDescent="0.3">
      <c r="C14331"/>
    </row>
    <row r="14332" spans="3:3" x14ac:dyDescent="0.3">
      <c r="C14332"/>
    </row>
    <row r="14333" spans="3:3" x14ac:dyDescent="0.3">
      <c r="C14333"/>
    </row>
    <row r="14334" spans="3:3" x14ac:dyDescent="0.3">
      <c r="C14334"/>
    </row>
    <row r="14335" spans="3:3" x14ac:dyDescent="0.3">
      <c r="C14335"/>
    </row>
    <row r="14336" spans="3:3" x14ac:dyDescent="0.3">
      <c r="C14336"/>
    </row>
    <row r="14337" spans="3:3" x14ac:dyDescent="0.3">
      <c r="C14337"/>
    </row>
    <row r="14338" spans="3:3" x14ac:dyDescent="0.3">
      <c r="C14338"/>
    </row>
    <row r="14339" spans="3:3" x14ac:dyDescent="0.3">
      <c r="C14339"/>
    </row>
    <row r="14340" spans="3:3" x14ac:dyDescent="0.3">
      <c r="C14340"/>
    </row>
    <row r="14341" spans="3:3" x14ac:dyDescent="0.3">
      <c r="C14341"/>
    </row>
    <row r="14342" spans="3:3" x14ac:dyDescent="0.3">
      <c r="C14342"/>
    </row>
    <row r="14343" spans="3:3" x14ac:dyDescent="0.3">
      <c r="C14343"/>
    </row>
    <row r="14344" spans="3:3" x14ac:dyDescent="0.3">
      <c r="C14344"/>
    </row>
    <row r="14345" spans="3:3" x14ac:dyDescent="0.3">
      <c r="C14345"/>
    </row>
    <row r="14346" spans="3:3" x14ac:dyDescent="0.3">
      <c r="C14346"/>
    </row>
    <row r="14347" spans="3:3" x14ac:dyDescent="0.3">
      <c r="C14347"/>
    </row>
    <row r="14348" spans="3:3" x14ac:dyDescent="0.3">
      <c r="C14348"/>
    </row>
    <row r="14349" spans="3:3" x14ac:dyDescent="0.3">
      <c r="C14349"/>
    </row>
    <row r="14350" spans="3:3" x14ac:dyDescent="0.3">
      <c r="C14350"/>
    </row>
    <row r="14351" spans="3:3" x14ac:dyDescent="0.3">
      <c r="C14351"/>
    </row>
    <row r="14352" spans="3:3" x14ac:dyDescent="0.3">
      <c r="C14352"/>
    </row>
    <row r="14353" spans="3:3" x14ac:dyDescent="0.3">
      <c r="C14353"/>
    </row>
    <row r="14354" spans="3:3" x14ac:dyDescent="0.3">
      <c r="C14354"/>
    </row>
    <row r="14355" spans="3:3" x14ac:dyDescent="0.3">
      <c r="C14355"/>
    </row>
    <row r="14356" spans="3:3" x14ac:dyDescent="0.3">
      <c r="C14356"/>
    </row>
    <row r="14357" spans="3:3" x14ac:dyDescent="0.3">
      <c r="C14357"/>
    </row>
    <row r="14358" spans="3:3" x14ac:dyDescent="0.3">
      <c r="C14358"/>
    </row>
    <row r="14359" spans="3:3" x14ac:dyDescent="0.3">
      <c r="C14359"/>
    </row>
    <row r="14360" spans="3:3" x14ac:dyDescent="0.3">
      <c r="C14360"/>
    </row>
    <row r="14361" spans="3:3" x14ac:dyDescent="0.3">
      <c r="C14361"/>
    </row>
    <row r="14362" spans="3:3" x14ac:dyDescent="0.3">
      <c r="C14362"/>
    </row>
    <row r="14363" spans="3:3" x14ac:dyDescent="0.3">
      <c r="C14363"/>
    </row>
    <row r="14364" spans="3:3" x14ac:dyDescent="0.3">
      <c r="C14364"/>
    </row>
    <row r="14365" spans="3:3" x14ac:dyDescent="0.3">
      <c r="C14365"/>
    </row>
    <row r="14366" spans="3:3" x14ac:dyDescent="0.3">
      <c r="C14366"/>
    </row>
    <row r="14367" spans="3:3" x14ac:dyDescent="0.3">
      <c r="C14367"/>
    </row>
    <row r="14368" spans="3:3" x14ac:dyDescent="0.3">
      <c r="C14368"/>
    </row>
    <row r="14369" spans="3:3" x14ac:dyDescent="0.3">
      <c r="C14369"/>
    </row>
    <row r="14370" spans="3:3" x14ac:dyDescent="0.3">
      <c r="C14370"/>
    </row>
    <row r="14371" spans="3:3" x14ac:dyDescent="0.3">
      <c r="C14371"/>
    </row>
    <row r="14372" spans="3:3" x14ac:dyDescent="0.3">
      <c r="C14372"/>
    </row>
    <row r="14373" spans="3:3" x14ac:dyDescent="0.3">
      <c r="C14373"/>
    </row>
    <row r="14374" spans="3:3" x14ac:dyDescent="0.3">
      <c r="C14374"/>
    </row>
    <row r="14375" spans="3:3" x14ac:dyDescent="0.3">
      <c r="C14375"/>
    </row>
    <row r="14376" spans="3:3" x14ac:dyDescent="0.3">
      <c r="C14376"/>
    </row>
    <row r="14377" spans="3:3" x14ac:dyDescent="0.3">
      <c r="C14377"/>
    </row>
    <row r="14378" spans="3:3" x14ac:dyDescent="0.3">
      <c r="C14378"/>
    </row>
    <row r="14379" spans="3:3" x14ac:dyDescent="0.3">
      <c r="C14379"/>
    </row>
    <row r="14380" spans="3:3" x14ac:dyDescent="0.3">
      <c r="C14380"/>
    </row>
    <row r="14381" spans="3:3" x14ac:dyDescent="0.3">
      <c r="C14381"/>
    </row>
    <row r="14382" spans="3:3" x14ac:dyDescent="0.3">
      <c r="C14382"/>
    </row>
    <row r="14383" spans="3:3" x14ac:dyDescent="0.3">
      <c r="C14383"/>
    </row>
    <row r="14384" spans="3:3" x14ac:dyDescent="0.3">
      <c r="C14384"/>
    </row>
    <row r="14385" spans="3:3" x14ac:dyDescent="0.3">
      <c r="C14385"/>
    </row>
    <row r="14386" spans="3:3" x14ac:dyDescent="0.3">
      <c r="C14386"/>
    </row>
    <row r="14387" spans="3:3" x14ac:dyDescent="0.3">
      <c r="C14387"/>
    </row>
    <row r="14388" spans="3:3" x14ac:dyDescent="0.3">
      <c r="C14388"/>
    </row>
    <row r="14389" spans="3:3" x14ac:dyDescent="0.3">
      <c r="C14389"/>
    </row>
    <row r="14390" spans="3:3" x14ac:dyDescent="0.3">
      <c r="C14390"/>
    </row>
    <row r="14391" spans="3:3" x14ac:dyDescent="0.3">
      <c r="C14391"/>
    </row>
    <row r="14392" spans="3:3" x14ac:dyDescent="0.3">
      <c r="C14392"/>
    </row>
    <row r="14393" spans="3:3" x14ac:dyDescent="0.3">
      <c r="C14393"/>
    </row>
    <row r="14394" spans="3:3" x14ac:dyDescent="0.3">
      <c r="C14394"/>
    </row>
    <row r="14395" spans="3:3" x14ac:dyDescent="0.3">
      <c r="C14395"/>
    </row>
    <row r="14396" spans="3:3" x14ac:dyDescent="0.3">
      <c r="C14396"/>
    </row>
    <row r="14397" spans="3:3" x14ac:dyDescent="0.3">
      <c r="C14397"/>
    </row>
    <row r="14398" spans="3:3" x14ac:dyDescent="0.3">
      <c r="C14398"/>
    </row>
    <row r="14399" spans="3:3" x14ac:dyDescent="0.3">
      <c r="C14399"/>
    </row>
    <row r="14400" spans="3:3" x14ac:dyDescent="0.3">
      <c r="C14400"/>
    </row>
    <row r="14401" spans="3:3" x14ac:dyDescent="0.3">
      <c r="C14401"/>
    </row>
    <row r="14402" spans="3:3" x14ac:dyDescent="0.3">
      <c r="C14402"/>
    </row>
    <row r="14403" spans="3:3" x14ac:dyDescent="0.3">
      <c r="C14403"/>
    </row>
    <row r="14404" spans="3:3" x14ac:dyDescent="0.3">
      <c r="C14404"/>
    </row>
    <row r="14405" spans="3:3" x14ac:dyDescent="0.3">
      <c r="C14405"/>
    </row>
    <row r="14406" spans="3:3" x14ac:dyDescent="0.3">
      <c r="C14406"/>
    </row>
    <row r="14407" spans="3:3" x14ac:dyDescent="0.3">
      <c r="C14407"/>
    </row>
    <row r="14408" spans="3:3" x14ac:dyDescent="0.3">
      <c r="C14408"/>
    </row>
    <row r="14409" spans="3:3" x14ac:dyDescent="0.3">
      <c r="C14409"/>
    </row>
    <row r="14410" spans="3:3" x14ac:dyDescent="0.3">
      <c r="C14410"/>
    </row>
    <row r="14411" spans="3:3" x14ac:dyDescent="0.3">
      <c r="C14411"/>
    </row>
    <row r="14412" spans="3:3" x14ac:dyDescent="0.3">
      <c r="C14412"/>
    </row>
    <row r="14413" spans="3:3" x14ac:dyDescent="0.3">
      <c r="C14413"/>
    </row>
    <row r="14414" spans="3:3" x14ac:dyDescent="0.3">
      <c r="C14414"/>
    </row>
    <row r="14415" spans="3:3" x14ac:dyDescent="0.3">
      <c r="C14415"/>
    </row>
    <row r="14416" spans="3:3" x14ac:dyDescent="0.3">
      <c r="C14416"/>
    </row>
    <row r="14417" spans="3:3" x14ac:dyDescent="0.3">
      <c r="C14417"/>
    </row>
    <row r="14418" spans="3:3" x14ac:dyDescent="0.3">
      <c r="C14418"/>
    </row>
    <row r="14419" spans="3:3" x14ac:dyDescent="0.3">
      <c r="C14419"/>
    </row>
    <row r="14420" spans="3:3" x14ac:dyDescent="0.3">
      <c r="C14420"/>
    </row>
    <row r="14421" spans="3:3" x14ac:dyDescent="0.3">
      <c r="C14421"/>
    </row>
    <row r="14422" spans="3:3" x14ac:dyDescent="0.3">
      <c r="C14422"/>
    </row>
    <row r="14423" spans="3:3" x14ac:dyDescent="0.3">
      <c r="C14423"/>
    </row>
    <row r="14424" spans="3:3" x14ac:dyDescent="0.3">
      <c r="C14424"/>
    </row>
    <row r="14425" spans="3:3" x14ac:dyDescent="0.3">
      <c r="C14425"/>
    </row>
    <row r="14426" spans="3:3" x14ac:dyDescent="0.3">
      <c r="C14426"/>
    </row>
    <row r="14427" spans="3:3" x14ac:dyDescent="0.3">
      <c r="C14427"/>
    </row>
    <row r="14428" spans="3:3" x14ac:dyDescent="0.3">
      <c r="C14428"/>
    </row>
    <row r="14429" spans="3:3" x14ac:dyDescent="0.3">
      <c r="C14429"/>
    </row>
    <row r="14430" spans="3:3" x14ac:dyDescent="0.3">
      <c r="C14430"/>
    </row>
    <row r="14431" spans="3:3" x14ac:dyDescent="0.3">
      <c r="C14431"/>
    </row>
    <row r="14432" spans="3:3" x14ac:dyDescent="0.3">
      <c r="C14432"/>
    </row>
    <row r="14433" spans="3:3" x14ac:dyDescent="0.3">
      <c r="C14433"/>
    </row>
    <row r="14434" spans="3:3" x14ac:dyDescent="0.3">
      <c r="C14434"/>
    </row>
    <row r="14435" spans="3:3" x14ac:dyDescent="0.3">
      <c r="C14435"/>
    </row>
    <row r="14436" spans="3:3" x14ac:dyDescent="0.3">
      <c r="C14436"/>
    </row>
    <row r="14437" spans="3:3" x14ac:dyDescent="0.3">
      <c r="C14437"/>
    </row>
    <row r="14438" spans="3:3" x14ac:dyDescent="0.3">
      <c r="C14438"/>
    </row>
    <row r="14439" spans="3:3" x14ac:dyDescent="0.3">
      <c r="C14439"/>
    </row>
    <row r="14440" spans="3:3" x14ac:dyDescent="0.3">
      <c r="C14440"/>
    </row>
    <row r="14441" spans="3:3" x14ac:dyDescent="0.3">
      <c r="C14441"/>
    </row>
    <row r="14442" spans="3:3" x14ac:dyDescent="0.3">
      <c r="C14442"/>
    </row>
    <row r="14443" spans="3:3" x14ac:dyDescent="0.3">
      <c r="C14443"/>
    </row>
    <row r="14444" spans="3:3" x14ac:dyDescent="0.3">
      <c r="C14444"/>
    </row>
    <row r="14445" spans="3:3" x14ac:dyDescent="0.3">
      <c r="C14445"/>
    </row>
    <row r="14446" spans="3:3" x14ac:dyDescent="0.3">
      <c r="C14446"/>
    </row>
    <row r="14447" spans="3:3" x14ac:dyDescent="0.3">
      <c r="C14447"/>
    </row>
    <row r="14448" spans="3:3" x14ac:dyDescent="0.3">
      <c r="C14448"/>
    </row>
    <row r="14449" spans="3:3" x14ac:dyDescent="0.3">
      <c r="C14449"/>
    </row>
    <row r="14450" spans="3:3" x14ac:dyDescent="0.3">
      <c r="C14450"/>
    </row>
    <row r="14451" spans="3:3" x14ac:dyDescent="0.3">
      <c r="C14451"/>
    </row>
    <row r="14452" spans="3:3" x14ac:dyDescent="0.3">
      <c r="C14452"/>
    </row>
    <row r="14453" spans="3:3" x14ac:dyDescent="0.3">
      <c r="C14453"/>
    </row>
    <row r="14454" spans="3:3" x14ac:dyDescent="0.3">
      <c r="C14454"/>
    </row>
    <row r="14455" spans="3:3" x14ac:dyDescent="0.3">
      <c r="C14455"/>
    </row>
    <row r="14456" spans="3:3" x14ac:dyDescent="0.3">
      <c r="C14456"/>
    </row>
    <row r="14457" spans="3:3" x14ac:dyDescent="0.3">
      <c r="C14457"/>
    </row>
    <row r="14458" spans="3:3" x14ac:dyDescent="0.3">
      <c r="C14458"/>
    </row>
    <row r="14459" spans="3:3" x14ac:dyDescent="0.3">
      <c r="C14459"/>
    </row>
    <row r="14460" spans="3:3" x14ac:dyDescent="0.3">
      <c r="C14460"/>
    </row>
    <row r="14461" spans="3:3" x14ac:dyDescent="0.3">
      <c r="C14461"/>
    </row>
    <row r="14462" spans="3:3" x14ac:dyDescent="0.3">
      <c r="C14462"/>
    </row>
    <row r="14463" spans="3:3" x14ac:dyDescent="0.3">
      <c r="C14463"/>
    </row>
    <row r="14464" spans="3:3" x14ac:dyDescent="0.3">
      <c r="C14464"/>
    </row>
    <row r="14465" spans="3:3" x14ac:dyDescent="0.3">
      <c r="C14465"/>
    </row>
    <row r="14466" spans="3:3" x14ac:dyDescent="0.3">
      <c r="C14466"/>
    </row>
    <row r="14467" spans="3:3" x14ac:dyDescent="0.3">
      <c r="C14467"/>
    </row>
    <row r="14468" spans="3:3" x14ac:dyDescent="0.3">
      <c r="C14468"/>
    </row>
    <row r="14469" spans="3:3" x14ac:dyDescent="0.3">
      <c r="C14469"/>
    </row>
    <row r="14470" spans="3:3" x14ac:dyDescent="0.3">
      <c r="C14470"/>
    </row>
    <row r="14471" spans="3:3" x14ac:dyDescent="0.3">
      <c r="C14471"/>
    </row>
    <row r="14472" spans="3:3" x14ac:dyDescent="0.3">
      <c r="C14472"/>
    </row>
    <row r="14473" spans="3:3" x14ac:dyDescent="0.3">
      <c r="C14473"/>
    </row>
    <row r="14474" spans="3:3" x14ac:dyDescent="0.3">
      <c r="C14474"/>
    </row>
    <row r="14475" spans="3:3" x14ac:dyDescent="0.3">
      <c r="C14475"/>
    </row>
    <row r="14476" spans="3:3" x14ac:dyDescent="0.3">
      <c r="C14476"/>
    </row>
    <row r="14477" spans="3:3" x14ac:dyDescent="0.3">
      <c r="C14477"/>
    </row>
    <row r="14478" spans="3:3" x14ac:dyDescent="0.3">
      <c r="C14478"/>
    </row>
    <row r="14479" spans="3:3" x14ac:dyDescent="0.3">
      <c r="C14479"/>
    </row>
    <row r="14480" spans="3:3" x14ac:dyDescent="0.3">
      <c r="C14480"/>
    </row>
    <row r="14481" spans="3:3" x14ac:dyDescent="0.3">
      <c r="C14481"/>
    </row>
    <row r="14482" spans="3:3" x14ac:dyDescent="0.3">
      <c r="C14482"/>
    </row>
    <row r="14483" spans="3:3" x14ac:dyDescent="0.3">
      <c r="C14483"/>
    </row>
    <row r="14484" spans="3:3" x14ac:dyDescent="0.3">
      <c r="C14484"/>
    </row>
    <row r="14485" spans="3:3" x14ac:dyDescent="0.3">
      <c r="C14485"/>
    </row>
    <row r="14486" spans="3:3" x14ac:dyDescent="0.3">
      <c r="C14486"/>
    </row>
    <row r="14487" spans="3:3" x14ac:dyDescent="0.3">
      <c r="C14487"/>
    </row>
    <row r="14488" spans="3:3" x14ac:dyDescent="0.3">
      <c r="C14488"/>
    </row>
    <row r="14489" spans="3:3" x14ac:dyDescent="0.3">
      <c r="C14489"/>
    </row>
    <row r="14490" spans="3:3" x14ac:dyDescent="0.3">
      <c r="C14490"/>
    </row>
    <row r="14491" spans="3:3" x14ac:dyDescent="0.3">
      <c r="C14491"/>
    </row>
    <row r="14492" spans="3:3" x14ac:dyDescent="0.3">
      <c r="C14492"/>
    </row>
    <row r="14493" spans="3:3" x14ac:dyDescent="0.3">
      <c r="C14493"/>
    </row>
    <row r="14494" spans="3:3" x14ac:dyDescent="0.3">
      <c r="C14494"/>
    </row>
    <row r="14495" spans="3:3" x14ac:dyDescent="0.3">
      <c r="C14495"/>
    </row>
    <row r="14496" spans="3:3" x14ac:dyDescent="0.3">
      <c r="C14496"/>
    </row>
    <row r="14497" spans="3:3" x14ac:dyDescent="0.3">
      <c r="C14497"/>
    </row>
    <row r="14498" spans="3:3" x14ac:dyDescent="0.3">
      <c r="C14498"/>
    </row>
    <row r="14499" spans="3:3" x14ac:dyDescent="0.3">
      <c r="C14499"/>
    </row>
    <row r="14500" spans="3:3" x14ac:dyDescent="0.3">
      <c r="C14500"/>
    </row>
    <row r="14501" spans="3:3" x14ac:dyDescent="0.3">
      <c r="C14501"/>
    </row>
    <row r="14502" spans="3:3" x14ac:dyDescent="0.3">
      <c r="C14502"/>
    </row>
    <row r="14503" spans="3:3" x14ac:dyDescent="0.3">
      <c r="C14503"/>
    </row>
    <row r="14504" spans="3:3" x14ac:dyDescent="0.3">
      <c r="C14504"/>
    </row>
    <row r="14505" spans="3:3" x14ac:dyDescent="0.3">
      <c r="C14505"/>
    </row>
    <row r="14506" spans="3:3" x14ac:dyDescent="0.3">
      <c r="C14506"/>
    </row>
    <row r="14507" spans="3:3" x14ac:dyDescent="0.3">
      <c r="C14507"/>
    </row>
    <row r="14508" spans="3:3" x14ac:dyDescent="0.3">
      <c r="C14508"/>
    </row>
    <row r="14509" spans="3:3" x14ac:dyDescent="0.3">
      <c r="C14509"/>
    </row>
    <row r="14510" spans="3:3" x14ac:dyDescent="0.3">
      <c r="C14510"/>
    </row>
    <row r="14511" spans="3:3" x14ac:dyDescent="0.3">
      <c r="C14511"/>
    </row>
    <row r="14512" spans="3:3" x14ac:dyDescent="0.3">
      <c r="C14512"/>
    </row>
    <row r="14513" spans="3:3" x14ac:dyDescent="0.3">
      <c r="C14513"/>
    </row>
    <row r="14514" spans="3:3" x14ac:dyDescent="0.3">
      <c r="C14514"/>
    </row>
    <row r="14515" spans="3:3" x14ac:dyDescent="0.3">
      <c r="C14515"/>
    </row>
    <row r="14516" spans="3:3" x14ac:dyDescent="0.3">
      <c r="C14516"/>
    </row>
    <row r="14517" spans="3:3" x14ac:dyDescent="0.3">
      <c r="C14517"/>
    </row>
    <row r="14518" spans="3:3" x14ac:dyDescent="0.3">
      <c r="C14518"/>
    </row>
    <row r="14519" spans="3:3" x14ac:dyDescent="0.3">
      <c r="C14519"/>
    </row>
    <row r="14520" spans="3:3" x14ac:dyDescent="0.3">
      <c r="C14520"/>
    </row>
    <row r="14521" spans="3:3" x14ac:dyDescent="0.3">
      <c r="C14521"/>
    </row>
    <row r="14522" spans="3:3" x14ac:dyDescent="0.3">
      <c r="C14522"/>
    </row>
    <row r="14523" spans="3:3" x14ac:dyDescent="0.3">
      <c r="C14523"/>
    </row>
    <row r="14524" spans="3:3" x14ac:dyDescent="0.3">
      <c r="C14524"/>
    </row>
    <row r="14525" spans="3:3" x14ac:dyDescent="0.3">
      <c r="C14525"/>
    </row>
    <row r="14526" spans="3:3" x14ac:dyDescent="0.3">
      <c r="C14526"/>
    </row>
    <row r="14527" spans="3:3" x14ac:dyDescent="0.3">
      <c r="C14527"/>
    </row>
    <row r="14528" spans="3:3" x14ac:dyDescent="0.3">
      <c r="C14528"/>
    </row>
    <row r="14529" spans="3:3" x14ac:dyDescent="0.3">
      <c r="C14529"/>
    </row>
    <row r="14530" spans="3:3" x14ac:dyDescent="0.3">
      <c r="C14530"/>
    </row>
    <row r="14531" spans="3:3" x14ac:dyDescent="0.3">
      <c r="C14531"/>
    </row>
    <row r="14532" spans="3:3" x14ac:dyDescent="0.3">
      <c r="C14532"/>
    </row>
    <row r="14533" spans="3:3" x14ac:dyDescent="0.3">
      <c r="C14533"/>
    </row>
    <row r="14534" spans="3:3" x14ac:dyDescent="0.3">
      <c r="C14534"/>
    </row>
    <row r="14535" spans="3:3" x14ac:dyDescent="0.3">
      <c r="C14535"/>
    </row>
    <row r="14536" spans="3:3" x14ac:dyDescent="0.3">
      <c r="C14536"/>
    </row>
    <row r="14537" spans="3:3" x14ac:dyDescent="0.3">
      <c r="C14537"/>
    </row>
    <row r="14538" spans="3:3" x14ac:dyDescent="0.3">
      <c r="C14538"/>
    </row>
    <row r="14539" spans="3:3" x14ac:dyDescent="0.3">
      <c r="C14539"/>
    </row>
    <row r="14540" spans="3:3" x14ac:dyDescent="0.3">
      <c r="C14540"/>
    </row>
    <row r="14541" spans="3:3" x14ac:dyDescent="0.3">
      <c r="C14541"/>
    </row>
    <row r="14542" spans="3:3" x14ac:dyDescent="0.3">
      <c r="C14542"/>
    </row>
    <row r="14543" spans="3:3" x14ac:dyDescent="0.3">
      <c r="C14543"/>
    </row>
    <row r="14544" spans="3:3" x14ac:dyDescent="0.3">
      <c r="C14544"/>
    </row>
    <row r="14545" spans="3:3" x14ac:dyDescent="0.3">
      <c r="C14545"/>
    </row>
    <row r="14546" spans="3:3" x14ac:dyDescent="0.3">
      <c r="C14546"/>
    </row>
    <row r="14547" spans="3:3" x14ac:dyDescent="0.3">
      <c r="C14547"/>
    </row>
    <row r="14548" spans="3:3" x14ac:dyDescent="0.3">
      <c r="C14548"/>
    </row>
    <row r="14549" spans="3:3" x14ac:dyDescent="0.3">
      <c r="C14549"/>
    </row>
    <row r="14550" spans="3:3" x14ac:dyDescent="0.3">
      <c r="C14550"/>
    </row>
    <row r="14551" spans="3:3" x14ac:dyDescent="0.3">
      <c r="C14551"/>
    </row>
    <row r="14552" spans="3:3" x14ac:dyDescent="0.3">
      <c r="C14552"/>
    </row>
    <row r="14553" spans="3:3" x14ac:dyDescent="0.3">
      <c r="C14553"/>
    </row>
    <row r="14554" spans="3:3" x14ac:dyDescent="0.3">
      <c r="C14554"/>
    </row>
    <row r="14555" spans="3:3" x14ac:dyDescent="0.3">
      <c r="C14555"/>
    </row>
    <row r="14556" spans="3:3" x14ac:dyDescent="0.3">
      <c r="C14556"/>
    </row>
    <row r="14557" spans="3:3" x14ac:dyDescent="0.3">
      <c r="C14557"/>
    </row>
    <row r="14558" spans="3:3" x14ac:dyDescent="0.3">
      <c r="C14558"/>
    </row>
    <row r="14559" spans="3:3" x14ac:dyDescent="0.3">
      <c r="C14559"/>
    </row>
    <row r="14560" spans="3:3" x14ac:dyDescent="0.3">
      <c r="C14560"/>
    </row>
    <row r="14561" spans="3:3" x14ac:dyDescent="0.3">
      <c r="C14561"/>
    </row>
    <row r="14562" spans="3:3" x14ac:dyDescent="0.3">
      <c r="C14562"/>
    </row>
    <row r="14563" spans="3:3" x14ac:dyDescent="0.3">
      <c r="C14563"/>
    </row>
    <row r="14564" spans="3:3" x14ac:dyDescent="0.3">
      <c r="C14564"/>
    </row>
    <row r="14565" spans="3:3" x14ac:dyDescent="0.3">
      <c r="C14565"/>
    </row>
    <row r="14566" spans="3:3" x14ac:dyDescent="0.3">
      <c r="C14566"/>
    </row>
    <row r="14567" spans="3:3" x14ac:dyDescent="0.3">
      <c r="C14567"/>
    </row>
    <row r="14568" spans="3:3" x14ac:dyDescent="0.3">
      <c r="C14568"/>
    </row>
    <row r="14569" spans="3:3" x14ac:dyDescent="0.3">
      <c r="C14569"/>
    </row>
    <row r="14570" spans="3:3" x14ac:dyDescent="0.3">
      <c r="C14570"/>
    </row>
    <row r="14571" spans="3:3" x14ac:dyDescent="0.3">
      <c r="C14571"/>
    </row>
    <row r="14572" spans="3:3" x14ac:dyDescent="0.3">
      <c r="C14572"/>
    </row>
    <row r="14573" spans="3:3" x14ac:dyDescent="0.3">
      <c r="C14573"/>
    </row>
    <row r="14574" spans="3:3" x14ac:dyDescent="0.3">
      <c r="C14574"/>
    </row>
    <row r="14575" spans="3:3" x14ac:dyDescent="0.3">
      <c r="C14575"/>
    </row>
    <row r="14576" spans="3:3" x14ac:dyDescent="0.3">
      <c r="C14576"/>
    </row>
    <row r="14577" spans="3:3" x14ac:dyDescent="0.3">
      <c r="C14577"/>
    </row>
    <row r="14578" spans="3:3" x14ac:dyDescent="0.3">
      <c r="C14578"/>
    </row>
    <row r="14579" spans="3:3" x14ac:dyDescent="0.3">
      <c r="C14579"/>
    </row>
    <row r="14580" spans="3:3" x14ac:dyDescent="0.3">
      <c r="C14580"/>
    </row>
    <row r="14581" spans="3:3" x14ac:dyDescent="0.3">
      <c r="C14581"/>
    </row>
    <row r="14582" spans="3:3" x14ac:dyDescent="0.3">
      <c r="C14582"/>
    </row>
    <row r="14583" spans="3:3" x14ac:dyDescent="0.3">
      <c r="C14583"/>
    </row>
    <row r="14584" spans="3:3" x14ac:dyDescent="0.3">
      <c r="C14584"/>
    </row>
    <row r="14585" spans="3:3" x14ac:dyDescent="0.3">
      <c r="C14585"/>
    </row>
    <row r="14586" spans="3:3" x14ac:dyDescent="0.3">
      <c r="C14586"/>
    </row>
    <row r="14587" spans="3:3" x14ac:dyDescent="0.3">
      <c r="C14587"/>
    </row>
    <row r="14588" spans="3:3" x14ac:dyDescent="0.3">
      <c r="C14588"/>
    </row>
    <row r="14589" spans="3:3" x14ac:dyDescent="0.3">
      <c r="C14589"/>
    </row>
    <row r="14590" spans="3:3" x14ac:dyDescent="0.3">
      <c r="C14590"/>
    </row>
    <row r="14591" spans="3:3" x14ac:dyDescent="0.3">
      <c r="C14591"/>
    </row>
    <row r="14592" spans="3:3" x14ac:dyDescent="0.3">
      <c r="C14592"/>
    </row>
    <row r="14593" spans="3:3" x14ac:dyDescent="0.3">
      <c r="C14593"/>
    </row>
    <row r="14594" spans="3:3" x14ac:dyDescent="0.3">
      <c r="C14594"/>
    </row>
    <row r="14595" spans="3:3" x14ac:dyDescent="0.3">
      <c r="C14595"/>
    </row>
    <row r="14596" spans="3:3" x14ac:dyDescent="0.3">
      <c r="C14596"/>
    </row>
    <row r="14597" spans="3:3" x14ac:dyDescent="0.3">
      <c r="C14597"/>
    </row>
    <row r="14598" spans="3:3" x14ac:dyDescent="0.3">
      <c r="C14598"/>
    </row>
    <row r="14599" spans="3:3" x14ac:dyDescent="0.3">
      <c r="C14599"/>
    </row>
    <row r="14600" spans="3:3" x14ac:dyDescent="0.3">
      <c r="C14600"/>
    </row>
    <row r="14601" spans="3:3" x14ac:dyDescent="0.3">
      <c r="C14601"/>
    </row>
    <row r="14602" spans="3:3" x14ac:dyDescent="0.3">
      <c r="C14602"/>
    </row>
    <row r="14603" spans="3:3" x14ac:dyDescent="0.3">
      <c r="C14603"/>
    </row>
    <row r="14604" spans="3:3" x14ac:dyDescent="0.3">
      <c r="C14604"/>
    </row>
    <row r="14605" spans="3:3" x14ac:dyDescent="0.3">
      <c r="C14605"/>
    </row>
    <row r="14606" spans="3:3" x14ac:dyDescent="0.3">
      <c r="C14606"/>
    </row>
    <row r="14607" spans="3:3" x14ac:dyDescent="0.3">
      <c r="C14607"/>
    </row>
    <row r="14608" spans="3:3" x14ac:dyDescent="0.3">
      <c r="C14608"/>
    </row>
    <row r="14609" spans="3:3" x14ac:dyDescent="0.3">
      <c r="C14609"/>
    </row>
    <row r="14610" spans="3:3" x14ac:dyDescent="0.3">
      <c r="C14610"/>
    </row>
    <row r="14611" spans="3:3" x14ac:dyDescent="0.3">
      <c r="C14611"/>
    </row>
    <row r="14612" spans="3:3" x14ac:dyDescent="0.3">
      <c r="C14612"/>
    </row>
    <row r="14613" spans="3:3" x14ac:dyDescent="0.3">
      <c r="C14613"/>
    </row>
    <row r="14614" spans="3:3" x14ac:dyDescent="0.3">
      <c r="C14614"/>
    </row>
    <row r="14615" spans="3:3" x14ac:dyDescent="0.3">
      <c r="C14615"/>
    </row>
    <row r="14616" spans="3:3" x14ac:dyDescent="0.3">
      <c r="C14616"/>
    </row>
    <row r="14617" spans="3:3" x14ac:dyDescent="0.3">
      <c r="C14617"/>
    </row>
    <row r="14618" spans="3:3" x14ac:dyDescent="0.3">
      <c r="C14618"/>
    </row>
    <row r="14619" spans="3:3" x14ac:dyDescent="0.3">
      <c r="C14619"/>
    </row>
    <row r="14620" spans="3:3" x14ac:dyDescent="0.3">
      <c r="C14620"/>
    </row>
    <row r="14621" spans="3:3" x14ac:dyDescent="0.3">
      <c r="C14621"/>
    </row>
    <row r="14622" spans="3:3" x14ac:dyDescent="0.3">
      <c r="C14622"/>
    </row>
    <row r="14623" spans="3:3" x14ac:dyDescent="0.3">
      <c r="C14623"/>
    </row>
    <row r="14624" spans="3:3" x14ac:dyDescent="0.3">
      <c r="C14624"/>
    </row>
    <row r="14625" spans="3:3" x14ac:dyDescent="0.3">
      <c r="C14625"/>
    </row>
    <row r="14626" spans="3:3" x14ac:dyDescent="0.3">
      <c r="C14626"/>
    </row>
    <row r="14627" spans="3:3" x14ac:dyDescent="0.3">
      <c r="C14627"/>
    </row>
    <row r="14628" spans="3:3" x14ac:dyDescent="0.3">
      <c r="C14628"/>
    </row>
    <row r="14629" spans="3:3" x14ac:dyDescent="0.3">
      <c r="C14629"/>
    </row>
    <row r="14630" spans="3:3" x14ac:dyDescent="0.3">
      <c r="C14630"/>
    </row>
    <row r="14631" spans="3:3" x14ac:dyDescent="0.3">
      <c r="C14631"/>
    </row>
    <row r="14632" spans="3:3" x14ac:dyDescent="0.3">
      <c r="C14632"/>
    </row>
    <row r="14633" spans="3:3" x14ac:dyDescent="0.3">
      <c r="C14633"/>
    </row>
    <row r="14634" spans="3:3" x14ac:dyDescent="0.3">
      <c r="C14634"/>
    </row>
    <row r="14635" spans="3:3" x14ac:dyDescent="0.3">
      <c r="C14635"/>
    </row>
    <row r="14636" spans="3:3" x14ac:dyDescent="0.3">
      <c r="C14636"/>
    </row>
    <row r="14637" spans="3:3" x14ac:dyDescent="0.3">
      <c r="C14637"/>
    </row>
    <row r="14638" spans="3:3" x14ac:dyDescent="0.3">
      <c r="C14638"/>
    </row>
    <row r="14639" spans="3:3" x14ac:dyDescent="0.3">
      <c r="C14639"/>
    </row>
    <row r="14640" spans="3:3" x14ac:dyDescent="0.3">
      <c r="C14640"/>
    </row>
    <row r="14641" spans="3:3" x14ac:dyDescent="0.3">
      <c r="C14641"/>
    </row>
    <row r="14642" spans="3:3" x14ac:dyDescent="0.3">
      <c r="C14642"/>
    </row>
    <row r="14643" spans="3:3" x14ac:dyDescent="0.3">
      <c r="C14643"/>
    </row>
    <row r="14644" spans="3:3" x14ac:dyDescent="0.3">
      <c r="C14644"/>
    </row>
    <row r="14645" spans="3:3" x14ac:dyDescent="0.3">
      <c r="C14645"/>
    </row>
    <row r="14646" spans="3:3" x14ac:dyDescent="0.3">
      <c r="C14646"/>
    </row>
    <row r="14647" spans="3:3" x14ac:dyDescent="0.3">
      <c r="C14647"/>
    </row>
    <row r="14648" spans="3:3" x14ac:dyDescent="0.3">
      <c r="C14648"/>
    </row>
    <row r="14649" spans="3:3" x14ac:dyDescent="0.3">
      <c r="C14649"/>
    </row>
    <row r="14650" spans="3:3" x14ac:dyDescent="0.3">
      <c r="C14650"/>
    </row>
    <row r="14651" spans="3:3" x14ac:dyDescent="0.3">
      <c r="C14651"/>
    </row>
    <row r="14652" spans="3:3" x14ac:dyDescent="0.3">
      <c r="C14652"/>
    </row>
    <row r="14653" spans="3:3" x14ac:dyDescent="0.3">
      <c r="C14653"/>
    </row>
    <row r="14654" spans="3:3" x14ac:dyDescent="0.3">
      <c r="C14654"/>
    </row>
    <row r="14655" spans="3:3" x14ac:dyDescent="0.3">
      <c r="C14655"/>
    </row>
    <row r="14656" spans="3:3" x14ac:dyDescent="0.3">
      <c r="C14656"/>
    </row>
    <row r="14657" spans="3:3" x14ac:dyDescent="0.3">
      <c r="C14657"/>
    </row>
    <row r="14658" spans="3:3" x14ac:dyDescent="0.3">
      <c r="C14658"/>
    </row>
    <row r="14659" spans="3:3" x14ac:dyDescent="0.3">
      <c r="C14659"/>
    </row>
    <row r="14660" spans="3:3" x14ac:dyDescent="0.3">
      <c r="C14660"/>
    </row>
    <row r="14661" spans="3:3" x14ac:dyDescent="0.3">
      <c r="C14661"/>
    </row>
    <row r="14662" spans="3:3" x14ac:dyDescent="0.3">
      <c r="C14662"/>
    </row>
    <row r="14663" spans="3:3" x14ac:dyDescent="0.3">
      <c r="C14663"/>
    </row>
    <row r="14664" spans="3:3" x14ac:dyDescent="0.3">
      <c r="C14664"/>
    </row>
    <row r="14665" spans="3:3" x14ac:dyDescent="0.3">
      <c r="C14665"/>
    </row>
    <row r="14666" spans="3:3" x14ac:dyDescent="0.3">
      <c r="C14666"/>
    </row>
    <row r="14667" spans="3:3" x14ac:dyDescent="0.3">
      <c r="C14667"/>
    </row>
    <row r="14668" spans="3:3" x14ac:dyDescent="0.3">
      <c r="C14668"/>
    </row>
    <row r="14669" spans="3:3" x14ac:dyDescent="0.3">
      <c r="C14669"/>
    </row>
    <row r="14670" spans="3:3" x14ac:dyDescent="0.3">
      <c r="C14670"/>
    </row>
    <row r="14671" spans="3:3" x14ac:dyDescent="0.3">
      <c r="C14671"/>
    </row>
    <row r="14672" spans="3:3" x14ac:dyDescent="0.3">
      <c r="C14672"/>
    </row>
    <row r="14673" spans="3:3" x14ac:dyDescent="0.3">
      <c r="C14673"/>
    </row>
    <row r="14674" spans="3:3" x14ac:dyDescent="0.3">
      <c r="C14674"/>
    </row>
    <row r="14675" spans="3:3" x14ac:dyDescent="0.3">
      <c r="C14675"/>
    </row>
    <row r="14676" spans="3:3" x14ac:dyDescent="0.3">
      <c r="C14676"/>
    </row>
    <row r="14677" spans="3:3" x14ac:dyDescent="0.3">
      <c r="C14677"/>
    </row>
    <row r="14678" spans="3:3" x14ac:dyDescent="0.3">
      <c r="C14678"/>
    </row>
    <row r="14679" spans="3:3" x14ac:dyDescent="0.3">
      <c r="C14679"/>
    </row>
    <row r="14680" spans="3:3" x14ac:dyDescent="0.3">
      <c r="C14680"/>
    </row>
    <row r="14681" spans="3:3" x14ac:dyDescent="0.3">
      <c r="C14681"/>
    </row>
    <row r="14682" spans="3:3" x14ac:dyDescent="0.3">
      <c r="C14682"/>
    </row>
    <row r="14683" spans="3:3" x14ac:dyDescent="0.3">
      <c r="C14683"/>
    </row>
    <row r="14684" spans="3:3" x14ac:dyDescent="0.3">
      <c r="C14684"/>
    </row>
    <row r="14685" spans="3:3" x14ac:dyDescent="0.3">
      <c r="C14685"/>
    </row>
    <row r="14686" spans="3:3" x14ac:dyDescent="0.3">
      <c r="C14686"/>
    </row>
    <row r="14687" spans="3:3" x14ac:dyDescent="0.3">
      <c r="C14687"/>
    </row>
    <row r="14688" spans="3:3" x14ac:dyDescent="0.3">
      <c r="C14688"/>
    </row>
    <row r="14689" spans="3:3" x14ac:dyDescent="0.3">
      <c r="C14689"/>
    </row>
    <row r="14690" spans="3:3" x14ac:dyDescent="0.3">
      <c r="C14690"/>
    </row>
    <row r="14691" spans="3:3" x14ac:dyDescent="0.3">
      <c r="C14691"/>
    </row>
    <row r="14692" spans="3:3" x14ac:dyDescent="0.3">
      <c r="C14692"/>
    </row>
    <row r="14693" spans="3:3" x14ac:dyDescent="0.3">
      <c r="C14693"/>
    </row>
    <row r="14694" spans="3:3" x14ac:dyDescent="0.3">
      <c r="C14694"/>
    </row>
    <row r="14695" spans="3:3" x14ac:dyDescent="0.3">
      <c r="C14695"/>
    </row>
    <row r="14696" spans="3:3" x14ac:dyDescent="0.3">
      <c r="C14696"/>
    </row>
    <row r="14697" spans="3:3" x14ac:dyDescent="0.3">
      <c r="C14697"/>
    </row>
    <row r="14698" spans="3:3" x14ac:dyDescent="0.3">
      <c r="C14698"/>
    </row>
    <row r="14699" spans="3:3" x14ac:dyDescent="0.3">
      <c r="C14699"/>
    </row>
    <row r="14700" spans="3:3" x14ac:dyDescent="0.3">
      <c r="C14700"/>
    </row>
    <row r="14701" spans="3:3" x14ac:dyDescent="0.3">
      <c r="C14701"/>
    </row>
    <row r="14702" spans="3:3" x14ac:dyDescent="0.3">
      <c r="C14702"/>
    </row>
    <row r="14703" spans="3:3" x14ac:dyDescent="0.3">
      <c r="C14703"/>
    </row>
    <row r="14704" spans="3:3" x14ac:dyDescent="0.3">
      <c r="C14704"/>
    </row>
    <row r="14705" spans="3:3" x14ac:dyDescent="0.3">
      <c r="C14705"/>
    </row>
    <row r="14706" spans="3:3" x14ac:dyDescent="0.3">
      <c r="C14706"/>
    </row>
    <row r="14707" spans="3:3" x14ac:dyDescent="0.3">
      <c r="C14707"/>
    </row>
    <row r="14708" spans="3:3" x14ac:dyDescent="0.3">
      <c r="C14708"/>
    </row>
    <row r="14709" spans="3:3" x14ac:dyDescent="0.3">
      <c r="C14709"/>
    </row>
    <row r="14710" spans="3:3" x14ac:dyDescent="0.3">
      <c r="C14710"/>
    </row>
    <row r="14711" spans="3:3" x14ac:dyDescent="0.3">
      <c r="C14711"/>
    </row>
    <row r="14712" spans="3:3" x14ac:dyDescent="0.3">
      <c r="C14712"/>
    </row>
    <row r="14713" spans="3:3" x14ac:dyDescent="0.3">
      <c r="C14713"/>
    </row>
    <row r="14714" spans="3:3" x14ac:dyDescent="0.3">
      <c r="C14714"/>
    </row>
    <row r="14715" spans="3:3" x14ac:dyDescent="0.3">
      <c r="C14715"/>
    </row>
    <row r="14716" spans="3:3" x14ac:dyDescent="0.3">
      <c r="C14716"/>
    </row>
    <row r="14717" spans="3:3" x14ac:dyDescent="0.3">
      <c r="C14717"/>
    </row>
    <row r="14718" spans="3:3" x14ac:dyDescent="0.3">
      <c r="C14718"/>
    </row>
    <row r="14719" spans="3:3" x14ac:dyDescent="0.3">
      <c r="C14719"/>
    </row>
    <row r="14720" spans="3:3" x14ac:dyDescent="0.3">
      <c r="C14720"/>
    </row>
    <row r="14721" spans="3:3" x14ac:dyDescent="0.3">
      <c r="C14721"/>
    </row>
    <row r="14722" spans="3:3" x14ac:dyDescent="0.3">
      <c r="C14722"/>
    </row>
    <row r="14723" spans="3:3" x14ac:dyDescent="0.3">
      <c r="C14723"/>
    </row>
    <row r="14724" spans="3:3" x14ac:dyDescent="0.3">
      <c r="C14724"/>
    </row>
    <row r="14725" spans="3:3" x14ac:dyDescent="0.3">
      <c r="C14725"/>
    </row>
    <row r="14726" spans="3:3" x14ac:dyDescent="0.3">
      <c r="C14726"/>
    </row>
    <row r="14727" spans="3:3" x14ac:dyDescent="0.3">
      <c r="C14727"/>
    </row>
    <row r="14728" spans="3:3" x14ac:dyDescent="0.3">
      <c r="C14728"/>
    </row>
    <row r="14729" spans="3:3" x14ac:dyDescent="0.3">
      <c r="C14729"/>
    </row>
    <row r="14730" spans="3:3" x14ac:dyDescent="0.3">
      <c r="C14730"/>
    </row>
    <row r="14731" spans="3:3" x14ac:dyDescent="0.3">
      <c r="C14731"/>
    </row>
    <row r="14732" spans="3:3" x14ac:dyDescent="0.3">
      <c r="C14732"/>
    </row>
    <row r="14733" spans="3:3" x14ac:dyDescent="0.3">
      <c r="C14733"/>
    </row>
    <row r="14734" spans="3:3" x14ac:dyDescent="0.3">
      <c r="C14734"/>
    </row>
    <row r="14735" spans="3:3" x14ac:dyDescent="0.3">
      <c r="C14735"/>
    </row>
    <row r="14736" spans="3:3" x14ac:dyDescent="0.3">
      <c r="C14736"/>
    </row>
    <row r="14737" spans="3:3" x14ac:dyDescent="0.3">
      <c r="C14737"/>
    </row>
    <row r="14738" spans="3:3" x14ac:dyDescent="0.3">
      <c r="C14738"/>
    </row>
    <row r="14739" spans="3:3" x14ac:dyDescent="0.3">
      <c r="C14739"/>
    </row>
    <row r="14740" spans="3:3" x14ac:dyDescent="0.3">
      <c r="C14740"/>
    </row>
    <row r="14741" spans="3:3" x14ac:dyDescent="0.3">
      <c r="C14741"/>
    </row>
    <row r="14742" spans="3:3" x14ac:dyDescent="0.3">
      <c r="C14742"/>
    </row>
    <row r="14743" spans="3:3" x14ac:dyDescent="0.3">
      <c r="C14743"/>
    </row>
    <row r="14744" spans="3:3" x14ac:dyDescent="0.3">
      <c r="C14744"/>
    </row>
    <row r="14745" spans="3:3" x14ac:dyDescent="0.3">
      <c r="C14745"/>
    </row>
    <row r="14746" spans="3:3" x14ac:dyDescent="0.3">
      <c r="C14746"/>
    </row>
    <row r="14747" spans="3:3" x14ac:dyDescent="0.3">
      <c r="C14747"/>
    </row>
    <row r="14748" spans="3:3" x14ac:dyDescent="0.3">
      <c r="C14748"/>
    </row>
    <row r="14749" spans="3:3" x14ac:dyDescent="0.3">
      <c r="C14749"/>
    </row>
    <row r="14750" spans="3:3" x14ac:dyDescent="0.3">
      <c r="C14750"/>
    </row>
    <row r="14751" spans="3:3" x14ac:dyDescent="0.3">
      <c r="C14751"/>
    </row>
    <row r="14752" spans="3:3" x14ac:dyDescent="0.3">
      <c r="C14752"/>
    </row>
    <row r="14753" spans="3:3" x14ac:dyDescent="0.3">
      <c r="C14753"/>
    </row>
    <row r="14754" spans="3:3" x14ac:dyDescent="0.3">
      <c r="C14754"/>
    </row>
    <row r="14755" spans="3:3" x14ac:dyDescent="0.3">
      <c r="C14755"/>
    </row>
    <row r="14756" spans="3:3" x14ac:dyDescent="0.3">
      <c r="C14756"/>
    </row>
    <row r="14757" spans="3:3" x14ac:dyDescent="0.3">
      <c r="C14757"/>
    </row>
    <row r="14758" spans="3:3" x14ac:dyDescent="0.3">
      <c r="C14758"/>
    </row>
    <row r="14759" spans="3:3" x14ac:dyDescent="0.3">
      <c r="C14759"/>
    </row>
    <row r="14760" spans="3:3" x14ac:dyDescent="0.3">
      <c r="C14760"/>
    </row>
    <row r="14761" spans="3:3" x14ac:dyDescent="0.3">
      <c r="C14761"/>
    </row>
    <row r="14762" spans="3:3" x14ac:dyDescent="0.3">
      <c r="C14762"/>
    </row>
    <row r="14763" spans="3:3" x14ac:dyDescent="0.3">
      <c r="C14763"/>
    </row>
    <row r="14764" spans="3:3" x14ac:dyDescent="0.3">
      <c r="C14764"/>
    </row>
    <row r="14765" spans="3:3" x14ac:dyDescent="0.3">
      <c r="C14765"/>
    </row>
    <row r="14766" spans="3:3" x14ac:dyDescent="0.3">
      <c r="C14766"/>
    </row>
    <row r="14767" spans="3:3" x14ac:dyDescent="0.3">
      <c r="C14767"/>
    </row>
    <row r="14768" spans="3:3" x14ac:dyDescent="0.3">
      <c r="C14768"/>
    </row>
    <row r="14769" spans="3:3" x14ac:dyDescent="0.3">
      <c r="C14769"/>
    </row>
    <row r="14770" spans="3:3" x14ac:dyDescent="0.3">
      <c r="C14770"/>
    </row>
    <row r="14771" spans="3:3" x14ac:dyDescent="0.3">
      <c r="C14771"/>
    </row>
    <row r="14772" spans="3:3" x14ac:dyDescent="0.3">
      <c r="C14772"/>
    </row>
    <row r="14773" spans="3:3" x14ac:dyDescent="0.3">
      <c r="C14773"/>
    </row>
    <row r="14774" spans="3:3" x14ac:dyDescent="0.3">
      <c r="C14774"/>
    </row>
    <row r="14775" spans="3:3" x14ac:dyDescent="0.3">
      <c r="C14775"/>
    </row>
    <row r="14776" spans="3:3" x14ac:dyDescent="0.3">
      <c r="C14776"/>
    </row>
    <row r="14777" spans="3:3" x14ac:dyDescent="0.3">
      <c r="C14777"/>
    </row>
    <row r="14778" spans="3:3" x14ac:dyDescent="0.3">
      <c r="C14778"/>
    </row>
    <row r="14779" spans="3:3" x14ac:dyDescent="0.3">
      <c r="C14779"/>
    </row>
    <row r="14780" spans="3:3" x14ac:dyDescent="0.3">
      <c r="C14780"/>
    </row>
    <row r="14781" spans="3:3" x14ac:dyDescent="0.3">
      <c r="C14781"/>
    </row>
    <row r="14782" spans="3:3" x14ac:dyDescent="0.3">
      <c r="C14782"/>
    </row>
    <row r="14783" spans="3:3" x14ac:dyDescent="0.3">
      <c r="C14783"/>
    </row>
    <row r="14784" spans="3:3" x14ac:dyDescent="0.3">
      <c r="C14784"/>
    </row>
    <row r="14785" spans="3:3" x14ac:dyDescent="0.3">
      <c r="C14785"/>
    </row>
    <row r="14786" spans="3:3" x14ac:dyDescent="0.3">
      <c r="C14786"/>
    </row>
    <row r="14787" spans="3:3" x14ac:dyDescent="0.3">
      <c r="C14787"/>
    </row>
    <row r="14788" spans="3:3" x14ac:dyDescent="0.3">
      <c r="C14788"/>
    </row>
    <row r="14789" spans="3:3" x14ac:dyDescent="0.3">
      <c r="C14789"/>
    </row>
    <row r="14790" spans="3:3" x14ac:dyDescent="0.3">
      <c r="C14790"/>
    </row>
    <row r="14791" spans="3:3" x14ac:dyDescent="0.3">
      <c r="C14791"/>
    </row>
    <row r="14792" spans="3:3" x14ac:dyDescent="0.3">
      <c r="C14792"/>
    </row>
    <row r="14793" spans="3:3" x14ac:dyDescent="0.3">
      <c r="C14793"/>
    </row>
    <row r="14794" spans="3:3" x14ac:dyDescent="0.3">
      <c r="C14794"/>
    </row>
    <row r="14795" spans="3:3" x14ac:dyDescent="0.3">
      <c r="C14795"/>
    </row>
    <row r="14796" spans="3:3" x14ac:dyDescent="0.3">
      <c r="C14796"/>
    </row>
    <row r="14797" spans="3:3" x14ac:dyDescent="0.3">
      <c r="C14797"/>
    </row>
    <row r="14798" spans="3:3" x14ac:dyDescent="0.3">
      <c r="C14798"/>
    </row>
    <row r="14799" spans="3:3" x14ac:dyDescent="0.3">
      <c r="C14799"/>
    </row>
    <row r="14800" spans="3:3" x14ac:dyDescent="0.3">
      <c r="C14800"/>
    </row>
    <row r="14801" spans="3:3" x14ac:dyDescent="0.3">
      <c r="C14801"/>
    </row>
    <row r="14802" spans="3:3" x14ac:dyDescent="0.3">
      <c r="C14802"/>
    </row>
    <row r="14803" spans="3:3" x14ac:dyDescent="0.3">
      <c r="C14803"/>
    </row>
    <row r="14804" spans="3:3" x14ac:dyDescent="0.3">
      <c r="C14804"/>
    </row>
    <row r="14805" spans="3:3" x14ac:dyDescent="0.3">
      <c r="C14805"/>
    </row>
    <row r="14806" spans="3:3" x14ac:dyDescent="0.3">
      <c r="C14806"/>
    </row>
    <row r="14807" spans="3:3" x14ac:dyDescent="0.3">
      <c r="C14807"/>
    </row>
    <row r="14808" spans="3:3" x14ac:dyDescent="0.3">
      <c r="C14808"/>
    </row>
    <row r="14809" spans="3:3" x14ac:dyDescent="0.3">
      <c r="C14809"/>
    </row>
    <row r="14810" spans="3:3" x14ac:dyDescent="0.3">
      <c r="C14810"/>
    </row>
    <row r="14811" spans="3:3" x14ac:dyDescent="0.3">
      <c r="C14811"/>
    </row>
    <row r="14812" spans="3:3" x14ac:dyDescent="0.3">
      <c r="C14812"/>
    </row>
    <row r="14813" spans="3:3" x14ac:dyDescent="0.3">
      <c r="C14813"/>
    </row>
    <row r="14814" spans="3:3" x14ac:dyDescent="0.3">
      <c r="C14814"/>
    </row>
    <row r="14815" spans="3:3" x14ac:dyDescent="0.3">
      <c r="C14815"/>
    </row>
    <row r="14816" spans="3:3" x14ac:dyDescent="0.3">
      <c r="C14816"/>
    </row>
    <row r="14817" spans="3:3" x14ac:dyDescent="0.3">
      <c r="C14817"/>
    </row>
    <row r="14818" spans="3:3" x14ac:dyDescent="0.3">
      <c r="C14818"/>
    </row>
    <row r="14819" spans="3:3" x14ac:dyDescent="0.3">
      <c r="C14819"/>
    </row>
    <row r="14820" spans="3:3" x14ac:dyDescent="0.3">
      <c r="C14820"/>
    </row>
    <row r="14821" spans="3:3" x14ac:dyDescent="0.3">
      <c r="C14821"/>
    </row>
    <row r="14822" spans="3:3" x14ac:dyDescent="0.3">
      <c r="C14822"/>
    </row>
    <row r="14823" spans="3:3" x14ac:dyDescent="0.3">
      <c r="C14823"/>
    </row>
    <row r="14824" spans="3:3" x14ac:dyDescent="0.3">
      <c r="C14824"/>
    </row>
    <row r="14825" spans="3:3" x14ac:dyDescent="0.3">
      <c r="C14825"/>
    </row>
    <row r="14826" spans="3:3" x14ac:dyDescent="0.3">
      <c r="C14826"/>
    </row>
    <row r="14827" spans="3:3" x14ac:dyDescent="0.3">
      <c r="C14827"/>
    </row>
    <row r="14828" spans="3:3" x14ac:dyDescent="0.3">
      <c r="C14828"/>
    </row>
    <row r="14829" spans="3:3" x14ac:dyDescent="0.3">
      <c r="C14829"/>
    </row>
    <row r="14830" spans="3:3" x14ac:dyDescent="0.3">
      <c r="C14830"/>
    </row>
    <row r="14831" spans="3:3" x14ac:dyDescent="0.3">
      <c r="C14831"/>
    </row>
    <row r="14832" spans="3:3" x14ac:dyDescent="0.3">
      <c r="C14832"/>
    </row>
    <row r="14833" spans="3:3" x14ac:dyDescent="0.3">
      <c r="C14833"/>
    </row>
    <row r="14834" spans="3:3" x14ac:dyDescent="0.3">
      <c r="C14834"/>
    </row>
    <row r="14835" spans="3:3" x14ac:dyDescent="0.3">
      <c r="C14835"/>
    </row>
    <row r="14836" spans="3:3" x14ac:dyDescent="0.3">
      <c r="C14836"/>
    </row>
    <row r="14837" spans="3:3" x14ac:dyDescent="0.3">
      <c r="C14837"/>
    </row>
    <row r="14838" spans="3:3" x14ac:dyDescent="0.3">
      <c r="C14838"/>
    </row>
    <row r="14839" spans="3:3" x14ac:dyDescent="0.3">
      <c r="C14839"/>
    </row>
    <row r="14840" spans="3:3" x14ac:dyDescent="0.3">
      <c r="C14840"/>
    </row>
    <row r="14841" spans="3:3" x14ac:dyDescent="0.3">
      <c r="C14841"/>
    </row>
    <row r="14842" spans="3:3" x14ac:dyDescent="0.3">
      <c r="C14842"/>
    </row>
    <row r="14843" spans="3:3" x14ac:dyDescent="0.3">
      <c r="C14843"/>
    </row>
    <row r="14844" spans="3:3" x14ac:dyDescent="0.3">
      <c r="C14844"/>
    </row>
    <row r="14845" spans="3:3" x14ac:dyDescent="0.3">
      <c r="C14845"/>
    </row>
    <row r="14846" spans="3:3" x14ac:dyDescent="0.3">
      <c r="C14846"/>
    </row>
    <row r="14847" spans="3:3" x14ac:dyDescent="0.3">
      <c r="C14847"/>
    </row>
    <row r="14848" spans="3:3" x14ac:dyDescent="0.3">
      <c r="C14848"/>
    </row>
    <row r="14849" spans="3:3" x14ac:dyDescent="0.3">
      <c r="C14849"/>
    </row>
    <row r="14850" spans="3:3" x14ac:dyDescent="0.3">
      <c r="C14850"/>
    </row>
    <row r="14851" spans="3:3" x14ac:dyDescent="0.3">
      <c r="C14851"/>
    </row>
    <row r="14852" spans="3:3" x14ac:dyDescent="0.3">
      <c r="C14852"/>
    </row>
    <row r="14853" spans="3:3" x14ac:dyDescent="0.3">
      <c r="C14853"/>
    </row>
    <row r="14854" spans="3:3" x14ac:dyDescent="0.3">
      <c r="C14854"/>
    </row>
    <row r="14855" spans="3:3" x14ac:dyDescent="0.3">
      <c r="C14855"/>
    </row>
    <row r="14856" spans="3:3" x14ac:dyDescent="0.3">
      <c r="C14856"/>
    </row>
    <row r="14857" spans="3:3" x14ac:dyDescent="0.3">
      <c r="C14857"/>
    </row>
    <row r="14858" spans="3:3" x14ac:dyDescent="0.3">
      <c r="C14858"/>
    </row>
    <row r="14859" spans="3:3" x14ac:dyDescent="0.3">
      <c r="C14859"/>
    </row>
    <row r="14860" spans="3:3" x14ac:dyDescent="0.3">
      <c r="C14860"/>
    </row>
    <row r="14861" spans="3:3" x14ac:dyDescent="0.3">
      <c r="C14861"/>
    </row>
    <row r="14862" spans="3:3" x14ac:dyDescent="0.3">
      <c r="C14862"/>
    </row>
    <row r="14863" spans="3:3" x14ac:dyDescent="0.3">
      <c r="C14863"/>
    </row>
    <row r="14864" spans="3:3" x14ac:dyDescent="0.3">
      <c r="C14864"/>
    </row>
    <row r="14865" spans="3:3" x14ac:dyDescent="0.3">
      <c r="C14865"/>
    </row>
    <row r="14866" spans="3:3" x14ac:dyDescent="0.3">
      <c r="C14866"/>
    </row>
    <row r="14867" spans="3:3" x14ac:dyDescent="0.3">
      <c r="C14867"/>
    </row>
    <row r="14868" spans="3:3" x14ac:dyDescent="0.3">
      <c r="C14868"/>
    </row>
    <row r="14869" spans="3:3" x14ac:dyDescent="0.3">
      <c r="C14869"/>
    </row>
    <row r="14870" spans="3:3" x14ac:dyDescent="0.3">
      <c r="C14870"/>
    </row>
    <row r="14871" spans="3:3" x14ac:dyDescent="0.3">
      <c r="C14871"/>
    </row>
    <row r="14872" spans="3:3" x14ac:dyDescent="0.3">
      <c r="C14872"/>
    </row>
    <row r="14873" spans="3:3" x14ac:dyDescent="0.3">
      <c r="C14873"/>
    </row>
    <row r="14874" spans="3:3" x14ac:dyDescent="0.3">
      <c r="C14874"/>
    </row>
    <row r="14875" spans="3:3" x14ac:dyDescent="0.3">
      <c r="C14875"/>
    </row>
    <row r="14876" spans="3:3" x14ac:dyDescent="0.3">
      <c r="C14876"/>
    </row>
    <row r="14877" spans="3:3" x14ac:dyDescent="0.3">
      <c r="C14877"/>
    </row>
    <row r="14878" spans="3:3" x14ac:dyDescent="0.3">
      <c r="C14878"/>
    </row>
    <row r="14879" spans="3:3" x14ac:dyDescent="0.3">
      <c r="C14879"/>
    </row>
    <row r="14880" spans="3:3" x14ac:dyDescent="0.3">
      <c r="C14880"/>
    </row>
    <row r="14881" spans="3:3" x14ac:dyDescent="0.3">
      <c r="C14881"/>
    </row>
    <row r="14882" spans="3:3" x14ac:dyDescent="0.3">
      <c r="C14882"/>
    </row>
    <row r="14883" spans="3:3" x14ac:dyDescent="0.3">
      <c r="C14883"/>
    </row>
    <row r="14884" spans="3:3" x14ac:dyDescent="0.3">
      <c r="C14884"/>
    </row>
    <row r="14885" spans="3:3" x14ac:dyDescent="0.3">
      <c r="C14885"/>
    </row>
    <row r="14886" spans="3:3" x14ac:dyDescent="0.3">
      <c r="C14886"/>
    </row>
    <row r="14887" spans="3:3" x14ac:dyDescent="0.3">
      <c r="C14887"/>
    </row>
    <row r="14888" spans="3:3" x14ac:dyDescent="0.3">
      <c r="C14888"/>
    </row>
    <row r="14889" spans="3:3" x14ac:dyDescent="0.3">
      <c r="C14889"/>
    </row>
    <row r="14890" spans="3:3" x14ac:dyDescent="0.3">
      <c r="C14890"/>
    </row>
    <row r="14891" spans="3:3" x14ac:dyDescent="0.3">
      <c r="C14891"/>
    </row>
    <row r="14892" spans="3:3" x14ac:dyDescent="0.3">
      <c r="C14892"/>
    </row>
    <row r="14893" spans="3:3" x14ac:dyDescent="0.3">
      <c r="C14893"/>
    </row>
    <row r="14894" spans="3:3" x14ac:dyDescent="0.3">
      <c r="C14894"/>
    </row>
    <row r="14895" spans="3:3" x14ac:dyDescent="0.3">
      <c r="C14895"/>
    </row>
    <row r="14896" spans="3:3" x14ac:dyDescent="0.3">
      <c r="C14896"/>
    </row>
    <row r="14897" spans="3:3" x14ac:dyDescent="0.3">
      <c r="C14897"/>
    </row>
    <row r="14898" spans="3:3" x14ac:dyDescent="0.3">
      <c r="C14898"/>
    </row>
    <row r="14899" spans="3:3" x14ac:dyDescent="0.3">
      <c r="C14899"/>
    </row>
    <row r="14900" spans="3:3" x14ac:dyDescent="0.3">
      <c r="C14900"/>
    </row>
    <row r="14901" spans="3:3" x14ac:dyDescent="0.3">
      <c r="C14901"/>
    </row>
    <row r="14902" spans="3:3" x14ac:dyDescent="0.3">
      <c r="C14902"/>
    </row>
    <row r="14903" spans="3:3" x14ac:dyDescent="0.3">
      <c r="C14903"/>
    </row>
    <row r="14904" spans="3:3" x14ac:dyDescent="0.3">
      <c r="C14904"/>
    </row>
    <row r="14905" spans="3:3" x14ac:dyDescent="0.3">
      <c r="C14905"/>
    </row>
    <row r="14906" spans="3:3" x14ac:dyDescent="0.3">
      <c r="C14906"/>
    </row>
    <row r="14907" spans="3:3" x14ac:dyDescent="0.3">
      <c r="C14907"/>
    </row>
    <row r="14908" spans="3:3" x14ac:dyDescent="0.3">
      <c r="C14908"/>
    </row>
    <row r="14909" spans="3:3" x14ac:dyDescent="0.3">
      <c r="C14909"/>
    </row>
    <row r="14910" spans="3:3" x14ac:dyDescent="0.3">
      <c r="C14910"/>
    </row>
    <row r="14911" spans="3:3" x14ac:dyDescent="0.3">
      <c r="C14911"/>
    </row>
    <row r="14912" spans="3:3" x14ac:dyDescent="0.3">
      <c r="C14912"/>
    </row>
    <row r="14913" spans="3:3" x14ac:dyDescent="0.3">
      <c r="C14913"/>
    </row>
    <row r="14914" spans="3:3" x14ac:dyDescent="0.3">
      <c r="C14914"/>
    </row>
    <row r="14915" spans="3:3" x14ac:dyDescent="0.3">
      <c r="C14915"/>
    </row>
    <row r="14916" spans="3:3" x14ac:dyDescent="0.3">
      <c r="C14916"/>
    </row>
    <row r="14917" spans="3:3" x14ac:dyDescent="0.3">
      <c r="C14917"/>
    </row>
    <row r="14918" spans="3:3" x14ac:dyDescent="0.3">
      <c r="C14918"/>
    </row>
    <row r="14919" spans="3:3" x14ac:dyDescent="0.3">
      <c r="C14919"/>
    </row>
    <row r="14920" spans="3:3" x14ac:dyDescent="0.3">
      <c r="C14920"/>
    </row>
    <row r="14921" spans="3:3" x14ac:dyDescent="0.3">
      <c r="C14921"/>
    </row>
    <row r="14922" spans="3:3" x14ac:dyDescent="0.3">
      <c r="C14922"/>
    </row>
    <row r="14923" spans="3:3" x14ac:dyDescent="0.3">
      <c r="C14923"/>
    </row>
    <row r="14924" spans="3:3" x14ac:dyDescent="0.3">
      <c r="C14924"/>
    </row>
    <row r="14925" spans="3:3" x14ac:dyDescent="0.3">
      <c r="C14925"/>
    </row>
    <row r="14926" spans="3:3" x14ac:dyDescent="0.3">
      <c r="C14926"/>
    </row>
    <row r="14927" spans="3:3" x14ac:dyDescent="0.3">
      <c r="C14927"/>
    </row>
    <row r="14928" spans="3:3" x14ac:dyDescent="0.3">
      <c r="C14928"/>
    </row>
    <row r="14929" spans="3:3" x14ac:dyDescent="0.3">
      <c r="C14929"/>
    </row>
    <row r="14930" spans="3:3" x14ac:dyDescent="0.3">
      <c r="C14930"/>
    </row>
    <row r="14931" spans="3:3" x14ac:dyDescent="0.3">
      <c r="C14931"/>
    </row>
    <row r="14932" spans="3:3" x14ac:dyDescent="0.3">
      <c r="C14932"/>
    </row>
    <row r="14933" spans="3:3" x14ac:dyDescent="0.3">
      <c r="C14933"/>
    </row>
    <row r="14934" spans="3:3" x14ac:dyDescent="0.3">
      <c r="C14934"/>
    </row>
    <row r="14935" spans="3:3" x14ac:dyDescent="0.3">
      <c r="C14935"/>
    </row>
    <row r="14936" spans="3:3" x14ac:dyDescent="0.3">
      <c r="C14936"/>
    </row>
    <row r="14937" spans="3:3" x14ac:dyDescent="0.3">
      <c r="C14937"/>
    </row>
    <row r="14938" spans="3:3" x14ac:dyDescent="0.3">
      <c r="C14938"/>
    </row>
    <row r="14939" spans="3:3" x14ac:dyDescent="0.3">
      <c r="C14939"/>
    </row>
    <row r="14940" spans="3:3" x14ac:dyDescent="0.3">
      <c r="C14940"/>
    </row>
    <row r="14941" spans="3:3" x14ac:dyDescent="0.3">
      <c r="C14941"/>
    </row>
    <row r="14942" spans="3:3" x14ac:dyDescent="0.3">
      <c r="C14942"/>
    </row>
    <row r="14943" spans="3:3" x14ac:dyDescent="0.3">
      <c r="C14943"/>
    </row>
    <row r="14944" spans="3:3" x14ac:dyDescent="0.3">
      <c r="C14944"/>
    </row>
    <row r="14945" spans="3:3" x14ac:dyDescent="0.3">
      <c r="C14945"/>
    </row>
    <row r="14946" spans="3:3" x14ac:dyDescent="0.3">
      <c r="C14946"/>
    </row>
    <row r="14947" spans="3:3" x14ac:dyDescent="0.3">
      <c r="C14947"/>
    </row>
    <row r="14948" spans="3:3" x14ac:dyDescent="0.3">
      <c r="C14948"/>
    </row>
    <row r="14949" spans="3:3" x14ac:dyDescent="0.3">
      <c r="C14949"/>
    </row>
    <row r="14950" spans="3:3" x14ac:dyDescent="0.3">
      <c r="C14950"/>
    </row>
    <row r="14951" spans="3:3" x14ac:dyDescent="0.3">
      <c r="C14951"/>
    </row>
    <row r="14952" spans="3:3" x14ac:dyDescent="0.3">
      <c r="C14952"/>
    </row>
    <row r="14953" spans="3:3" x14ac:dyDescent="0.3">
      <c r="C14953"/>
    </row>
    <row r="14954" spans="3:3" x14ac:dyDescent="0.3">
      <c r="C14954"/>
    </row>
    <row r="14955" spans="3:3" x14ac:dyDescent="0.3">
      <c r="C14955"/>
    </row>
    <row r="14956" spans="3:3" x14ac:dyDescent="0.3">
      <c r="C14956"/>
    </row>
    <row r="14957" spans="3:3" x14ac:dyDescent="0.3">
      <c r="C14957"/>
    </row>
    <row r="14958" spans="3:3" x14ac:dyDescent="0.3">
      <c r="C14958"/>
    </row>
    <row r="14959" spans="3:3" x14ac:dyDescent="0.3">
      <c r="C14959"/>
    </row>
    <row r="14960" spans="3:3" x14ac:dyDescent="0.3">
      <c r="C14960"/>
    </row>
    <row r="14961" spans="3:3" x14ac:dyDescent="0.3">
      <c r="C14961"/>
    </row>
    <row r="14962" spans="3:3" x14ac:dyDescent="0.3">
      <c r="C14962"/>
    </row>
    <row r="14963" spans="3:3" x14ac:dyDescent="0.3">
      <c r="C14963"/>
    </row>
    <row r="14964" spans="3:3" x14ac:dyDescent="0.3">
      <c r="C14964"/>
    </row>
    <row r="14965" spans="3:3" x14ac:dyDescent="0.3">
      <c r="C14965"/>
    </row>
    <row r="14966" spans="3:3" x14ac:dyDescent="0.3">
      <c r="C14966"/>
    </row>
    <row r="14967" spans="3:3" x14ac:dyDescent="0.3">
      <c r="C14967"/>
    </row>
    <row r="14968" spans="3:3" x14ac:dyDescent="0.3">
      <c r="C14968"/>
    </row>
    <row r="14969" spans="3:3" x14ac:dyDescent="0.3">
      <c r="C14969"/>
    </row>
    <row r="14970" spans="3:3" x14ac:dyDescent="0.3">
      <c r="C14970"/>
    </row>
    <row r="14971" spans="3:3" x14ac:dyDescent="0.3">
      <c r="C14971"/>
    </row>
    <row r="14972" spans="3:3" x14ac:dyDescent="0.3">
      <c r="C14972"/>
    </row>
    <row r="14973" spans="3:3" x14ac:dyDescent="0.3">
      <c r="C14973"/>
    </row>
    <row r="14974" spans="3:3" x14ac:dyDescent="0.3">
      <c r="C14974"/>
    </row>
    <row r="14975" spans="3:3" x14ac:dyDescent="0.3">
      <c r="C14975"/>
    </row>
    <row r="14976" spans="3:3" x14ac:dyDescent="0.3">
      <c r="C14976"/>
    </row>
    <row r="14977" spans="3:3" x14ac:dyDescent="0.3">
      <c r="C14977"/>
    </row>
    <row r="14978" spans="3:3" x14ac:dyDescent="0.3">
      <c r="C14978"/>
    </row>
    <row r="14979" spans="3:3" x14ac:dyDescent="0.3">
      <c r="C14979"/>
    </row>
    <row r="14980" spans="3:3" x14ac:dyDescent="0.3">
      <c r="C14980"/>
    </row>
    <row r="14981" spans="3:3" x14ac:dyDescent="0.3">
      <c r="C14981"/>
    </row>
    <row r="14982" spans="3:3" x14ac:dyDescent="0.3">
      <c r="C14982"/>
    </row>
    <row r="14983" spans="3:3" x14ac:dyDescent="0.3">
      <c r="C14983"/>
    </row>
    <row r="14984" spans="3:3" x14ac:dyDescent="0.3">
      <c r="C14984"/>
    </row>
    <row r="14985" spans="3:3" x14ac:dyDescent="0.3">
      <c r="C14985"/>
    </row>
    <row r="14986" spans="3:3" x14ac:dyDescent="0.3">
      <c r="C14986"/>
    </row>
    <row r="14987" spans="3:3" x14ac:dyDescent="0.3">
      <c r="C14987"/>
    </row>
    <row r="14988" spans="3:3" x14ac:dyDescent="0.3">
      <c r="C14988"/>
    </row>
    <row r="14989" spans="3:3" x14ac:dyDescent="0.3">
      <c r="C14989"/>
    </row>
    <row r="14990" spans="3:3" x14ac:dyDescent="0.3">
      <c r="C14990"/>
    </row>
    <row r="14991" spans="3:3" x14ac:dyDescent="0.3">
      <c r="C14991"/>
    </row>
    <row r="14992" spans="3:3" x14ac:dyDescent="0.3">
      <c r="C14992"/>
    </row>
    <row r="14993" spans="3:3" x14ac:dyDescent="0.3">
      <c r="C14993"/>
    </row>
    <row r="14994" spans="3:3" x14ac:dyDescent="0.3">
      <c r="C14994"/>
    </row>
    <row r="14995" spans="3:3" x14ac:dyDescent="0.3">
      <c r="C14995"/>
    </row>
    <row r="14996" spans="3:3" x14ac:dyDescent="0.3">
      <c r="C14996"/>
    </row>
    <row r="14997" spans="3:3" x14ac:dyDescent="0.3">
      <c r="C14997"/>
    </row>
    <row r="14998" spans="3:3" x14ac:dyDescent="0.3">
      <c r="C14998"/>
    </row>
    <row r="14999" spans="3:3" x14ac:dyDescent="0.3">
      <c r="C14999"/>
    </row>
    <row r="15000" spans="3:3" x14ac:dyDescent="0.3">
      <c r="C15000"/>
    </row>
    <row r="15001" spans="3:3" x14ac:dyDescent="0.3">
      <c r="C15001"/>
    </row>
    <row r="15002" spans="3:3" x14ac:dyDescent="0.3">
      <c r="C15002"/>
    </row>
    <row r="15003" spans="3:3" x14ac:dyDescent="0.3">
      <c r="C15003"/>
    </row>
    <row r="15004" spans="3:3" x14ac:dyDescent="0.3">
      <c r="C15004"/>
    </row>
    <row r="15005" spans="3:3" x14ac:dyDescent="0.3">
      <c r="C15005"/>
    </row>
    <row r="15006" spans="3:3" x14ac:dyDescent="0.3">
      <c r="C15006"/>
    </row>
    <row r="15007" spans="3:3" x14ac:dyDescent="0.3">
      <c r="C15007"/>
    </row>
    <row r="15008" spans="3:3" x14ac:dyDescent="0.3">
      <c r="C15008"/>
    </row>
    <row r="15009" spans="3:3" x14ac:dyDescent="0.3">
      <c r="C15009"/>
    </row>
    <row r="15010" spans="3:3" x14ac:dyDescent="0.3">
      <c r="C15010"/>
    </row>
    <row r="15011" spans="3:3" x14ac:dyDescent="0.3">
      <c r="C15011"/>
    </row>
    <row r="15012" spans="3:3" x14ac:dyDescent="0.3">
      <c r="C15012"/>
    </row>
    <row r="15013" spans="3:3" x14ac:dyDescent="0.3">
      <c r="C15013"/>
    </row>
    <row r="15014" spans="3:3" x14ac:dyDescent="0.3">
      <c r="C15014"/>
    </row>
    <row r="15015" spans="3:3" x14ac:dyDescent="0.3">
      <c r="C15015"/>
    </row>
    <row r="15016" spans="3:3" x14ac:dyDescent="0.3">
      <c r="C15016"/>
    </row>
    <row r="15017" spans="3:3" x14ac:dyDescent="0.3">
      <c r="C15017"/>
    </row>
    <row r="15018" spans="3:3" x14ac:dyDescent="0.3">
      <c r="C15018"/>
    </row>
    <row r="15019" spans="3:3" x14ac:dyDescent="0.3">
      <c r="C15019"/>
    </row>
    <row r="15020" spans="3:3" x14ac:dyDescent="0.3">
      <c r="C15020"/>
    </row>
    <row r="15021" spans="3:3" x14ac:dyDescent="0.3">
      <c r="C15021"/>
    </row>
    <row r="15022" spans="3:3" x14ac:dyDescent="0.3">
      <c r="C15022"/>
    </row>
    <row r="15023" spans="3:3" x14ac:dyDescent="0.3">
      <c r="C15023"/>
    </row>
    <row r="15024" spans="3:3" x14ac:dyDescent="0.3">
      <c r="C15024"/>
    </row>
    <row r="15025" spans="3:3" x14ac:dyDescent="0.3">
      <c r="C15025"/>
    </row>
    <row r="15026" spans="3:3" x14ac:dyDescent="0.3">
      <c r="C15026"/>
    </row>
    <row r="15027" spans="3:3" x14ac:dyDescent="0.3">
      <c r="C15027"/>
    </row>
    <row r="15028" spans="3:3" x14ac:dyDescent="0.3">
      <c r="C15028"/>
    </row>
    <row r="15029" spans="3:3" x14ac:dyDescent="0.3">
      <c r="C15029"/>
    </row>
    <row r="15030" spans="3:3" x14ac:dyDescent="0.3">
      <c r="C15030"/>
    </row>
    <row r="15031" spans="3:3" x14ac:dyDescent="0.3">
      <c r="C15031"/>
    </row>
    <row r="15032" spans="3:3" x14ac:dyDescent="0.3">
      <c r="C15032"/>
    </row>
    <row r="15033" spans="3:3" x14ac:dyDescent="0.3">
      <c r="C15033"/>
    </row>
    <row r="15034" spans="3:3" x14ac:dyDescent="0.3">
      <c r="C15034"/>
    </row>
    <row r="15035" spans="3:3" x14ac:dyDescent="0.3">
      <c r="C15035"/>
    </row>
    <row r="15036" spans="3:3" x14ac:dyDescent="0.3">
      <c r="C15036"/>
    </row>
    <row r="15037" spans="3:3" x14ac:dyDescent="0.3">
      <c r="C15037"/>
    </row>
    <row r="15038" spans="3:3" x14ac:dyDescent="0.3">
      <c r="C15038"/>
    </row>
    <row r="15039" spans="3:3" x14ac:dyDescent="0.3">
      <c r="C15039"/>
    </row>
    <row r="15040" spans="3:3" x14ac:dyDescent="0.3">
      <c r="C15040"/>
    </row>
    <row r="15041" spans="3:3" x14ac:dyDescent="0.3">
      <c r="C15041"/>
    </row>
    <row r="15042" spans="3:3" x14ac:dyDescent="0.3">
      <c r="C15042"/>
    </row>
    <row r="15043" spans="3:3" x14ac:dyDescent="0.3">
      <c r="C15043"/>
    </row>
    <row r="15044" spans="3:3" x14ac:dyDescent="0.3">
      <c r="C15044"/>
    </row>
    <row r="15045" spans="3:3" x14ac:dyDescent="0.3">
      <c r="C15045"/>
    </row>
    <row r="15046" spans="3:3" x14ac:dyDescent="0.3">
      <c r="C15046"/>
    </row>
    <row r="15047" spans="3:3" x14ac:dyDescent="0.3">
      <c r="C15047"/>
    </row>
    <row r="15048" spans="3:3" x14ac:dyDescent="0.3">
      <c r="C15048"/>
    </row>
    <row r="15049" spans="3:3" x14ac:dyDescent="0.3">
      <c r="C15049"/>
    </row>
    <row r="15050" spans="3:3" x14ac:dyDescent="0.3">
      <c r="C15050"/>
    </row>
    <row r="15051" spans="3:3" x14ac:dyDescent="0.3">
      <c r="C15051"/>
    </row>
    <row r="15052" spans="3:3" x14ac:dyDescent="0.3">
      <c r="C15052"/>
    </row>
    <row r="15053" spans="3:3" x14ac:dyDescent="0.3">
      <c r="C15053"/>
    </row>
    <row r="15054" spans="3:3" x14ac:dyDescent="0.3">
      <c r="C15054"/>
    </row>
    <row r="15055" spans="3:3" x14ac:dyDescent="0.3">
      <c r="C15055"/>
    </row>
    <row r="15056" spans="3:3" x14ac:dyDescent="0.3">
      <c r="C15056"/>
    </row>
    <row r="15057" spans="3:3" x14ac:dyDescent="0.3">
      <c r="C15057"/>
    </row>
    <row r="15058" spans="3:3" x14ac:dyDescent="0.3">
      <c r="C15058"/>
    </row>
    <row r="15059" spans="3:3" x14ac:dyDescent="0.3">
      <c r="C15059"/>
    </row>
    <row r="15060" spans="3:3" x14ac:dyDescent="0.3">
      <c r="C15060"/>
    </row>
    <row r="15061" spans="3:3" x14ac:dyDescent="0.3">
      <c r="C15061"/>
    </row>
    <row r="15062" spans="3:3" x14ac:dyDescent="0.3">
      <c r="C15062"/>
    </row>
    <row r="15063" spans="3:3" x14ac:dyDescent="0.3">
      <c r="C15063"/>
    </row>
    <row r="15064" spans="3:3" x14ac:dyDescent="0.3">
      <c r="C15064"/>
    </row>
    <row r="15065" spans="3:3" x14ac:dyDescent="0.3">
      <c r="C15065"/>
    </row>
    <row r="15066" spans="3:3" x14ac:dyDescent="0.3">
      <c r="C15066"/>
    </row>
    <row r="15067" spans="3:3" x14ac:dyDescent="0.3">
      <c r="C15067"/>
    </row>
    <row r="15068" spans="3:3" x14ac:dyDescent="0.3">
      <c r="C15068"/>
    </row>
    <row r="15069" spans="3:3" x14ac:dyDescent="0.3">
      <c r="C15069"/>
    </row>
    <row r="15070" spans="3:3" x14ac:dyDescent="0.3">
      <c r="C15070"/>
    </row>
    <row r="15071" spans="3:3" x14ac:dyDescent="0.3">
      <c r="C15071"/>
    </row>
    <row r="15072" spans="3:3" x14ac:dyDescent="0.3">
      <c r="C15072"/>
    </row>
    <row r="15073" spans="3:3" x14ac:dyDescent="0.3">
      <c r="C15073"/>
    </row>
    <row r="15074" spans="3:3" x14ac:dyDescent="0.3">
      <c r="C15074"/>
    </row>
    <row r="15075" spans="3:3" x14ac:dyDescent="0.3">
      <c r="C15075"/>
    </row>
    <row r="15076" spans="3:3" x14ac:dyDescent="0.3">
      <c r="C15076"/>
    </row>
    <row r="15077" spans="3:3" x14ac:dyDescent="0.3">
      <c r="C15077"/>
    </row>
    <row r="15078" spans="3:3" x14ac:dyDescent="0.3">
      <c r="C15078"/>
    </row>
    <row r="15079" spans="3:3" x14ac:dyDescent="0.3">
      <c r="C15079"/>
    </row>
    <row r="15080" spans="3:3" x14ac:dyDescent="0.3">
      <c r="C15080"/>
    </row>
    <row r="15081" spans="3:3" x14ac:dyDescent="0.3">
      <c r="C15081"/>
    </row>
    <row r="15082" spans="3:3" x14ac:dyDescent="0.3">
      <c r="C15082"/>
    </row>
    <row r="15083" spans="3:3" x14ac:dyDescent="0.3">
      <c r="C15083"/>
    </row>
    <row r="15084" spans="3:3" x14ac:dyDescent="0.3">
      <c r="C15084"/>
    </row>
    <row r="15085" spans="3:3" x14ac:dyDescent="0.3">
      <c r="C15085"/>
    </row>
    <row r="15086" spans="3:3" x14ac:dyDescent="0.3">
      <c r="C15086"/>
    </row>
    <row r="15087" spans="3:3" x14ac:dyDescent="0.3">
      <c r="C15087"/>
    </row>
    <row r="15088" spans="3:3" x14ac:dyDescent="0.3">
      <c r="C15088"/>
    </row>
    <row r="15089" spans="3:3" x14ac:dyDescent="0.3">
      <c r="C15089"/>
    </row>
    <row r="15090" spans="3:3" x14ac:dyDescent="0.3">
      <c r="C15090"/>
    </row>
    <row r="15091" spans="3:3" x14ac:dyDescent="0.3">
      <c r="C15091"/>
    </row>
    <row r="15092" spans="3:3" x14ac:dyDescent="0.3">
      <c r="C15092"/>
    </row>
    <row r="15093" spans="3:3" x14ac:dyDescent="0.3">
      <c r="C15093"/>
    </row>
    <row r="15094" spans="3:3" x14ac:dyDescent="0.3">
      <c r="C15094"/>
    </row>
    <row r="15095" spans="3:3" x14ac:dyDescent="0.3">
      <c r="C15095"/>
    </row>
    <row r="15096" spans="3:3" x14ac:dyDescent="0.3">
      <c r="C15096"/>
    </row>
    <row r="15097" spans="3:3" x14ac:dyDescent="0.3">
      <c r="C15097"/>
    </row>
    <row r="15098" spans="3:3" x14ac:dyDescent="0.3">
      <c r="C15098"/>
    </row>
    <row r="15099" spans="3:3" x14ac:dyDescent="0.3">
      <c r="C15099"/>
    </row>
    <row r="15100" spans="3:3" x14ac:dyDescent="0.3">
      <c r="C15100"/>
    </row>
    <row r="15101" spans="3:3" x14ac:dyDescent="0.3">
      <c r="C15101"/>
    </row>
    <row r="15102" spans="3:3" x14ac:dyDescent="0.3">
      <c r="C15102"/>
    </row>
    <row r="15103" spans="3:3" x14ac:dyDescent="0.3">
      <c r="C15103"/>
    </row>
    <row r="15104" spans="3:3" x14ac:dyDescent="0.3">
      <c r="C15104"/>
    </row>
    <row r="15105" spans="3:3" x14ac:dyDescent="0.3">
      <c r="C15105"/>
    </row>
    <row r="15106" spans="3:3" x14ac:dyDescent="0.3">
      <c r="C15106"/>
    </row>
    <row r="15107" spans="3:3" x14ac:dyDescent="0.3">
      <c r="C15107"/>
    </row>
    <row r="15108" spans="3:3" x14ac:dyDescent="0.3">
      <c r="C15108"/>
    </row>
    <row r="15109" spans="3:3" x14ac:dyDescent="0.3">
      <c r="C15109"/>
    </row>
    <row r="15110" spans="3:3" x14ac:dyDescent="0.3">
      <c r="C15110"/>
    </row>
    <row r="15111" spans="3:3" x14ac:dyDescent="0.3">
      <c r="C15111"/>
    </row>
    <row r="15112" spans="3:3" x14ac:dyDescent="0.3">
      <c r="C15112"/>
    </row>
    <row r="15113" spans="3:3" x14ac:dyDescent="0.3">
      <c r="C15113"/>
    </row>
    <row r="15114" spans="3:3" x14ac:dyDescent="0.3">
      <c r="C15114"/>
    </row>
    <row r="15115" spans="3:3" x14ac:dyDescent="0.3">
      <c r="C15115"/>
    </row>
    <row r="15116" spans="3:3" x14ac:dyDescent="0.3">
      <c r="C15116"/>
    </row>
    <row r="15117" spans="3:3" x14ac:dyDescent="0.3">
      <c r="C15117"/>
    </row>
    <row r="15118" spans="3:3" x14ac:dyDescent="0.3">
      <c r="C15118"/>
    </row>
    <row r="15119" spans="3:3" x14ac:dyDescent="0.3">
      <c r="C15119"/>
    </row>
    <row r="15120" spans="3:3" x14ac:dyDescent="0.3">
      <c r="C15120"/>
    </row>
    <row r="15121" spans="3:3" x14ac:dyDescent="0.3">
      <c r="C15121"/>
    </row>
    <row r="15122" spans="3:3" x14ac:dyDescent="0.3">
      <c r="C15122"/>
    </row>
    <row r="15123" spans="3:3" x14ac:dyDescent="0.3">
      <c r="C15123"/>
    </row>
    <row r="15124" spans="3:3" x14ac:dyDescent="0.3">
      <c r="C15124"/>
    </row>
    <row r="15125" spans="3:3" x14ac:dyDescent="0.3">
      <c r="C15125"/>
    </row>
    <row r="15126" spans="3:3" x14ac:dyDescent="0.3">
      <c r="C15126"/>
    </row>
    <row r="15127" spans="3:3" x14ac:dyDescent="0.3">
      <c r="C15127"/>
    </row>
    <row r="15128" spans="3:3" x14ac:dyDescent="0.3">
      <c r="C15128"/>
    </row>
    <row r="15129" spans="3:3" x14ac:dyDescent="0.3">
      <c r="C15129"/>
    </row>
    <row r="15130" spans="3:3" x14ac:dyDescent="0.3">
      <c r="C15130"/>
    </row>
    <row r="15131" spans="3:3" x14ac:dyDescent="0.3">
      <c r="C15131"/>
    </row>
    <row r="15132" spans="3:3" x14ac:dyDescent="0.3">
      <c r="C15132"/>
    </row>
    <row r="15133" spans="3:3" x14ac:dyDescent="0.3">
      <c r="C15133"/>
    </row>
    <row r="15134" spans="3:3" x14ac:dyDescent="0.3">
      <c r="C15134"/>
    </row>
    <row r="15135" spans="3:3" x14ac:dyDescent="0.3">
      <c r="C15135"/>
    </row>
    <row r="15136" spans="3:3" x14ac:dyDescent="0.3">
      <c r="C15136"/>
    </row>
    <row r="15137" spans="3:3" x14ac:dyDescent="0.3">
      <c r="C15137"/>
    </row>
    <row r="15138" spans="3:3" x14ac:dyDescent="0.3">
      <c r="C15138"/>
    </row>
    <row r="15139" spans="3:3" x14ac:dyDescent="0.3">
      <c r="C15139"/>
    </row>
    <row r="15140" spans="3:3" x14ac:dyDescent="0.3">
      <c r="C15140"/>
    </row>
    <row r="15141" spans="3:3" x14ac:dyDescent="0.3">
      <c r="C15141"/>
    </row>
    <row r="15142" spans="3:3" x14ac:dyDescent="0.3">
      <c r="C15142"/>
    </row>
    <row r="15143" spans="3:3" x14ac:dyDescent="0.3">
      <c r="C15143"/>
    </row>
    <row r="15144" spans="3:3" x14ac:dyDescent="0.3">
      <c r="C15144"/>
    </row>
    <row r="15145" spans="3:3" x14ac:dyDescent="0.3">
      <c r="C15145"/>
    </row>
    <row r="15146" spans="3:3" x14ac:dyDescent="0.3">
      <c r="C15146"/>
    </row>
    <row r="15147" spans="3:3" x14ac:dyDescent="0.3">
      <c r="C15147"/>
    </row>
    <row r="15148" spans="3:3" x14ac:dyDescent="0.3">
      <c r="C15148"/>
    </row>
    <row r="15149" spans="3:3" x14ac:dyDescent="0.3">
      <c r="C15149"/>
    </row>
    <row r="15150" spans="3:3" x14ac:dyDescent="0.3">
      <c r="C15150"/>
    </row>
    <row r="15151" spans="3:3" x14ac:dyDescent="0.3">
      <c r="C15151"/>
    </row>
    <row r="15152" spans="3:3" x14ac:dyDescent="0.3">
      <c r="C15152"/>
    </row>
    <row r="15153" spans="3:3" x14ac:dyDescent="0.3">
      <c r="C15153"/>
    </row>
    <row r="15154" spans="3:3" x14ac:dyDescent="0.3">
      <c r="C15154"/>
    </row>
    <row r="15155" spans="3:3" x14ac:dyDescent="0.3">
      <c r="C15155"/>
    </row>
    <row r="15156" spans="3:3" x14ac:dyDescent="0.3">
      <c r="C15156"/>
    </row>
    <row r="15157" spans="3:3" x14ac:dyDescent="0.3">
      <c r="C15157"/>
    </row>
    <row r="15158" spans="3:3" x14ac:dyDescent="0.3">
      <c r="C15158"/>
    </row>
    <row r="15159" spans="3:3" x14ac:dyDescent="0.3">
      <c r="C15159"/>
    </row>
    <row r="15160" spans="3:3" x14ac:dyDescent="0.3">
      <c r="C15160"/>
    </row>
    <row r="15161" spans="3:3" x14ac:dyDescent="0.3">
      <c r="C15161"/>
    </row>
    <row r="15162" spans="3:3" x14ac:dyDescent="0.3">
      <c r="C15162"/>
    </row>
    <row r="15163" spans="3:3" x14ac:dyDescent="0.3">
      <c r="C15163"/>
    </row>
    <row r="15164" spans="3:3" x14ac:dyDescent="0.3">
      <c r="C15164"/>
    </row>
    <row r="15165" spans="3:3" x14ac:dyDescent="0.3">
      <c r="C15165"/>
    </row>
    <row r="15166" spans="3:3" x14ac:dyDescent="0.3">
      <c r="C15166"/>
    </row>
    <row r="15167" spans="3:3" x14ac:dyDescent="0.3">
      <c r="C15167"/>
    </row>
    <row r="15168" spans="3:3" x14ac:dyDescent="0.3">
      <c r="C15168"/>
    </row>
    <row r="15169" spans="3:3" x14ac:dyDescent="0.3">
      <c r="C15169"/>
    </row>
    <row r="15170" spans="3:3" x14ac:dyDescent="0.3">
      <c r="C15170"/>
    </row>
    <row r="15171" spans="3:3" x14ac:dyDescent="0.3">
      <c r="C15171"/>
    </row>
    <row r="15172" spans="3:3" x14ac:dyDescent="0.3">
      <c r="C15172"/>
    </row>
    <row r="15173" spans="3:3" x14ac:dyDescent="0.3">
      <c r="C15173"/>
    </row>
    <row r="15174" spans="3:3" x14ac:dyDescent="0.3">
      <c r="C15174"/>
    </row>
    <row r="15175" spans="3:3" x14ac:dyDescent="0.3">
      <c r="C15175"/>
    </row>
    <row r="15176" spans="3:3" x14ac:dyDescent="0.3">
      <c r="C15176"/>
    </row>
    <row r="15177" spans="3:3" x14ac:dyDescent="0.3">
      <c r="C15177"/>
    </row>
    <row r="15178" spans="3:3" x14ac:dyDescent="0.3">
      <c r="C15178"/>
    </row>
    <row r="15179" spans="3:3" x14ac:dyDescent="0.3">
      <c r="C15179"/>
    </row>
    <row r="15180" spans="3:3" x14ac:dyDescent="0.3">
      <c r="C15180"/>
    </row>
    <row r="15181" spans="3:3" x14ac:dyDescent="0.3">
      <c r="C15181"/>
    </row>
    <row r="15182" spans="3:3" x14ac:dyDescent="0.3">
      <c r="C15182"/>
    </row>
    <row r="15183" spans="3:3" x14ac:dyDescent="0.3">
      <c r="C15183"/>
    </row>
    <row r="15184" spans="3:3" x14ac:dyDescent="0.3">
      <c r="C15184"/>
    </row>
    <row r="15185" spans="3:3" x14ac:dyDescent="0.3">
      <c r="C15185"/>
    </row>
    <row r="15186" spans="3:3" x14ac:dyDescent="0.3">
      <c r="C15186"/>
    </row>
    <row r="15187" spans="3:3" x14ac:dyDescent="0.3">
      <c r="C15187"/>
    </row>
    <row r="15188" spans="3:3" x14ac:dyDescent="0.3">
      <c r="C15188"/>
    </row>
    <row r="15189" spans="3:3" x14ac:dyDescent="0.3">
      <c r="C15189"/>
    </row>
    <row r="15190" spans="3:3" x14ac:dyDescent="0.3">
      <c r="C15190"/>
    </row>
    <row r="15191" spans="3:3" x14ac:dyDescent="0.3">
      <c r="C15191"/>
    </row>
    <row r="15192" spans="3:3" x14ac:dyDescent="0.3">
      <c r="C15192"/>
    </row>
    <row r="15193" spans="3:3" x14ac:dyDescent="0.3">
      <c r="C15193"/>
    </row>
    <row r="15194" spans="3:3" x14ac:dyDescent="0.3">
      <c r="C15194"/>
    </row>
    <row r="15195" spans="3:3" x14ac:dyDescent="0.3">
      <c r="C15195"/>
    </row>
    <row r="15196" spans="3:3" x14ac:dyDescent="0.3">
      <c r="C15196"/>
    </row>
    <row r="15197" spans="3:3" x14ac:dyDescent="0.3">
      <c r="C15197"/>
    </row>
    <row r="15198" spans="3:3" x14ac:dyDescent="0.3">
      <c r="C15198"/>
    </row>
    <row r="15199" spans="3:3" x14ac:dyDescent="0.3">
      <c r="C15199"/>
    </row>
    <row r="15200" spans="3:3" x14ac:dyDescent="0.3">
      <c r="C15200"/>
    </row>
    <row r="15201" spans="3:3" x14ac:dyDescent="0.3">
      <c r="C15201"/>
    </row>
    <row r="15202" spans="3:3" x14ac:dyDescent="0.3">
      <c r="C15202"/>
    </row>
    <row r="15203" spans="3:3" x14ac:dyDescent="0.3">
      <c r="C15203"/>
    </row>
    <row r="15204" spans="3:3" x14ac:dyDescent="0.3">
      <c r="C15204"/>
    </row>
    <row r="15205" spans="3:3" x14ac:dyDescent="0.3">
      <c r="C15205"/>
    </row>
    <row r="15206" spans="3:3" x14ac:dyDescent="0.3">
      <c r="C15206"/>
    </row>
    <row r="15207" spans="3:3" x14ac:dyDescent="0.3">
      <c r="C15207"/>
    </row>
    <row r="15208" spans="3:3" x14ac:dyDescent="0.3">
      <c r="C15208"/>
    </row>
    <row r="15209" spans="3:3" x14ac:dyDescent="0.3">
      <c r="C15209"/>
    </row>
    <row r="15210" spans="3:3" x14ac:dyDescent="0.3">
      <c r="C15210"/>
    </row>
    <row r="15211" spans="3:3" x14ac:dyDescent="0.3">
      <c r="C15211"/>
    </row>
    <row r="15212" spans="3:3" x14ac:dyDescent="0.3">
      <c r="C15212"/>
    </row>
    <row r="15213" spans="3:3" x14ac:dyDescent="0.3">
      <c r="C15213"/>
    </row>
    <row r="15214" spans="3:3" x14ac:dyDescent="0.3">
      <c r="C15214"/>
    </row>
    <row r="15215" spans="3:3" x14ac:dyDescent="0.3">
      <c r="C15215"/>
    </row>
    <row r="15216" spans="3:3" x14ac:dyDescent="0.3">
      <c r="C15216"/>
    </row>
    <row r="15217" spans="3:3" x14ac:dyDescent="0.3">
      <c r="C15217"/>
    </row>
    <row r="15218" spans="3:3" x14ac:dyDescent="0.3">
      <c r="C15218"/>
    </row>
    <row r="15219" spans="3:3" x14ac:dyDescent="0.3">
      <c r="C15219"/>
    </row>
    <row r="15220" spans="3:3" x14ac:dyDescent="0.3">
      <c r="C15220"/>
    </row>
    <row r="15221" spans="3:3" x14ac:dyDescent="0.3">
      <c r="C15221"/>
    </row>
    <row r="15222" spans="3:3" x14ac:dyDescent="0.3">
      <c r="C15222"/>
    </row>
    <row r="15223" spans="3:3" x14ac:dyDescent="0.3">
      <c r="C15223"/>
    </row>
    <row r="15224" spans="3:3" x14ac:dyDescent="0.3">
      <c r="C15224"/>
    </row>
    <row r="15225" spans="3:3" x14ac:dyDescent="0.3">
      <c r="C15225"/>
    </row>
    <row r="15226" spans="3:3" x14ac:dyDescent="0.3">
      <c r="C15226"/>
    </row>
    <row r="15227" spans="3:3" x14ac:dyDescent="0.3">
      <c r="C15227"/>
    </row>
    <row r="15228" spans="3:3" x14ac:dyDescent="0.3">
      <c r="C15228"/>
    </row>
    <row r="15229" spans="3:3" x14ac:dyDescent="0.3">
      <c r="C15229"/>
    </row>
    <row r="15230" spans="3:3" x14ac:dyDescent="0.3">
      <c r="C15230"/>
    </row>
    <row r="15231" spans="3:3" x14ac:dyDescent="0.3">
      <c r="C15231"/>
    </row>
    <row r="15232" spans="3:3" x14ac:dyDescent="0.3">
      <c r="C15232"/>
    </row>
    <row r="15233" spans="3:3" x14ac:dyDescent="0.3">
      <c r="C15233"/>
    </row>
    <row r="15234" spans="3:3" x14ac:dyDescent="0.3">
      <c r="C15234"/>
    </row>
    <row r="15235" spans="3:3" x14ac:dyDescent="0.3">
      <c r="C15235"/>
    </row>
    <row r="15236" spans="3:3" x14ac:dyDescent="0.3">
      <c r="C15236"/>
    </row>
    <row r="15237" spans="3:3" x14ac:dyDescent="0.3">
      <c r="C15237"/>
    </row>
    <row r="15238" spans="3:3" x14ac:dyDescent="0.3">
      <c r="C15238"/>
    </row>
    <row r="15239" spans="3:3" x14ac:dyDescent="0.3">
      <c r="C15239"/>
    </row>
    <row r="15240" spans="3:3" x14ac:dyDescent="0.3">
      <c r="C15240"/>
    </row>
    <row r="15241" spans="3:3" x14ac:dyDescent="0.3">
      <c r="C15241"/>
    </row>
    <row r="15242" spans="3:3" x14ac:dyDescent="0.3">
      <c r="C15242"/>
    </row>
    <row r="15243" spans="3:3" x14ac:dyDescent="0.3">
      <c r="C15243"/>
    </row>
    <row r="15244" spans="3:3" x14ac:dyDescent="0.3">
      <c r="C15244"/>
    </row>
    <row r="15245" spans="3:3" x14ac:dyDescent="0.3">
      <c r="C15245"/>
    </row>
    <row r="15246" spans="3:3" x14ac:dyDescent="0.3">
      <c r="C15246"/>
    </row>
    <row r="15247" spans="3:3" x14ac:dyDescent="0.3">
      <c r="C15247"/>
    </row>
    <row r="15248" spans="3:3" x14ac:dyDescent="0.3">
      <c r="C15248"/>
    </row>
    <row r="15249" spans="3:3" x14ac:dyDescent="0.3">
      <c r="C15249"/>
    </row>
    <row r="15250" spans="3:3" x14ac:dyDescent="0.3">
      <c r="C15250"/>
    </row>
    <row r="15251" spans="3:3" x14ac:dyDescent="0.3">
      <c r="C15251"/>
    </row>
    <row r="15252" spans="3:3" x14ac:dyDescent="0.3">
      <c r="C15252"/>
    </row>
    <row r="15253" spans="3:3" x14ac:dyDescent="0.3">
      <c r="C15253"/>
    </row>
    <row r="15254" spans="3:3" x14ac:dyDescent="0.3">
      <c r="C15254"/>
    </row>
    <row r="15255" spans="3:3" x14ac:dyDescent="0.3">
      <c r="C15255"/>
    </row>
    <row r="15256" spans="3:3" x14ac:dyDescent="0.3">
      <c r="C15256"/>
    </row>
    <row r="15257" spans="3:3" x14ac:dyDescent="0.3">
      <c r="C15257"/>
    </row>
    <row r="15258" spans="3:3" x14ac:dyDescent="0.3">
      <c r="C15258"/>
    </row>
    <row r="15259" spans="3:3" x14ac:dyDescent="0.3">
      <c r="C15259"/>
    </row>
    <row r="15260" spans="3:3" x14ac:dyDescent="0.3">
      <c r="C15260"/>
    </row>
    <row r="15261" spans="3:3" x14ac:dyDescent="0.3">
      <c r="C15261"/>
    </row>
    <row r="15262" spans="3:3" x14ac:dyDescent="0.3">
      <c r="C15262"/>
    </row>
    <row r="15263" spans="3:3" x14ac:dyDescent="0.3">
      <c r="C15263"/>
    </row>
    <row r="15264" spans="3:3" x14ac:dyDescent="0.3">
      <c r="C15264"/>
    </row>
    <row r="15265" spans="3:3" x14ac:dyDescent="0.3">
      <c r="C15265"/>
    </row>
    <row r="15266" spans="3:3" x14ac:dyDescent="0.3">
      <c r="C15266"/>
    </row>
    <row r="15267" spans="3:3" x14ac:dyDescent="0.3">
      <c r="C15267"/>
    </row>
    <row r="15268" spans="3:3" x14ac:dyDescent="0.3">
      <c r="C15268"/>
    </row>
    <row r="15269" spans="3:3" x14ac:dyDescent="0.3">
      <c r="C15269"/>
    </row>
    <row r="15270" spans="3:3" x14ac:dyDescent="0.3">
      <c r="C15270"/>
    </row>
    <row r="15271" spans="3:3" x14ac:dyDescent="0.3">
      <c r="C15271"/>
    </row>
    <row r="15272" spans="3:3" x14ac:dyDescent="0.3">
      <c r="C15272"/>
    </row>
    <row r="15273" spans="3:3" x14ac:dyDescent="0.3">
      <c r="C15273"/>
    </row>
    <row r="15274" spans="3:3" x14ac:dyDescent="0.3">
      <c r="C15274"/>
    </row>
    <row r="15275" spans="3:3" x14ac:dyDescent="0.3">
      <c r="C15275"/>
    </row>
    <row r="15276" spans="3:3" x14ac:dyDescent="0.3">
      <c r="C15276"/>
    </row>
    <row r="15277" spans="3:3" x14ac:dyDescent="0.3">
      <c r="C15277"/>
    </row>
    <row r="15278" spans="3:3" x14ac:dyDescent="0.3">
      <c r="C15278"/>
    </row>
    <row r="15279" spans="3:3" x14ac:dyDescent="0.3">
      <c r="C15279"/>
    </row>
    <row r="15280" spans="3:3" x14ac:dyDescent="0.3">
      <c r="C15280"/>
    </row>
    <row r="15281" spans="3:3" x14ac:dyDescent="0.3">
      <c r="C15281"/>
    </row>
    <row r="15282" spans="3:3" x14ac:dyDescent="0.3">
      <c r="C15282"/>
    </row>
    <row r="15283" spans="3:3" x14ac:dyDescent="0.3">
      <c r="C15283"/>
    </row>
    <row r="15284" spans="3:3" x14ac:dyDescent="0.3">
      <c r="C15284"/>
    </row>
    <row r="15285" spans="3:3" x14ac:dyDescent="0.3">
      <c r="C15285"/>
    </row>
    <row r="15286" spans="3:3" x14ac:dyDescent="0.3">
      <c r="C15286"/>
    </row>
    <row r="15287" spans="3:3" x14ac:dyDescent="0.3">
      <c r="C15287"/>
    </row>
    <row r="15288" spans="3:3" x14ac:dyDescent="0.3">
      <c r="C15288"/>
    </row>
    <row r="15289" spans="3:3" x14ac:dyDescent="0.3">
      <c r="C15289"/>
    </row>
    <row r="15290" spans="3:3" x14ac:dyDescent="0.3">
      <c r="C15290"/>
    </row>
    <row r="15291" spans="3:3" x14ac:dyDescent="0.3">
      <c r="C15291"/>
    </row>
    <row r="15292" spans="3:3" x14ac:dyDescent="0.3">
      <c r="C15292"/>
    </row>
    <row r="15293" spans="3:3" x14ac:dyDescent="0.3">
      <c r="C15293"/>
    </row>
    <row r="15294" spans="3:3" x14ac:dyDescent="0.3">
      <c r="C15294"/>
    </row>
    <row r="15295" spans="3:3" x14ac:dyDescent="0.3">
      <c r="C15295"/>
    </row>
    <row r="15296" spans="3:3" x14ac:dyDescent="0.3">
      <c r="C15296"/>
    </row>
    <row r="15297" spans="3:3" x14ac:dyDescent="0.3">
      <c r="C15297"/>
    </row>
    <row r="15298" spans="3:3" x14ac:dyDescent="0.3">
      <c r="C15298"/>
    </row>
    <row r="15299" spans="3:3" x14ac:dyDescent="0.3">
      <c r="C15299"/>
    </row>
    <row r="15300" spans="3:3" x14ac:dyDescent="0.3">
      <c r="C15300"/>
    </row>
    <row r="15301" spans="3:3" x14ac:dyDescent="0.3">
      <c r="C15301"/>
    </row>
    <row r="15302" spans="3:3" x14ac:dyDescent="0.3">
      <c r="C15302"/>
    </row>
    <row r="15303" spans="3:3" x14ac:dyDescent="0.3">
      <c r="C15303"/>
    </row>
    <row r="15304" spans="3:3" x14ac:dyDescent="0.3">
      <c r="C15304"/>
    </row>
    <row r="15305" spans="3:3" x14ac:dyDescent="0.3">
      <c r="C15305"/>
    </row>
    <row r="15306" spans="3:3" x14ac:dyDescent="0.3">
      <c r="C15306"/>
    </row>
    <row r="15307" spans="3:3" x14ac:dyDescent="0.3">
      <c r="C15307"/>
    </row>
    <row r="15308" spans="3:3" x14ac:dyDescent="0.3">
      <c r="C15308"/>
    </row>
    <row r="15309" spans="3:3" x14ac:dyDescent="0.3">
      <c r="C15309"/>
    </row>
    <row r="15310" spans="3:3" x14ac:dyDescent="0.3">
      <c r="C15310"/>
    </row>
    <row r="15311" spans="3:3" x14ac:dyDescent="0.3">
      <c r="C15311"/>
    </row>
    <row r="15312" spans="3:3" x14ac:dyDescent="0.3">
      <c r="C15312"/>
    </row>
    <row r="15313" spans="3:3" x14ac:dyDescent="0.3">
      <c r="C15313"/>
    </row>
    <row r="15314" spans="3:3" x14ac:dyDescent="0.3">
      <c r="C15314"/>
    </row>
    <row r="15315" spans="3:3" x14ac:dyDescent="0.3">
      <c r="C15315"/>
    </row>
    <row r="15316" spans="3:3" x14ac:dyDescent="0.3">
      <c r="C15316"/>
    </row>
    <row r="15317" spans="3:3" x14ac:dyDescent="0.3">
      <c r="C15317"/>
    </row>
    <row r="15318" spans="3:3" x14ac:dyDescent="0.3">
      <c r="C15318"/>
    </row>
    <row r="15319" spans="3:3" x14ac:dyDescent="0.3">
      <c r="C15319"/>
    </row>
    <row r="15320" spans="3:3" x14ac:dyDescent="0.3">
      <c r="C15320"/>
    </row>
    <row r="15321" spans="3:3" x14ac:dyDescent="0.3">
      <c r="C15321"/>
    </row>
    <row r="15322" spans="3:3" x14ac:dyDescent="0.3">
      <c r="C15322"/>
    </row>
    <row r="15323" spans="3:3" x14ac:dyDescent="0.3">
      <c r="C15323"/>
    </row>
    <row r="15324" spans="3:3" x14ac:dyDescent="0.3">
      <c r="C15324"/>
    </row>
    <row r="15325" spans="3:3" x14ac:dyDescent="0.3">
      <c r="C15325"/>
    </row>
    <row r="15326" spans="3:3" x14ac:dyDescent="0.3">
      <c r="C15326"/>
    </row>
    <row r="15327" spans="3:3" x14ac:dyDescent="0.3">
      <c r="C15327"/>
    </row>
    <row r="15328" spans="3:3" x14ac:dyDescent="0.3">
      <c r="C15328"/>
    </row>
    <row r="15329" spans="3:3" x14ac:dyDescent="0.3">
      <c r="C15329"/>
    </row>
    <row r="15330" spans="3:3" x14ac:dyDescent="0.3">
      <c r="C15330"/>
    </row>
    <row r="15331" spans="3:3" x14ac:dyDescent="0.3">
      <c r="C15331"/>
    </row>
    <row r="15332" spans="3:3" x14ac:dyDescent="0.3">
      <c r="C15332"/>
    </row>
    <row r="15333" spans="3:3" x14ac:dyDescent="0.3">
      <c r="C15333"/>
    </row>
    <row r="15334" spans="3:3" x14ac:dyDescent="0.3">
      <c r="C15334"/>
    </row>
    <row r="15335" spans="3:3" x14ac:dyDescent="0.3">
      <c r="C15335"/>
    </row>
    <row r="15336" spans="3:3" x14ac:dyDescent="0.3">
      <c r="C15336"/>
    </row>
    <row r="15337" spans="3:3" x14ac:dyDescent="0.3">
      <c r="C15337"/>
    </row>
    <row r="15338" spans="3:3" x14ac:dyDescent="0.3">
      <c r="C15338"/>
    </row>
    <row r="15339" spans="3:3" x14ac:dyDescent="0.3">
      <c r="C15339"/>
    </row>
    <row r="15340" spans="3:3" x14ac:dyDescent="0.3">
      <c r="C15340"/>
    </row>
    <row r="15341" spans="3:3" x14ac:dyDescent="0.3">
      <c r="C15341"/>
    </row>
    <row r="15342" spans="3:3" x14ac:dyDescent="0.3">
      <c r="C15342"/>
    </row>
    <row r="15343" spans="3:3" x14ac:dyDescent="0.3">
      <c r="C15343"/>
    </row>
    <row r="15344" spans="3:3" x14ac:dyDescent="0.3">
      <c r="C15344"/>
    </row>
    <row r="15345" spans="3:3" x14ac:dyDescent="0.3">
      <c r="C15345"/>
    </row>
    <row r="15346" spans="3:3" x14ac:dyDescent="0.3">
      <c r="C15346"/>
    </row>
    <row r="15347" spans="3:3" x14ac:dyDescent="0.3">
      <c r="C15347"/>
    </row>
    <row r="15348" spans="3:3" x14ac:dyDescent="0.3">
      <c r="C15348"/>
    </row>
    <row r="15349" spans="3:3" x14ac:dyDescent="0.3">
      <c r="C15349"/>
    </row>
    <row r="15350" spans="3:3" x14ac:dyDescent="0.3">
      <c r="C15350"/>
    </row>
    <row r="15351" spans="3:3" x14ac:dyDescent="0.3">
      <c r="C15351"/>
    </row>
    <row r="15352" spans="3:3" x14ac:dyDescent="0.3">
      <c r="C15352"/>
    </row>
    <row r="15353" spans="3:3" x14ac:dyDescent="0.3">
      <c r="C15353"/>
    </row>
    <row r="15354" spans="3:3" x14ac:dyDescent="0.3">
      <c r="C15354"/>
    </row>
    <row r="15355" spans="3:3" x14ac:dyDescent="0.3">
      <c r="C15355"/>
    </row>
    <row r="15356" spans="3:3" x14ac:dyDescent="0.3">
      <c r="C15356"/>
    </row>
    <row r="15357" spans="3:3" x14ac:dyDescent="0.3">
      <c r="C15357"/>
    </row>
    <row r="15358" spans="3:3" x14ac:dyDescent="0.3">
      <c r="C15358"/>
    </row>
    <row r="15359" spans="3:3" x14ac:dyDescent="0.3">
      <c r="C15359"/>
    </row>
    <row r="15360" spans="3:3" x14ac:dyDescent="0.3">
      <c r="C15360"/>
    </row>
    <row r="15361" spans="3:3" x14ac:dyDescent="0.3">
      <c r="C15361"/>
    </row>
    <row r="15362" spans="3:3" x14ac:dyDescent="0.3">
      <c r="C15362"/>
    </row>
    <row r="15363" spans="3:3" x14ac:dyDescent="0.3">
      <c r="C15363"/>
    </row>
    <row r="15364" spans="3:3" x14ac:dyDescent="0.3">
      <c r="C15364"/>
    </row>
    <row r="15365" spans="3:3" x14ac:dyDescent="0.3">
      <c r="C15365"/>
    </row>
    <row r="15366" spans="3:3" x14ac:dyDescent="0.3">
      <c r="C15366"/>
    </row>
    <row r="15367" spans="3:3" x14ac:dyDescent="0.3">
      <c r="C15367"/>
    </row>
    <row r="15368" spans="3:3" x14ac:dyDescent="0.3">
      <c r="C15368"/>
    </row>
    <row r="15369" spans="3:3" x14ac:dyDescent="0.3">
      <c r="C15369"/>
    </row>
    <row r="15370" spans="3:3" x14ac:dyDescent="0.3">
      <c r="C15370"/>
    </row>
    <row r="15371" spans="3:3" x14ac:dyDescent="0.3">
      <c r="C15371"/>
    </row>
    <row r="15372" spans="3:3" x14ac:dyDescent="0.3">
      <c r="C15372"/>
    </row>
    <row r="15373" spans="3:3" x14ac:dyDescent="0.3">
      <c r="C15373"/>
    </row>
    <row r="15374" spans="3:3" x14ac:dyDescent="0.3">
      <c r="C15374"/>
    </row>
    <row r="15375" spans="3:3" x14ac:dyDescent="0.3">
      <c r="C15375"/>
    </row>
    <row r="15376" spans="3:3" x14ac:dyDescent="0.3">
      <c r="C15376"/>
    </row>
    <row r="15377" spans="3:3" x14ac:dyDescent="0.3">
      <c r="C15377"/>
    </row>
    <row r="15378" spans="3:3" x14ac:dyDescent="0.3">
      <c r="C15378"/>
    </row>
    <row r="15379" spans="3:3" x14ac:dyDescent="0.3">
      <c r="C15379"/>
    </row>
    <row r="15380" spans="3:3" x14ac:dyDescent="0.3">
      <c r="C15380"/>
    </row>
    <row r="15381" spans="3:3" x14ac:dyDescent="0.3">
      <c r="C15381"/>
    </row>
    <row r="15382" spans="3:3" x14ac:dyDescent="0.3">
      <c r="C15382"/>
    </row>
    <row r="15383" spans="3:3" x14ac:dyDescent="0.3">
      <c r="C15383"/>
    </row>
    <row r="15384" spans="3:3" x14ac:dyDescent="0.3">
      <c r="C15384"/>
    </row>
    <row r="15385" spans="3:3" x14ac:dyDescent="0.3">
      <c r="C15385"/>
    </row>
    <row r="15386" spans="3:3" x14ac:dyDescent="0.3">
      <c r="C15386"/>
    </row>
    <row r="15387" spans="3:3" x14ac:dyDescent="0.3">
      <c r="C15387"/>
    </row>
    <row r="15388" spans="3:3" x14ac:dyDescent="0.3">
      <c r="C15388"/>
    </row>
    <row r="15389" spans="3:3" x14ac:dyDescent="0.3">
      <c r="C15389"/>
    </row>
    <row r="15390" spans="3:3" x14ac:dyDescent="0.3">
      <c r="C15390"/>
    </row>
    <row r="15391" spans="3:3" x14ac:dyDescent="0.3">
      <c r="C15391"/>
    </row>
    <row r="15392" spans="3:3" x14ac:dyDescent="0.3">
      <c r="C15392"/>
    </row>
    <row r="15393" spans="3:3" x14ac:dyDescent="0.3">
      <c r="C15393"/>
    </row>
    <row r="15394" spans="3:3" x14ac:dyDescent="0.3">
      <c r="C15394"/>
    </row>
    <row r="15395" spans="3:3" x14ac:dyDescent="0.3">
      <c r="C15395"/>
    </row>
    <row r="15396" spans="3:3" x14ac:dyDescent="0.3">
      <c r="C15396"/>
    </row>
    <row r="15397" spans="3:3" x14ac:dyDescent="0.3">
      <c r="C15397"/>
    </row>
    <row r="15398" spans="3:3" x14ac:dyDescent="0.3">
      <c r="C15398"/>
    </row>
    <row r="15399" spans="3:3" x14ac:dyDescent="0.3">
      <c r="C15399"/>
    </row>
    <row r="15400" spans="3:3" x14ac:dyDescent="0.3">
      <c r="C15400"/>
    </row>
    <row r="15401" spans="3:3" x14ac:dyDescent="0.3">
      <c r="C15401"/>
    </row>
    <row r="15402" spans="3:3" x14ac:dyDescent="0.3">
      <c r="C15402"/>
    </row>
    <row r="15403" spans="3:3" x14ac:dyDescent="0.3">
      <c r="C15403"/>
    </row>
    <row r="15404" spans="3:3" x14ac:dyDescent="0.3">
      <c r="C15404"/>
    </row>
    <row r="15405" spans="3:3" x14ac:dyDescent="0.3">
      <c r="C15405"/>
    </row>
    <row r="15406" spans="3:3" x14ac:dyDescent="0.3">
      <c r="C15406"/>
    </row>
    <row r="15407" spans="3:3" x14ac:dyDescent="0.3">
      <c r="C15407"/>
    </row>
    <row r="15408" spans="3:3" x14ac:dyDescent="0.3">
      <c r="C15408"/>
    </row>
    <row r="15409" spans="3:3" x14ac:dyDescent="0.3">
      <c r="C15409"/>
    </row>
    <row r="15410" spans="3:3" x14ac:dyDescent="0.3">
      <c r="C15410"/>
    </row>
    <row r="15411" spans="3:3" x14ac:dyDescent="0.3">
      <c r="C15411"/>
    </row>
    <row r="15412" spans="3:3" x14ac:dyDescent="0.3">
      <c r="C15412"/>
    </row>
    <row r="15413" spans="3:3" x14ac:dyDescent="0.3">
      <c r="C15413"/>
    </row>
    <row r="15414" spans="3:3" x14ac:dyDescent="0.3">
      <c r="C15414"/>
    </row>
    <row r="15415" spans="3:3" x14ac:dyDescent="0.3">
      <c r="C15415"/>
    </row>
    <row r="15416" spans="3:3" x14ac:dyDescent="0.3">
      <c r="C15416"/>
    </row>
    <row r="15417" spans="3:3" x14ac:dyDescent="0.3">
      <c r="C15417"/>
    </row>
    <row r="15418" spans="3:3" x14ac:dyDescent="0.3">
      <c r="C15418"/>
    </row>
    <row r="15419" spans="3:3" x14ac:dyDescent="0.3">
      <c r="C15419"/>
    </row>
    <row r="15420" spans="3:3" x14ac:dyDescent="0.3">
      <c r="C15420"/>
    </row>
    <row r="15421" spans="3:3" x14ac:dyDescent="0.3">
      <c r="C15421"/>
    </row>
    <row r="15422" spans="3:3" x14ac:dyDescent="0.3">
      <c r="C15422"/>
    </row>
    <row r="15423" spans="3:3" x14ac:dyDescent="0.3">
      <c r="C15423"/>
    </row>
    <row r="15424" spans="3:3" x14ac:dyDescent="0.3">
      <c r="C15424"/>
    </row>
    <row r="15425" spans="3:3" x14ac:dyDescent="0.3">
      <c r="C15425"/>
    </row>
    <row r="15426" spans="3:3" x14ac:dyDescent="0.3">
      <c r="C15426"/>
    </row>
    <row r="15427" spans="3:3" x14ac:dyDescent="0.3">
      <c r="C15427"/>
    </row>
    <row r="15428" spans="3:3" x14ac:dyDescent="0.3">
      <c r="C15428"/>
    </row>
    <row r="15429" spans="3:3" x14ac:dyDescent="0.3">
      <c r="C15429"/>
    </row>
    <row r="15430" spans="3:3" x14ac:dyDescent="0.3">
      <c r="C15430"/>
    </row>
    <row r="15431" spans="3:3" x14ac:dyDescent="0.3">
      <c r="C15431"/>
    </row>
    <row r="15432" spans="3:3" x14ac:dyDescent="0.3">
      <c r="C15432"/>
    </row>
    <row r="15433" spans="3:3" x14ac:dyDescent="0.3">
      <c r="C15433"/>
    </row>
    <row r="15434" spans="3:3" x14ac:dyDescent="0.3">
      <c r="C15434"/>
    </row>
    <row r="15435" spans="3:3" x14ac:dyDescent="0.3">
      <c r="C15435"/>
    </row>
    <row r="15436" spans="3:3" x14ac:dyDescent="0.3">
      <c r="C15436"/>
    </row>
    <row r="15437" spans="3:3" x14ac:dyDescent="0.3">
      <c r="C15437"/>
    </row>
    <row r="15438" spans="3:3" x14ac:dyDescent="0.3">
      <c r="C15438"/>
    </row>
    <row r="15439" spans="3:3" x14ac:dyDescent="0.3">
      <c r="C15439"/>
    </row>
    <row r="15440" spans="3:3" x14ac:dyDescent="0.3">
      <c r="C15440"/>
    </row>
    <row r="15441" spans="3:3" x14ac:dyDescent="0.3">
      <c r="C15441"/>
    </row>
    <row r="15442" spans="3:3" x14ac:dyDescent="0.3">
      <c r="C15442"/>
    </row>
    <row r="15443" spans="3:3" x14ac:dyDescent="0.3">
      <c r="C15443"/>
    </row>
    <row r="15444" spans="3:3" x14ac:dyDescent="0.3">
      <c r="C15444"/>
    </row>
    <row r="15445" spans="3:3" x14ac:dyDescent="0.3">
      <c r="C15445"/>
    </row>
    <row r="15446" spans="3:3" x14ac:dyDescent="0.3">
      <c r="C15446"/>
    </row>
    <row r="15447" spans="3:3" x14ac:dyDescent="0.3">
      <c r="C15447"/>
    </row>
    <row r="15448" spans="3:3" x14ac:dyDescent="0.3">
      <c r="C15448"/>
    </row>
    <row r="15449" spans="3:3" x14ac:dyDescent="0.3">
      <c r="C15449"/>
    </row>
    <row r="15450" spans="3:3" x14ac:dyDescent="0.3">
      <c r="C15450"/>
    </row>
    <row r="15451" spans="3:3" x14ac:dyDescent="0.3">
      <c r="C15451"/>
    </row>
    <row r="15452" spans="3:3" x14ac:dyDescent="0.3">
      <c r="C15452"/>
    </row>
    <row r="15453" spans="3:3" x14ac:dyDescent="0.3">
      <c r="C15453"/>
    </row>
    <row r="15454" spans="3:3" x14ac:dyDescent="0.3">
      <c r="C15454"/>
    </row>
    <row r="15455" spans="3:3" x14ac:dyDescent="0.3">
      <c r="C15455"/>
    </row>
    <row r="15456" spans="3:3" x14ac:dyDescent="0.3">
      <c r="C15456"/>
    </row>
    <row r="15457" spans="3:3" x14ac:dyDescent="0.3">
      <c r="C15457"/>
    </row>
    <row r="15458" spans="3:3" x14ac:dyDescent="0.3">
      <c r="C15458"/>
    </row>
    <row r="15459" spans="3:3" x14ac:dyDescent="0.3">
      <c r="C15459"/>
    </row>
    <row r="15460" spans="3:3" x14ac:dyDescent="0.3">
      <c r="C15460"/>
    </row>
    <row r="15461" spans="3:3" x14ac:dyDescent="0.3">
      <c r="C15461"/>
    </row>
    <row r="15462" spans="3:3" x14ac:dyDescent="0.3">
      <c r="C15462"/>
    </row>
    <row r="15463" spans="3:3" x14ac:dyDescent="0.3">
      <c r="C15463"/>
    </row>
    <row r="15464" spans="3:3" x14ac:dyDescent="0.3">
      <c r="C15464"/>
    </row>
    <row r="15465" spans="3:3" x14ac:dyDescent="0.3">
      <c r="C15465"/>
    </row>
    <row r="15466" spans="3:3" x14ac:dyDescent="0.3">
      <c r="C15466"/>
    </row>
    <row r="15467" spans="3:3" x14ac:dyDescent="0.3">
      <c r="C15467"/>
    </row>
    <row r="15468" spans="3:3" x14ac:dyDescent="0.3">
      <c r="C15468"/>
    </row>
    <row r="15469" spans="3:3" x14ac:dyDescent="0.3">
      <c r="C15469"/>
    </row>
    <row r="15470" spans="3:3" x14ac:dyDescent="0.3">
      <c r="C15470"/>
    </row>
    <row r="15471" spans="3:3" x14ac:dyDescent="0.3">
      <c r="C15471"/>
    </row>
    <row r="15472" spans="3:3" x14ac:dyDescent="0.3">
      <c r="C15472"/>
    </row>
    <row r="15473" spans="3:3" x14ac:dyDescent="0.3">
      <c r="C15473"/>
    </row>
    <row r="15474" spans="3:3" x14ac:dyDescent="0.3">
      <c r="C15474"/>
    </row>
    <row r="15475" spans="3:3" x14ac:dyDescent="0.3">
      <c r="C15475"/>
    </row>
    <row r="15476" spans="3:3" x14ac:dyDescent="0.3">
      <c r="C15476"/>
    </row>
    <row r="15477" spans="3:3" x14ac:dyDescent="0.3">
      <c r="C15477"/>
    </row>
    <row r="15478" spans="3:3" x14ac:dyDescent="0.3">
      <c r="C15478"/>
    </row>
    <row r="15479" spans="3:3" x14ac:dyDescent="0.3">
      <c r="C15479"/>
    </row>
    <row r="15480" spans="3:3" x14ac:dyDescent="0.3">
      <c r="C15480"/>
    </row>
    <row r="15481" spans="3:3" x14ac:dyDescent="0.3">
      <c r="C15481"/>
    </row>
    <row r="15482" spans="3:3" x14ac:dyDescent="0.3">
      <c r="C15482"/>
    </row>
    <row r="15483" spans="3:3" x14ac:dyDescent="0.3">
      <c r="C15483"/>
    </row>
    <row r="15484" spans="3:3" x14ac:dyDescent="0.3">
      <c r="C15484"/>
    </row>
    <row r="15485" spans="3:3" x14ac:dyDescent="0.3">
      <c r="C15485"/>
    </row>
    <row r="15486" spans="3:3" x14ac:dyDescent="0.3">
      <c r="C15486"/>
    </row>
    <row r="15487" spans="3:3" x14ac:dyDescent="0.3">
      <c r="C15487"/>
    </row>
    <row r="15488" spans="3:3" x14ac:dyDescent="0.3">
      <c r="C15488"/>
    </row>
    <row r="15489" spans="3:3" x14ac:dyDescent="0.3">
      <c r="C15489"/>
    </row>
    <row r="15490" spans="3:3" x14ac:dyDescent="0.3">
      <c r="C15490"/>
    </row>
    <row r="15491" spans="3:3" x14ac:dyDescent="0.3">
      <c r="C15491"/>
    </row>
    <row r="15492" spans="3:3" x14ac:dyDescent="0.3">
      <c r="C15492"/>
    </row>
    <row r="15493" spans="3:3" x14ac:dyDescent="0.3">
      <c r="C15493"/>
    </row>
    <row r="15494" spans="3:3" x14ac:dyDescent="0.3">
      <c r="C15494"/>
    </row>
    <row r="15495" spans="3:3" x14ac:dyDescent="0.3">
      <c r="C15495"/>
    </row>
    <row r="15496" spans="3:3" x14ac:dyDescent="0.3">
      <c r="C15496"/>
    </row>
    <row r="15497" spans="3:3" x14ac:dyDescent="0.3">
      <c r="C15497"/>
    </row>
    <row r="15498" spans="3:3" x14ac:dyDescent="0.3">
      <c r="C15498"/>
    </row>
    <row r="15499" spans="3:3" x14ac:dyDescent="0.3">
      <c r="C15499"/>
    </row>
    <row r="15500" spans="3:3" x14ac:dyDescent="0.3">
      <c r="C15500"/>
    </row>
    <row r="15501" spans="3:3" x14ac:dyDescent="0.3">
      <c r="C15501"/>
    </row>
    <row r="15502" spans="3:3" x14ac:dyDescent="0.3">
      <c r="C15502"/>
    </row>
    <row r="15503" spans="3:3" x14ac:dyDescent="0.3">
      <c r="C15503"/>
    </row>
    <row r="15504" spans="3:3" x14ac:dyDescent="0.3">
      <c r="C15504"/>
    </row>
    <row r="15505" spans="3:3" x14ac:dyDescent="0.3">
      <c r="C15505"/>
    </row>
    <row r="15506" spans="3:3" x14ac:dyDescent="0.3">
      <c r="C15506"/>
    </row>
    <row r="15507" spans="3:3" x14ac:dyDescent="0.3">
      <c r="C15507"/>
    </row>
    <row r="15508" spans="3:3" x14ac:dyDescent="0.3">
      <c r="C15508"/>
    </row>
    <row r="15509" spans="3:3" x14ac:dyDescent="0.3">
      <c r="C15509"/>
    </row>
    <row r="15510" spans="3:3" x14ac:dyDescent="0.3">
      <c r="C15510"/>
    </row>
    <row r="15511" spans="3:3" x14ac:dyDescent="0.3">
      <c r="C15511"/>
    </row>
    <row r="15512" spans="3:3" x14ac:dyDescent="0.3">
      <c r="C15512"/>
    </row>
    <row r="15513" spans="3:3" x14ac:dyDescent="0.3">
      <c r="C15513"/>
    </row>
    <row r="15514" spans="3:3" x14ac:dyDescent="0.3">
      <c r="C15514"/>
    </row>
    <row r="15515" spans="3:3" x14ac:dyDescent="0.3">
      <c r="C15515"/>
    </row>
    <row r="15516" spans="3:3" x14ac:dyDescent="0.3">
      <c r="C15516"/>
    </row>
    <row r="15517" spans="3:3" x14ac:dyDescent="0.3">
      <c r="C15517"/>
    </row>
    <row r="15518" spans="3:3" x14ac:dyDescent="0.3">
      <c r="C15518"/>
    </row>
    <row r="15519" spans="3:3" x14ac:dyDescent="0.3">
      <c r="C15519"/>
    </row>
    <row r="15520" spans="3:3" x14ac:dyDescent="0.3">
      <c r="C15520"/>
    </row>
    <row r="15521" spans="3:3" x14ac:dyDescent="0.3">
      <c r="C15521"/>
    </row>
    <row r="15522" spans="3:3" x14ac:dyDescent="0.3">
      <c r="C15522"/>
    </row>
    <row r="15523" spans="3:3" x14ac:dyDescent="0.3">
      <c r="C15523"/>
    </row>
    <row r="15524" spans="3:3" x14ac:dyDescent="0.3">
      <c r="C15524"/>
    </row>
    <row r="15525" spans="3:3" x14ac:dyDescent="0.3">
      <c r="C15525"/>
    </row>
    <row r="15526" spans="3:3" x14ac:dyDescent="0.3">
      <c r="C15526"/>
    </row>
    <row r="15527" spans="3:3" x14ac:dyDescent="0.3">
      <c r="C15527"/>
    </row>
    <row r="15528" spans="3:3" x14ac:dyDescent="0.3">
      <c r="C15528"/>
    </row>
    <row r="15529" spans="3:3" x14ac:dyDescent="0.3">
      <c r="C15529"/>
    </row>
    <row r="15530" spans="3:3" x14ac:dyDescent="0.3">
      <c r="C15530"/>
    </row>
    <row r="15531" spans="3:3" x14ac:dyDescent="0.3">
      <c r="C15531"/>
    </row>
    <row r="15532" spans="3:3" x14ac:dyDescent="0.3">
      <c r="C15532"/>
    </row>
    <row r="15533" spans="3:3" x14ac:dyDescent="0.3">
      <c r="C15533"/>
    </row>
    <row r="15534" spans="3:3" x14ac:dyDescent="0.3">
      <c r="C15534"/>
    </row>
    <row r="15535" spans="3:3" x14ac:dyDescent="0.3">
      <c r="C15535"/>
    </row>
    <row r="15536" spans="3:3" x14ac:dyDescent="0.3">
      <c r="C15536"/>
    </row>
    <row r="15537" spans="3:3" x14ac:dyDescent="0.3">
      <c r="C15537"/>
    </row>
    <row r="15538" spans="3:3" x14ac:dyDescent="0.3">
      <c r="C15538"/>
    </row>
    <row r="15539" spans="3:3" x14ac:dyDescent="0.3">
      <c r="C15539"/>
    </row>
    <row r="15540" spans="3:3" x14ac:dyDescent="0.3">
      <c r="C15540"/>
    </row>
    <row r="15541" spans="3:3" x14ac:dyDescent="0.3">
      <c r="C15541"/>
    </row>
    <row r="15542" spans="3:3" x14ac:dyDescent="0.3">
      <c r="C15542"/>
    </row>
    <row r="15543" spans="3:3" x14ac:dyDescent="0.3">
      <c r="C15543"/>
    </row>
    <row r="15544" spans="3:3" x14ac:dyDescent="0.3">
      <c r="C15544"/>
    </row>
    <row r="15545" spans="3:3" x14ac:dyDescent="0.3">
      <c r="C15545"/>
    </row>
    <row r="15546" spans="3:3" x14ac:dyDescent="0.3">
      <c r="C15546"/>
    </row>
    <row r="15547" spans="3:3" x14ac:dyDescent="0.3">
      <c r="C15547"/>
    </row>
    <row r="15548" spans="3:3" x14ac:dyDescent="0.3">
      <c r="C15548"/>
    </row>
    <row r="15549" spans="3:3" x14ac:dyDescent="0.3">
      <c r="C15549"/>
    </row>
    <row r="15550" spans="3:3" x14ac:dyDescent="0.3">
      <c r="C15550"/>
    </row>
    <row r="15551" spans="3:3" x14ac:dyDescent="0.3">
      <c r="C15551"/>
    </row>
    <row r="15552" spans="3:3" x14ac:dyDescent="0.3">
      <c r="C15552"/>
    </row>
    <row r="15553" spans="3:3" x14ac:dyDescent="0.3">
      <c r="C15553"/>
    </row>
    <row r="15554" spans="3:3" x14ac:dyDescent="0.3">
      <c r="C15554"/>
    </row>
    <row r="15555" spans="3:3" x14ac:dyDescent="0.3">
      <c r="C15555"/>
    </row>
    <row r="15556" spans="3:3" x14ac:dyDescent="0.3">
      <c r="C15556"/>
    </row>
    <row r="15557" spans="3:3" x14ac:dyDescent="0.3">
      <c r="C15557"/>
    </row>
    <row r="15558" spans="3:3" x14ac:dyDescent="0.3">
      <c r="C15558"/>
    </row>
    <row r="15559" spans="3:3" x14ac:dyDescent="0.3">
      <c r="C15559"/>
    </row>
    <row r="15560" spans="3:3" x14ac:dyDescent="0.3">
      <c r="C15560"/>
    </row>
    <row r="15561" spans="3:3" x14ac:dyDescent="0.3">
      <c r="C15561"/>
    </row>
    <row r="15562" spans="3:3" x14ac:dyDescent="0.3">
      <c r="C15562"/>
    </row>
    <row r="15563" spans="3:3" x14ac:dyDescent="0.3">
      <c r="C15563"/>
    </row>
    <row r="15564" spans="3:3" x14ac:dyDescent="0.3">
      <c r="C15564"/>
    </row>
    <row r="15565" spans="3:3" x14ac:dyDescent="0.3">
      <c r="C15565"/>
    </row>
    <row r="15566" spans="3:3" x14ac:dyDescent="0.3">
      <c r="C15566"/>
    </row>
    <row r="15567" spans="3:3" x14ac:dyDescent="0.3">
      <c r="C15567"/>
    </row>
    <row r="15568" spans="3:3" x14ac:dyDescent="0.3">
      <c r="C15568"/>
    </row>
    <row r="15569" spans="3:3" x14ac:dyDescent="0.3">
      <c r="C15569"/>
    </row>
    <row r="15570" spans="3:3" x14ac:dyDescent="0.3">
      <c r="C15570"/>
    </row>
    <row r="15571" spans="3:3" x14ac:dyDescent="0.3">
      <c r="C15571"/>
    </row>
    <row r="15572" spans="3:3" x14ac:dyDescent="0.3">
      <c r="C15572"/>
    </row>
    <row r="15573" spans="3:3" x14ac:dyDescent="0.3">
      <c r="C15573"/>
    </row>
    <row r="15574" spans="3:3" x14ac:dyDescent="0.3">
      <c r="C15574"/>
    </row>
    <row r="15575" spans="3:3" x14ac:dyDescent="0.3">
      <c r="C15575"/>
    </row>
    <row r="15576" spans="3:3" x14ac:dyDescent="0.3">
      <c r="C15576"/>
    </row>
    <row r="15577" spans="3:3" x14ac:dyDescent="0.3">
      <c r="C15577"/>
    </row>
    <row r="15578" spans="3:3" x14ac:dyDescent="0.3">
      <c r="C15578"/>
    </row>
    <row r="15579" spans="3:3" x14ac:dyDescent="0.3">
      <c r="C15579"/>
    </row>
    <row r="15580" spans="3:3" x14ac:dyDescent="0.3">
      <c r="C15580"/>
    </row>
    <row r="15581" spans="3:3" x14ac:dyDescent="0.3">
      <c r="C15581"/>
    </row>
    <row r="15582" spans="3:3" x14ac:dyDescent="0.3">
      <c r="C15582"/>
    </row>
    <row r="15583" spans="3:3" x14ac:dyDescent="0.3">
      <c r="C15583"/>
    </row>
    <row r="15584" spans="3:3" x14ac:dyDescent="0.3">
      <c r="C15584"/>
    </row>
    <row r="15585" spans="3:3" x14ac:dyDescent="0.3">
      <c r="C15585"/>
    </row>
    <row r="15586" spans="3:3" x14ac:dyDescent="0.3">
      <c r="C15586"/>
    </row>
    <row r="15587" spans="3:3" x14ac:dyDescent="0.3">
      <c r="C15587"/>
    </row>
    <row r="15588" spans="3:3" x14ac:dyDescent="0.3">
      <c r="C15588"/>
    </row>
    <row r="15589" spans="3:3" x14ac:dyDescent="0.3">
      <c r="C15589"/>
    </row>
    <row r="15590" spans="3:3" x14ac:dyDescent="0.3">
      <c r="C15590"/>
    </row>
    <row r="15591" spans="3:3" x14ac:dyDescent="0.3">
      <c r="C15591"/>
    </row>
    <row r="15592" spans="3:3" x14ac:dyDescent="0.3">
      <c r="C15592"/>
    </row>
    <row r="15593" spans="3:3" x14ac:dyDescent="0.3">
      <c r="C15593"/>
    </row>
    <row r="15594" spans="3:3" x14ac:dyDescent="0.3">
      <c r="C15594"/>
    </row>
    <row r="15595" spans="3:3" x14ac:dyDescent="0.3">
      <c r="C15595"/>
    </row>
    <row r="15596" spans="3:3" x14ac:dyDescent="0.3">
      <c r="C15596"/>
    </row>
    <row r="15597" spans="3:3" x14ac:dyDescent="0.3">
      <c r="C15597"/>
    </row>
    <row r="15598" spans="3:3" x14ac:dyDescent="0.3">
      <c r="C15598"/>
    </row>
    <row r="15599" spans="3:3" x14ac:dyDescent="0.3">
      <c r="C15599"/>
    </row>
    <row r="15600" spans="3:3" x14ac:dyDescent="0.3">
      <c r="C15600"/>
    </row>
    <row r="15601" spans="3:3" x14ac:dyDescent="0.3">
      <c r="C15601"/>
    </row>
    <row r="15602" spans="3:3" x14ac:dyDescent="0.3">
      <c r="C15602"/>
    </row>
    <row r="15603" spans="3:3" x14ac:dyDescent="0.3">
      <c r="C15603"/>
    </row>
    <row r="15604" spans="3:3" x14ac:dyDescent="0.3">
      <c r="C15604"/>
    </row>
    <row r="15605" spans="3:3" x14ac:dyDescent="0.3">
      <c r="C15605"/>
    </row>
    <row r="15606" spans="3:3" x14ac:dyDescent="0.3">
      <c r="C15606"/>
    </row>
    <row r="15607" spans="3:3" x14ac:dyDescent="0.3">
      <c r="C15607"/>
    </row>
    <row r="15608" spans="3:3" x14ac:dyDescent="0.3">
      <c r="C15608"/>
    </row>
    <row r="15609" spans="3:3" x14ac:dyDescent="0.3">
      <c r="C15609"/>
    </row>
    <row r="15610" spans="3:3" x14ac:dyDescent="0.3">
      <c r="C15610"/>
    </row>
    <row r="15611" spans="3:3" x14ac:dyDescent="0.3">
      <c r="C15611"/>
    </row>
    <row r="15612" spans="3:3" x14ac:dyDescent="0.3">
      <c r="C15612"/>
    </row>
    <row r="15613" spans="3:3" x14ac:dyDescent="0.3">
      <c r="C15613"/>
    </row>
    <row r="15614" spans="3:3" x14ac:dyDescent="0.3">
      <c r="C15614"/>
    </row>
    <row r="15615" spans="3:3" x14ac:dyDescent="0.3">
      <c r="C15615"/>
    </row>
    <row r="15616" spans="3:3" x14ac:dyDescent="0.3">
      <c r="C15616"/>
    </row>
    <row r="15617" spans="3:3" x14ac:dyDescent="0.3">
      <c r="C15617"/>
    </row>
    <row r="15618" spans="3:3" x14ac:dyDescent="0.3">
      <c r="C15618"/>
    </row>
    <row r="15619" spans="3:3" x14ac:dyDescent="0.3">
      <c r="C15619"/>
    </row>
    <row r="15620" spans="3:3" x14ac:dyDescent="0.3">
      <c r="C15620"/>
    </row>
    <row r="15621" spans="3:3" x14ac:dyDescent="0.3">
      <c r="C15621"/>
    </row>
    <row r="15622" spans="3:3" x14ac:dyDescent="0.3">
      <c r="C15622"/>
    </row>
    <row r="15623" spans="3:3" x14ac:dyDescent="0.3">
      <c r="C15623"/>
    </row>
    <row r="15624" spans="3:3" x14ac:dyDescent="0.3">
      <c r="C15624"/>
    </row>
    <row r="15625" spans="3:3" x14ac:dyDescent="0.3">
      <c r="C15625"/>
    </row>
    <row r="15626" spans="3:3" x14ac:dyDescent="0.3">
      <c r="C15626"/>
    </row>
    <row r="15627" spans="3:3" x14ac:dyDescent="0.3">
      <c r="C15627"/>
    </row>
    <row r="15628" spans="3:3" x14ac:dyDescent="0.3">
      <c r="C15628"/>
    </row>
    <row r="15629" spans="3:3" x14ac:dyDescent="0.3">
      <c r="C15629"/>
    </row>
    <row r="15630" spans="3:3" x14ac:dyDescent="0.3">
      <c r="C15630"/>
    </row>
    <row r="15631" spans="3:3" x14ac:dyDescent="0.3">
      <c r="C15631"/>
    </row>
    <row r="15632" spans="3:3" x14ac:dyDescent="0.3">
      <c r="C15632"/>
    </row>
    <row r="15633" spans="3:3" x14ac:dyDescent="0.3">
      <c r="C15633"/>
    </row>
    <row r="15634" spans="3:3" x14ac:dyDescent="0.3">
      <c r="C15634"/>
    </row>
    <row r="15635" spans="3:3" x14ac:dyDescent="0.3">
      <c r="C15635"/>
    </row>
    <row r="15636" spans="3:3" x14ac:dyDescent="0.3">
      <c r="C15636"/>
    </row>
    <row r="15637" spans="3:3" x14ac:dyDescent="0.3">
      <c r="C15637"/>
    </row>
    <row r="15638" spans="3:3" x14ac:dyDescent="0.3">
      <c r="C15638"/>
    </row>
    <row r="15639" spans="3:3" x14ac:dyDescent="0.3">
      <c r="C15639"/>
    </row>
    <row r="15640" spans="3:3" x14ac:dyDescent="0.3">
      <c r="C15640"/>
    </row>
    <row r="15641" spans="3:3" x14ac:dyDescent="0.3">
      <c r="C15641"/>
    </row>
    <row r="15642" spans="3:3" x14ac:dyDescent="0.3">
      <c r="C15642"/>
    </row>
    <row r="15643" spans="3:3" x14ac:dyDescent="0.3">
      <c r="C15643"/>
    </row>
    <row r="15644" spans="3:3" x14ac:dyDescent="0.3">
      <c r="C15644"/>
    </row>
    <row r="15645" spans="3:3" x14ac:dyDescent="0.3">
      <c r="C15645"/>
    </row>
    <row r="15646" spans="3:3" x14ac:dyDescent="0.3">
      <c r="C15646"/>
    </row>
    <row r="15647" spans="3:3" x14ac:dyDescent="0.3">
      <c r="C15647"/>
    </row>
    <row r="15648" spans="3:3" x14ac:dyDescent="0.3">
      <c r="C15648"/>
    </row>
    <row r="15649" spans="3:3" x14ac:dyDescent="0.3">
      <c r="C15649"/>
    </row>
    <row r="15650" spans="3:3" x14ac:dyDescent="0.3">
      <c r="C15650"/>
    </row>
    <row r="15651" spans="3:3" x14ac:dyDescent="0.3">
      <c r="C15651"/>
    </row>
    <row r="15652" spans="3:3" x14ac:dyDescent="0.3">
      <c r="C15652"/>
    </row>
    <row r="15653" spans="3:3" x14ac:dyDescent="0.3">
      <c r="C15653"/>
    </row>
    <row r="15654" spans="3:3" x14ac:dyDescent="0.3">
      <c r="C15654"/>
    </row>
    <row r="15655" spans="3:3" x14ac:dyDescent="0.3">
      <c r="C15655"/>
    </row>
    <row r="15656" spans="3:3" x14ac:dyDescent="0.3">
      <c r="C15656"/>
    </row>
    <row r="15657" spans="3:3" x14ac:dyDescent="0.3">
      <c r="C15657"/>
    </row>
    <row r="15658" spans="3:3" x14ac:dyDescent="0.3">
      <c r="C15658"/>
    </row>
    <row r="15659" spans="3:3" x14ac:dyDescent="0.3">
      <c r="C15659"/>
    </row>
    <row r="15660" spans="3:3" x14ac:dyDescent="0.3">
      <c r="C15660"/>
    </row>
    <row r="15661" spans="3:3" x14ac:dyDescent="0.3">
      <c r="C15661"/>
    </row>
    <row r="15662" spans="3:3" x14ac:dyDescent="0.3">
      <c r="C15662"/>
    </row>
    <row r="15663" spans="3:3" x14ac:dyDescent="0.3">
      <c r="C15663"/>
    </row>
    <row r="15664" spans="3:3" x14ac:dyDescent="0.3">
      <c r="C15664"/>
    </row>
    <row r="15665" spans="3:3" x14ac:dyDescent="0.3">
      <c r="C15665"/>
    </row>
    <row r="15666" spans="3:3" x14ac:dyDescent="0.3">
      <c r="C15666"/>
    </row>
    <row r="15667" spans="3:3" x14ac:dyDescent="0.3">
      <c r="C15667"/>
    </row>
    <row r="15668" spans="3:3" x14ac:dyDescent="0.3">
      <c r="C15668"/>
    </row>
    <row r="15669" spans="3:3" x14ac:dyDescent="0.3">
      <c r="C15669"/>
    </row>
    <row r="15670" spans="3:3" x14ac:dyDescent="0.3">
      <c r="C15670"/>
    </row>
    <row r="15671" spans="3:3" x14ac:dyDescent="0.3">
      <c r="C15671"/>
    </row>
    <row r="15672" spans="3:3" x14ac:dyDescent="0.3">
      <c r="C15672"/>
    </row>
    <row r="15673" spans="3:3" x14ac:dyDescent="0.3">
      <c r="C15673"/>
    </row>
    <row r="15674" spans="3:3" x14ac:dyDescent="0.3">
      <c r="C15674"/>
    </row>
    <row r="15675" spans="3:3" x14ac:dyDescent="0.3">
      <c r="C15675"/>
    </row>
    <row r="15676" spans="3:3" x14ac:dyDescent="0.3">
      <c r="C15676"/>
    </row>
    <row r="15677" spans="3:3" x14ac:dyDescent="0.3">
      <c r="C15677"/>
    </row>
    <row r="15678" spans="3:3" x14ac:dyDescent="0.3">
      <c r="C15678"/>
    </row>
    <row r="15679" spans="3:3" x14ac:dyDescent="0.3">
      <c r="C15679"/>
    </row>
    <row r="15680" spans="3:3" x14ac:dyDescent="0.3">
      <c r="C15680"/>
    </row>
    <row r="15681" spans="3:3" x14ac:dyDescent="0.3">
      <c r="C15681"/>
    </row>
    <row r="15682" spans="3:3" x14ac:dyDescent="0.3">
      <c r="C15682"/>
    </row>
    <row r="15683" spans="3:3" x14ac:dyDescent="0.3">
      <c r="C15683"/>
    </row>
    <row r="15684" spans="3:3" x14ac:dyDescent="0.3">
      <c r="C15684"/>
    </row>
    <row r="15685" spans="3:3" x14ac:dyDescent="0.3">
      <c r="C15685"/>
    </row>
    <row r="15686" spans="3:3" x14ac:dyDescent="0.3">
      <c r="C15686"/>
    </row>
    <row r="15687" spans="3:3" x14ac:dyDescent="0.3">
      <c r="C15687"/>
    </row>
    <row r="15688" spans="3:3" x14ac:dyDescent="0.3">
      <c r="C15688"/>
    </row>
    <row r="15689" spans="3:3" x14ac:dyDescent="0.3">
      <c r="C15689"/>
    </row>
    <row r="15690" spans="3:3" x14ac:dyDescent="0.3">
      <c r="C15690"/>
    </row>
    <row r="15691" spans="3:3" x14ac:dyDescent="0.3">
      <c r="C15691"/>
    </row>
    <row r="15692" spans="3:3" x14ac:dyDescent="0.3">
      <c r="C15692"/>
    </row>
    <row r="15693" spans="3:3" x14ac:dyDescent="0.3">
      <c r="C15693"/>
    </row>
    <row r="15694" spans="3:3" x14ac:dyDescent="0.3">
      <c r="C15694"/>
    </row>
    <row r="15695" spans="3:3" x14ac:dyDescent="0.3">
      <c r="C15695"/>
    </row>
    <row r="15696" spans="3:3" x14ac:dyDescent="0.3">
      <c r="C15696"/>
    </row>
    <row r="15697" spans="3:3" x14ac:dyDescent="0.3">
      <c r="C15697"/>
    </row>
    <row r="15698" spans="3:3" x14ac:dyDescent="0.3">
      <c r="C15698"/>
    </row>
    <row r="15699" spans="3:3" x14ac:dyDescent="0.3">
      <c r="C15699"/>
    </row>
    <row r="15700" spans="3:3" x14ac:dyDescent="0.3">
      <c r="C15700"/>
    </row>
    <row r="15701" spans="3:3" x14ac:dyDescent="0.3">
      <c r="C15701"/>
    </row>
    <row r="15702" spans="3:3" x14ac:dyDescent="0.3">
      <c r="C15702"/>
    </row>
    <row r="15703" spans="3:3" x14ac:dyDescent="0.3">
      <c r="C15703"/>
    </row>
    <row r="15704" spans="3:3" x14ac:dyDescent="0.3">
      <c r="C15704"/>
    </row>
    <row r="15705" spans="3:3" x14ac:dyDescent="0.3">
      <c r="C15705"/>
    </row>
    <row r="15706" spans="3:3" x14ac:dyDescent="0.3">
      <c r="C15706"/>
    </row>
    <row r="15707" spans="3:3" x14ac:dyDescent="0.3">
      <c r="C15707"/>
    </row>
    <row r="15708" spans="3:3" x14ac:dyDescent="0.3">
      <c r="C15708"/>
    </row>
    <row r="15709" spans="3:3" x14ac:dyDescent="0.3">
      <c r="C15709"/>
    </row>
    <row r="15710" spans="3:3" x14ac:dyDescent="0.3">
      <c r="C15710"/>
    </row>
    <row r="15711" spans="3:3" x14ac:dyDescent="0.3">
      <c r="C15711"/>
    </row>
    <row r="15712" spans="3:3" x14ac:dyDescent="0.3">
      <c r="C15712"/>
    </row>
    <row r="15713" spans="3:3" x14ac:dyDescent="0.3">
      <c r="C15713"/>
    </row>
    <row r="15714" spans="3:3" x14ac:dyDescent="0.3">
      <c r="C15714"/>
    </row>
    <row r="15715" spans="3:3" x14ac:dyDescent="0.3">
      <c r="C15715"/>
    </row>
    <row r="15716" spans="3:3" x14ac:dyDescent="0.3">
      <c r="C15716"/>
    </row>
    <row r="15717" spans="3:3" x14ac:dyDescent="0.3">
      <c r="C15717"/>
    </row>
    <row r="15718" spans="3:3" x14ac:dyDescent="0.3">
      <c r="C15718"/>
    </row>
    <row r="15719" spans="3:3" x14ac:dyDescent="0.3">
      <c r="C15719"/>
    </row>
    <row r="15720" spans="3:3" x14ac:dyDescent="0.3">
      <c r="C15720"/>
    </row>
    <row r="15721" spans="3:3" x14ac:dyDescent="0.3">
      <c r="C15721"/>
    </row>
    <row r="15722" spans="3:3" x14ac:dyDescent="0.3">
      <c r="C15722"/>
    </row>
    <row r="15723" spans="3:3" x14ac:dyDescent="0.3">
      <c r="C15723"/>
    </row>
    <row r="15724" spans="3:3" x14ac:dyDescent="0.3">
      <c r="C15724"/>
    </row>
    <row r="15725" spans="3:3" x14ac:dyDescent="0.3">
      <c r="C15725"/>
    </row>
    <row r="15726" spans="3:3" x14ac:dyDescent="0.3">
      <c r="C15726"/>
    </row>
    <row r="15727" spans="3:3" x14ac:dyDescent="0.3">
      <c r="C15727"/>
    </row>
    <row r="15728" spans="3:3" x14ac:dyDescent="0.3">
      <c r="C15728"/>
    </row>
    <row r="15729" spans="3:3" x14ac:dyDescent="0.3">
      <c r="C15729"/>
    </row>
    <row r="15730" spans="3:3" x14ac:dyDescent="0.3">
      <c r="C15730"/>
    </row>
    <row r="15731" spans="3:3" x14ac:dyDescent="0.3">
      <c r="C15731"/>
    </row>
    <row r="15732" spans="3:3" x14ac:dyDescent="0.3">
      <c r="C15732"/>
    </row>
    <row r="15733" spans="3:3" x14ac:dyDescent="0.3">
      <c r="C15733"/>
    </row>
    <row r="15734" spans="3:3" x14ac:dyDescent="0.3">
      <c r="C15734"/>
    </row>
    <row r="15735" spans="3:3" x14ac:dyDescent="0.3">
      <c r="C15735"/>
    </row>
    <row r="15736" spans="3:3" x14ac:dyDescent="0.3">
      <c r="C15736"/>
    </row>
    <row r="15737" spans="3:3" x14ac:dyDescent="0.3">
      <c r="C15737"/>
    </row>
    <row r="15738" spans="3:3" x14ac:dyDescent="0.3">
      <c r="C15738"/>
    </row>
    <row r="15739" spans="3:3" x14ac:dyDescent="0.3">
      <c r="C15739"/>
    </row>
    <row r="15740" spans="3:3" x14ac:dyDescent="0.3">
      <c r="C15740"/>
    </row>
    <row r="15741" spans="3:3" x14ac:dyDescent="0.3">
      <c r="C15741"/>
    </row>
    <row r="15742" spans="3:3" x14ac:dyDescent="0.3">
      <c r="C15742"/>
    </row>
    <row r="15743" spans="3:3" x14ac:dyDescent="0.3">
      <c r="C15743"/>
    </row>
    <row r="15744" spans="3:3" x14ac:dyDescent="0.3">
      <c r="C15744"/>
    </row>
    <row r="15745" spans="3:3" x14ac:dyDescent="0.3">
      <c r="C15745"/>
    </row>
    <row r="15746" spans="3:3" x14ac:dyDescent="0.3">
      <c r="C15746"/>
    </row>
    <row r="15747" spans="3:3" x14ac:dyDescent="0.3">
      <c r="C15747"/>
    </row>
    <row r="15748" spans="3:3" x14ac:dyDescent="0.3">
      <c r="C15748"/>
    </row>
    <row r="15749" spans="3:3" x14ac:dyDescent="0.3">
      <c r="C15749"/>
    </row>
    <row r="15750" spans="3:3" x14ac:dyDescent="0.3">
      <c r="C15750"/>
    </row>
    <row r="15751" spans="3:3" x14ac:dyDescent="0.3">
      <c r="C15751"/>
    </row>
    <row r="15752" spans="3:3" x14ac:dyDescent="0.3">
      <c r="C15752"/>
    </row>
    <row r="15753" spans="3:3" x14ac:dyDescent="0.3">
      <c r="C15753"/>
    </row>
    <row r="15754" spans="3:3" x14ac:dyDescent="0.3">
      <c r="C15754"/>
    </row>
    <row r="15755" spans="3:3" x14ac:dyDescent="0.3">
      <c r="C15755"/>
    </row>
    <row r="15756" spans="3:3" x14ac:dyDescent="0.3">
      <c r="C15756"/>
    </row>
    <row r="15757" spans="3:3" x14ac:dyDescent="0.3">
      <c r="C15757"/>
    </row>
    <row r="15758" spans="3:3" x14ac:dyDescent="0.3">
      <c r="C15758"/>
    </row>
    <row r="15759" spans="3:3" x14ac:dyDescent="0.3">
      <c r="C15759"/>
    </row>
    <row r="15760" spans="3:3" x14ac:dyDescent="0.3">
      <c r="C15760"/>
    </row>
    <row r="15761" spans="3:3" x14ac:dyDescent="0.3">
      <c r="C15761"/>
    </row>
    <row r="15762" spans="3:3" x14ac:dyDescent="0.3">
      <c r="C15762"/>
    </row>
    <row r="15763" spans="3:3" x14ac:dyDescent="0.3">
      <c r="C15763"/>
    </row>
    <row r="15764" spans="3:3" x14ac:dyDescent="0.3">
      <c r="C15764"/>
    </row>
    <row r="15765" spans="3:3" x14ac:dyDescent="0.3">
      <c r="C15765"/>
    </row>
    <row r="15766" spans="3:3" x14ac:dyDescent="0.3">
      <c r="C15766"/>
    </row>
    <row r="15767" spans="3:3" x14ac:dyDescent="0.3">
      <c r="C15767"/>
    </row>
    <row r="15768" spans="3:3" x14ac:dyDescent="0.3">
      <c r="C15768"/>
    </row>
    <row r="15769" spans="3:3" x14ac:dyDescent="0.3">
      <c r="C15769"/>
    </row>
    <row r="15770" spans="3:3" x14ac:dyDescent="0.3">
      <c r="C15770"/>
    </row>
    <row r="15771" spans="3:3" x14ac:dyDescent="0.3">
      <c r="C15771"/>
    </row>
    <row r="15772" spans="3:3" x14ac:dyDescent="0.3">
      <c r="C15772"/>
    </row>
    <row r="15773" spans="3:3" x14ac:dyDescent="0.3">
      <c r="C15773"/>
    </row>
    <row r="15774" spans="3:3" x14ac:dyDescent="0.3">
      <c r="C15774"/>
    </row>
    <row r="15775" spans="3:3" x14ac:dyDescent="0.3">
      <c r="C15775"/>
    </row>
    <row r="15776" spans="3:3" x14ac:dyDescent="0.3">
      <c r="C15776"/>
    </row>
    <row r="15777" spans="3:3" x14ac:dyDescent="0.3">
      <c r="C15777"/>
    </row>
    <row r="15778" spans="3:3" x14ac:dyDescent="0.3">
      <c r="C15778"/>
    </row>
    <row r="15779" spans="3:3" x14ac:dyDescent="0.3">
      <c r="C15779"/>
    </row>
    <row r="15780" spans="3:3" x14ac:dyDescent="0.3">
      <c r="C15780"/>
    </row>
    <row r="15781" spans="3:3" x14ac:dyDescent="0.3">
      <c r="C15781"/>
    </row>
    <row r="15782" spans="3:3" x14ac:dyDescent="0.3">
      <c r="C15782"/>
    </row>
    <row r="15783" spans="3:3" x14ac:dyDescent="0.3">
      <c r="C15783"/>
    </row>
    <row r="15784" spans="3:3" x14ac:dyDescent="0.3">
      <c r="C15784"/>
    </row>
    <row r="15785" spans="3:3" x14ac:dyDescent="0.3">
      <c r="C15785"/>
    </row>
    <row r="15786" spans="3:3" x14ac:dyDescent="0.3">
      <c r="C15786"/>
    </row>
    <row r="15787" spans="3:3" x14ac:dyDescent="0.3">
      <c r="C15787"/>
    </row>
    <row r="15788" spans="3:3" x14ac:dyDescent="0.3">
      <c r="C15788"/>
    </row>
    <row r="15789" spans="3:3" x14ac:dyDescent="0.3">
      <c r="C15789"/>
    </row>
    <row r="15790" spans="3:3" x14ac:dyDescent="0.3">
      <c r="C15790"/>
    </row>
    <row r="15791" spans="3:3" x14ac:dyDescent="0.3">
      <c r="C15791"/>
    </row>
    <row r="15792" spans="3:3" x14ac:dyDescent="0.3">
      <c r="C15792"/>
    </row>
    <row r="15793" spans="3:3" x14ac:dyDescent="0.3">
      <c r="C15793"/>
    </row>
    <row r="15794" spans="3:3" x14ac:dyDescent="0.3">
      <c r="C15794"/>
    </row>
    <row r="15795" spans="3:3" x14ac:dyDescent="0.3">
      <c r="C15795"/>
    </row>
    <row r="15796" spans="3:3" x14ac:dyDescent="0.3">
      <c r="C15796"/>
    </row>
    <row r="15797" spans="3:3" x14ac:dyDescent="0.3">
      <c r="C15797"/>
    </row>
    <row r="15798" spans="3:3" x14ac:dyDescent="0.3">
      <c r="C15798"/>
    </row>
    <row r="15799" spans="3:3" x14ac:dyDescent="0.3">
      <c r="C15799"/>
    </row>
    <row r="15800" spans="3:3" x14ac:dyDescent="0.3">
      <c r="C15800"/>
    </row>
    <row r="15801" spans="3:3" x14ac:dyDescent="0.3">
      <c r="C15801"/>
    </row>
    <row r="15802" spans="3:3" x14ac:dyDescent="0.3">
      <c r="C15802"/>
    </row>
    <row r="15803" spans="3:3" x14ac:dyDescent="0.3">
      <c r="C15803"/>
    </row>
    <row r="15804" spans="3:3" x14ac:dyDescent="0.3">
      <c r="C15804"/>
    </row>
    <row r="15805" spans="3:3" x14ac:dyDescent="0.3">
      <c r="C15805"/>
    </row>
    <row r="15806" spans="3:3" x14ac:dyDescent="0.3">
      <c r="C15806"/>
    </row>
    <row r="15807" spans="3:3" x14ac:dyDescent="0.3">
      <c r="C15807"/>
    </row>
    <row r="15808" spans="3:3" x14ac:dyDescent="0.3">
      <c r="C15808"/>
    </row>
    <row r="15809" spans="3:3" x14ac:dyDescent="0.3">
      <c r="C15809"/>
    </row>
    <row r="15810" spans="3:3" x14ac:dyDescent="0.3">
      <c r="C15810"/>
    </row>
    <row r="15811" spans="3:3" x14ac:dyDescent="0.3">
      <c r="C15811"/>
    </row>
    <row r="15812" spans="3:3" x14ac:dyDescent="0.3">
      <c r="C15812"/>
    </row>
    <row r="15813" spans="3:3" x14ac:dyDescent="0.3">
      <c r="C15813"/>
    </row>
    <row r="15814" spans="3:3" x14ac:dyDescent="0.3">
      <c r="C15814"/>
    </row>
    <row r="15815" spans="3:3" x14ac:dyDescent="0.3">
      <c r="C15815"/>
    </row>
    <row r="15816" spans="3:3" x14ac:dyDescent="0.3">
      <c r="C15816"/>
    </row>
    <row r="15817" spans="3:3" x14ac:dyDescent="0.3">
      <c r="C15817"/>
    </row>
    <row r="15818" spans="3:3" x14ac:dyDescent="0.3">
      <c r="C15818"/>
    </row>
    <row r="15819" spans="3:3" x14ac:dyDescent="0.3">
      <c r="C15819"/>
    </row>
    <row r="15820" spans="3:3" x14ac:dyDescent="0.3">
      <c r="C15820"/>
    </row>
    <row r="15821" spans="3:3" x14ac:dyDescent="0.3">
      <c r="C15821"/>
    </row>
    <row r="15822" spans="3:3" x14ac:dyDescent="0.3">
      <c r="C15822"/>
    </row>
    <row r="15823" spans="3:3" x14ac:dyDescent="0.3">
      <c r="C15823"/>
    </row>
    <row r="15824" spans="3:3" x14ac:dyDescent="0.3">
      <c r="C15824"/>
    </row>
    <row r="15825" spans="3:3" x14ac:dyDescent="0.3">
      <c r="C15825"/>
    </row>
    <row r="15826" spans="3:3" x14ac:dyDescent="0.3">
      <c r="C15826"/>
    </row>
    <row r="15827" spans="3:3" x14ac:dyDescent="0.3">
      <c r="C15827"/>
    </row>
    <row r="15828" spans="3:3" x14ac:dyDescent="0.3">
      <c r="C15828"/>
    </row>
    <row r="15829" spans="3:3" x14ac:dyDescent="0.3">
      <c r="C15829"/>
    </row>
    <row r="15830" spans="3:3" x14ac:dyDescent="0.3">
      <c r="C15830"/>
    </row>
    <row r="15831" spans="3:3" x14ac:dyDescent="0.3">
      <c r="C15831"/>
    </row>
    <row r="15832" spans="3:3" x14ac:dyDescent="0.3">
      <c r="C15832"/>
    </row>
    <row r="15833" spans="3:3" x14ac:dyDescent="0.3">
      <c r="C15833"/>
    </row>
    <row r="15834" spans="3:3" x14ac:dyDescent="0.3">
      <c r="C15834"/>
    </row>
    <row r="15835" spans="3:3" x14ac:dyDescent="0.3">
      <c r="C15835"/>
    </row>
    <row r="15836" spans="3:3" x14ac:dyDescent="0.3">
      <c r="C15836"/>
    </row>
    <row r="15837" spans="3:3" x14ac:dyDescent="0.3">
      <c r="C15837"/>
    </row>
    <row r="15838" spans="3:3" x14ac:dyDescent="0.3">
      <c r="C15838"/>
    </row>
    <row r="15839" spans="3:3" x14ac:dyDescent="0.3">
      <c r="C15839"/>
    </row>
    <row r="15840" spans="3:3" x14ac:dyDescent="0.3">
      <c r="C15840"/>
    </row>
    <row r="15841" spans="3:3" x14ac:dyDescent="0.3">
      <c r="C15841"/>
    </row>
    <row r="15842" spans="3:3" x14ac:dyDescent="0.3">
      <c r="C15842"/>
    </row>
    <row r="15843" spans="3:3" x14ac:dyDescent="0.3">
      <c r="C15843"/>
    </row>
    <row r="15844" spans="3:3" x14ac:dyDescent="0.3">
      <c r="C15844"/>
    </row>
    <row r="15845" spans="3:3" x14ac:dyDescent="0.3">
      <c r="C15845"/>
    </row>
    <row r="15846" spans="3:3" x14ac:dyDescent="0.3">
      <c r="C15846"/>
    </row>
    <row r="15847" spans="3:3" x14ac:dyDescent="0.3">
      <c r="C15847"/>
    </row>
    <row r="15848" spans="3:3" x14ac:dyDescent="0.3">
      <c r="C15848"/>
    </row>
    <row r="15849" spans="3:3" x14ac:dyDescent="0.3">
      <c r="C15849"/>
    </row>
    <row r="15850" spans="3:3" x14ac:dyDescent="0.3">
      <c r="C15850"/>
    </row>
    <row r="15851" spans="3:3" x14ac:dyDescent="0.3">
      <c r="C15851"/>
    </row>
    <row r="15852" spans="3:3" x14ac:dyDescent="0.3">
      <c r="C15852"/>
    </row>
    <row r="15853" spans="3:3" x14ac:dyDescent="0.3">
      <c r="C15853"/>
    </row>
    <row r="15854" spans="3:3" x14ac:dyDescent="0.3">
      <c r="C15854"/>
    </row>
    <row r="15855" spans="3:3" x14ac:dyDescent="0.3">
      <c r="C15855"/>
    </row>
    <row r="15856" spans="3:3" x14ac:dyDescent="0.3">
      <c r="C15856"/>
    </row>
    <row r="15857" spans="3:3" x14ac:dyDescent="0.3">
      <c r="C15857"/>
    </row>
    <row r="15858" spans="3:3" x14ac:dyDescent="0.3">
      <c r="C15858"/>
    </row>
    <row r="15859" spans="3:3" x14ac:dyDescent="0.3">
      <c r="C15859"/>
    </row>
    <row r="15860" spans="3:3" x14ac:dyDescent="0.3">
      <c r="C15860"/>
    </row>
    <row r="15861" spans="3:3" x14ac:dyDescent="0.3">
      <c r="C15861"/>
    </row>
    <row r="15862" spans="3:3" x14ac:dyDescent="0.3">
      <c r="C15862"/>
    </row>
    <row r="15863" spans="3:3" x14ac:dyDescent="0.3">
      <c r="C15863"/>
    </row>
    <row r="15864" spans="3:3" x14ac:dyDescent="0.3">
      <c r="C15864"/>
    </row>
    <row r="15865" spans="3:3" x14ac:dyDescent="0.3">
      <c r="C15865"/>
    </row>
    <row r="15866" spans="3:3" x14ac:dyDescent="0.3">
      <c r="C15866"/>
    </row>
    <row r="15867" spans="3:3" x14ac:dyDescent="0.3">
      <c r="C15867"/>
    </row>
    <row r="15868" spans="3:3" x14ac:dyDescent="0.3">
      <c r="C15868"/>
    </row>
    <row r="15869" spans="3:3" x14ac:dyDescent="0.3">
      <c r="C15869"/>
    </row>
    <row r="15870" spans="3:3" x14ac:dyDescent="0.3">
      <c r="C15870"/>
    </row>
    <row r="15871" spans="3:3" x14ac:dyDescent="0.3">
      <c r="C15871"/>
    </row>
    <row r="15872" spans="3:3" x14ac:dyDescent="0.3">
      <c r="C15872"/>
    </row>
    <row r="15873" spans="3:3" x14ac:dyDescent="0.3">
      <c r="C15873"/>
    </row>
    <row r="15874" spans="3:3" x14ac:dyDescent="0.3">
      <c r="C15874"/>
    </row>
    <row r="15875" spans="3:3" x14ac:dyDescent="0.3">
      <c r="C15875"/>
    </row>
    <row r="15876" spans="3:3" x14ac:dyDescent="0.3">
      <c r="C15876"/>
    </row>
    <row r="15877" spans="3:3" x14ac:dyDescent="0.3">
      <c r="C15877"/>
    </row>
    <row r="15878" spans="3:3" x14ac:dyDescent="0.3">
      <c r="C15878"/>
    </row>
    <row r="15879" spans="3:3" x14ac:dyDescent="0.3">
      <c r="C15879"/>
    </row>
    <row r="15880" spans="3:3" x14ac:dyDescent="0.3">
      <c r="C15880"/>
    </row>
    <row r="15881" spans="3:3" x14ac:dyDescent="0.3">
      <c r="C15881"/>
    </row>
    <row r="15882" spans="3:3" x14ac:dyDescent="0.3">
      <c r="C15882"/>
    </row>
    <row r="15883" spans="3:3" x14ac:dyDescent="0.3">
      <c r="C15883"/>
    </row>
    <row r="15884" spans="3:3" x14ac:dyDescent="0.3">
      <c r="C15884"/>
    </row>
    <row r="15885" spans="3:3" x14ac:dyDescent="0.3">
      <c r="C15885"/>
    </row>
    <row r="15886" spans="3:3" x14ac:dyDescent="0.3">
      <c r="C15886"/>
    </row>
    <row r="15887" spans="3:3" x14ac:dyDescent="0.3">
      <c r="C15887"/>
    </row>
    <row r="15888" spans="3:3" x14ac:dyDescent="0.3">
      <c r="C15888"/>
    </row>
    <row r="15889" spans="3:3" x14ac:dyDescent="0.3">
      <c r="C15889"/>
    </row>
    <row r="15890" spans="3:3" x14ac:dyDescent="0.3">
      <c r="C15890"/>
    </row>
    <row r="15891" spans="3:3" x14ac:dyDescent="0.3">
      <c r="C15891"/>
    </row>
    <row r="15892" spans="3:3" x14ac:dyDescent="0.3">
      <c r="C15892"/>
    </row>
    <row r="15893" spans="3:3" x14ac:dyDescent="0.3">
      <c r="C15893"/>
    </row>
    <row r="15894" spans="3:3" x14ac:dyDescent="0.3">
      <c r="C15894"/>
    </row>
    <row r="15895" spans="3:3" x14ac:dyDescent="0.3">
      <c r="C15895"/>
    </row>
    <row r="15896" spans="3:3" x14ac:dyDescent="0.3">
      <c r="C15896"/>
    </row>
    <row r="15897" spans="3:3" x14ac:dyDescent="0.3">
      <c r="C15897"/>
    </row>
    <row r="15898" spans="3:3" x14ac:dyDescent="0.3">
      <c r="C15898"/>
    </row>
    <row r="15899" spans="3:3" x14ac:dyDescent="0.3">
      <c r="C15899"/>
    </row>
    <row r="15900" spans="3:3" x14ac:dyDescent="0.3">
      <c r="C15900"/>
    </row>
    <row r="15901" spans="3:3" x14ac:dyDescent="0.3">
      <c r="C15901"/>
    </row>
    <row r="15902" spans="3:3" x14ac:dyDescent="0.3">
      <c r="C15902"/>
    </row>
    <row r="15903" spans="3:3" x14ac:dyDescent="0.3">
      <c r="C15903"/>
    </row>
    <row r="15904" spans="3:3" x14ac:dyDescent="0.3">
      <c r="C15904"/>
    </row>
    <row r="15905" spans="3:3" x14ac:dyDescent="0.3">
      <c r="C15905"/>
    </row>
    <row r="15906" spans="3:3" x14ac:dyDescent="0.3">
      <c r="C15906"/>
    </row>
    <row r="15907" spans="3:3" x14ac:dyDescent="0.3">
      <c r="C15907"/>
    </row>
    <row r="15908" spans="3:3" x14ac:dyDescent="0.3">
      <c r="C15908"/>
    </row>
    <row r="15909" spans="3:3" x14ac:dyDescent="0.3">
      <c r="C15909"/>
    </row>
    <row r="15910" spans="3:3" x14ac:dyDescent="0.3">
      <c r="C15910"/>
    </row>
    <row r="15911" spans="3:3" x14ac:dyDescent="0.3">
      <c r="C15911"/>
    </row>
    <row r="15912" spans="3:3" x14ac:dyDescent="0.3">
      <c r="C15912"/>
    </row>
    <row r="15913" spans="3:3" x14ac:dyDescent="0.3">
      <c r="C15913"/>
    </row>
    <row r="15914" spans="3:3" x14ac:dyDescent="0.3">
      <c r="C15914"/>
    </row>
    <row r="15915" spans="3:3" x14ac:dyDescent="0.3">
      <c r="C15915"/>
    </row>
    <row r="15916" spans="3:3" x14ac:dyDescent="0.3">
      <c r="C15916"/>
    </row>
    <row r="15917" spans="3:3" x14ac:dyDescent="0.3">
      <c r="C15917"/>
    </row>
    <row r="15918" spans="3:3" x14ac:dyDescent="0.3">
      <c r="C15918"/>
    </row>
    <row r="15919" spans="3:3" x14ac:dyDescent="0.3">
      <c r="C15919"/>
    </row>
    <row r="15920" spans="3:3" x14ac:dyDescent="0.3">
      <c r="C15920"/>
    </row>
    <row r="15921" spans="3:3" x14ac:dyDescent="0.3">
      <c r="C15921"/>
    </row>
    <row r="15922" spans="3:3" x14ac:dyDescent="0.3">
      <c r="C15922"/>
    </row>
    <row r="15923" spans="3:3" x14ac:dyDescent="0.3">
      <c r="C15923"/>
    </row>
    <row r="15924" spans="3:3" x14ac:dyDescent="0.3">
      <c r="C15924"/>
    </row>
    <row r="15925" spans="3:3" x14ac:dyDescent="0.3">
      <c r="C15925"/>
    </row>
    <row r="15926" spans="3:3" x14ac:dyDescent="0.3">
      <c r="C15926"/>
    </row>
    <row r="15927" spans="3:3" x14ac:dyDescent="0.3">
      <c r="C15927"/>
    </row>
    <row r="15928" spans="3:3" x14ac:dyDescent="0.3">
      <c r="C15928"/>
    </row>
    <row r="15929" spans="3:3" x14ac:dyDescent="0.3">
      <c r="C15929"/>
    </row>
    <row r="15930" spans="3:3" x14ac:dyDescent="0.3">
      <c r="C15930"/>
    </row>
    <row r="15931" spans="3:3" x14ac:dyDescent="0.3">
      <c r="C15931"/>
    </row>
    <row r="15932" spans="3:3" x14ac:dyDescent="0.3">
      <c r="C15932"/>
    </row>
    <row r="15933" spans="3:3" x14ac:dyDescent="0.3">
      <c r="C15933"/>
    </row>
    <row r="15934" spans="3:3" x14ac:dyDescent="0.3">
      <c r="C15934"/>
    </row>
    <row r="15935" spans="3:3" x14ac:dyDescent="0.3">
      <c r="C15935"/>
    </row>
    <row r="15936" spans="3:3" x14ac:dyDescent="0.3">
      <c r="C15936"/>
    </row>
    <row r="15937" spans="3:3" x14ac:dyDescent="0.3">
      <c r="C15937"/>
    </row>
    <row r="15938" spans="3:3" x14ac:dyDescent="0.3">
      <c r="C15938"/>
    </row>
    <row r="15939" spans="3:3" x14ac:dyDescent="0.3">
      <c r="C15939"/>
    </row>
    <row r="15940" spans="3:3" x14ac:dyDescent="0.3">
      <c r="C15940"/>
    </row>
    <row r="15941" spans="3:3" x14ac:dyDescent="0.3">
      <c r="C15941"/>
    </row>
    <row r="15942" spans="3:3" x14ac:dyDescent="0.3">
      <c r="C15942"/>
    </row>
    <row r="15943" spans="3:3" x14ac:dyDescent="0.3">
      <c r="C15943"/>
    </row>
    <row r="15944" spans="3:3" x14ac:dyDescent="0.3">
      <c r="C15944"/>
    </row>
    <row r="15945" spans="3:3" x14ac:dyDescent="0.3">
      <c r="C15945"/>
    </row>
    <row r="15946" spans="3:3" x14ac:dyDescent="0.3">
      <c r="C15946"/>
    </row>
    <row r="15947" spans="3:3" x14ac:dyDescent="0.3">
      <c r="C15947"/>
    </row>
    <row r="15948" spans="3:3" x14ac:dyDescent="0.3">
      <c r="C15948"/>
    </row>
    <row r="15949" spans="3:3" x14ac:dyDescent="0.3">
      <c r="C15949"/>
    </row>
    <row r="15950" spans="3:3" x14ac:dyDescent="0.3">
      <c r="C15950"/>
    </row>
    <row r="15951" spans="3:3" x14ac:dyDescent="0.3">
      <c r="C15951"/>
    </row>
    <row r="15952" spans="3:3" x14ac:dyDescent="0.3">
      <c r="C15952"/>
    </row>
    <row r="15953" spans="3:3" x14ac:dyDescent="0.3">
      <c r="C15953"/>
    </row>
    <row r="15954" spans="3:3" x14ac:dyDescent="0.3">
      <c r="C15954"/>
    </row>
    <row r="15955" spans="3:3" x14ac:dyDescent="0.3">
      <c r="C15955"/>
    </row>
    <row r="15956" spans="3:3" x14ac:dyDescent="0.3">
      <c r="C15956"/>
    </row>
    <row r="15957" spans="3:3" x14ac:dyDescent="0.3">
      <c r="C15957"/>
    </row>
    <row r="15958" spans="3:3" x14ac:dyDescent="0.3">
      <c r="C15958"/>
    </row>
    <row r="15959" spans="3:3" x14ac:dyDescent="0.3">
      <c r="C15959"/>
    </row>
    <row r="15960" spans="3:3" x14ac:dyDescent="0.3">
      <c r="C15960"/>
    </row>
    <row r="15961" spans="3:3" x14ac:dyDescent="0.3">
      <c r="C15961"/>
    </row>
    <row r="15962" spans="3:3" x14ac:dyDescent="0.3">
      <c r="C15962"/>
    </row>
    <row r="15963" spans="3:3" x14ac:dyDescent="0.3">
      <c r="C15963"/>
    </row>
    <row r="15964" spans="3:3" x14ac:dyDescent="0.3">
      <c r="C15964"/>
    </row>
    <row r="15965" spans="3:3" x14ac:dyDescent="0.3">
      <c r="C15965"/>
    </row>
    <row r="15966" spans="3:3" x14ac:dyDescent="0.3">
      <c r="C15966"/>
    </row>
    <row r="15967" spans="3:3" x14ac:dyDescent="0.3">
      <c r="C15967"/>
    </row>
    <row r="15968" spans="3:3" x14ac:dyDescent="0.3">
      <c r="C15968"/>
    </row>
    <row r="15969" spans="3:3" x14ac:dyDescent="0.3">
      <c r="C15969"/>
    </row>
    <row r="15970" spans="3:3" x14ac:dyDescent="0.3">
      <c r="C15970"/>
    </row>
    <row r="15971" spans="3:3" x14ac:dyDescent="0.3">
      <c r="C15971"/>
    </row>
    <row r="15972" spans="3:3" x14ac:dyDescent="0.3">
      <c r="C15972"/>
    </row>
    <row r="15973" spans="3:3" x14ac:dyDescent="0.3">
      <c r="C15973"/>
    </row>
    <row r="15974" spans="3:3" x14ac:dyDescent="0.3">
      <c r="C15974"/>
    </row>
    <row r="15975" spans="3:3" x14ac:dyDescent="0.3">
      <c r="C15975"/>
    </row>
    <row r="15976" spans="3:3" x14ac:dyDescent="0.3">
      <c r="C15976"/>
    </row>
    <row r="15977" spans="3:3" x14ac:dyDescent="0.3">
      <c r="C15977"/>
    </row>
    <row r="15978" spans="3:3" x14ac:dyDescent="0.3">
      <c r="C15978"/>
    </row>
    <row r="15979" spans="3:3" x14ac:dyDescent="0.3">
      <c r="C15979"/>
    </row>
    <row r="15980" spans="3:3" x14ac:dyDescent="0.3">
      <c r="C15980"/>
    </row>
    <row r="15981" spans="3:3" x14ac:dyDescent="0.3">
      <c r="C15981"/>
    </row>
    <row r="15982" spans="3:3" x14ac:dyDescent="0.3">
      <c r="C15982"/>
    </row>
    <row r="15983" spans="3:3" x14ac:dyDescent="0.3">
      <c r="C15983"/>
    </row>
    <row r="15984" spans="3:3" x14ac:dyDescent="0.3">
      <c r="C15984"/>
    </row>
    <row r="15985" spans="3:3" x14ac:dyDescent="0.3">
      <c r="C15985"/>
    </row>
    <row r="15986" spans="3:3" x14ac:dyDescent="0.3">
      <c r="C15986"/>
    </row>
    <row r="15987" spans="3:3" x14ac:dyDescent="0.3">
      <c r="C15987"/>
    </row>
    <row r="15988" spans="3:3" x14ac:dyDescent="0.3">
      <c r="C15988"/>
    </row>
    <row r="15989" spans="3:3" x14ac:dyDescent="0.3">
      <c r="C15989"/>
    </row>
    <row r="15990" spans="3:3" x14ac:dyDescent="0.3">
      <c r="C15990"/>
    </row>
    <row r="15991" spans="3:3" x14ac:dyDescent="0.3">
      <c r="C15991"/>
    </row>
    <row r="15992" spans="3:3" x14ac:dyDescent="0.3">
      <c r="C15992"/>
    </row>
    <row r="15993" spans="3:3" x14ac:dyDescent="0.3">
      <c r="C15993"/>
    </row>
    <row r="15994" spans="3:3" x14ac:dyDescent="0.3">
      <c r="C15994"/>
    </row>
    <row r="15995" spans="3:3" x14ac:dyDescent="0.3">
      <c r="C15995"/>
    </row>
    <row r="15996" spans="3:3" x14ac:dyDescent="0.3">
      <c r="C15996"/>
    </row>
    <row r="15997" spans="3:3" x14ac:dyDescent="0.3">
      <c r="C15997"/>
    </row>
    <row r="15998" spans="3:3" x14ac:dyDescent="0.3">
      <c r="C15998"/>
    </row>
    <row r="15999" spans="3:3" x14ac:dyDescent="0.3">
      <c r="C15999"/>
    </row>
    <row r="16000" spans="3:3" x14ac:dyDescent="0.3">
      <c r="C16000"/>
    </row>
    <row r="16001" spans="3:3" x14ac:dyDescent="0.3">
      <c r="C16001"/>
    </row>
    <row r="16002" spans="3:3" x14ac:dyDescent="0.3">
      <c r="C16002"/>
    </row>
    <row r="16003" spans="3:3" x14ac:dyDescent="0.3">
      <c r="C16003"/>
    </row>
    <row r="16004" spans="3:3" x14ac:dyDescent="0.3">
      <c r="C16004"/>
    </row>
    <row r="16005" spans="3:3" x14ac:dyDescent="0.3">
      <c r="C16005"/>
    </row>
    <row r="16006" spans="3:3" x14ac:dyDescent="0.3">
      <c r="C16006"/>
    </row>
    <row r="16007" spans="3:3" x14ac:dyDescent="0.3">
      <c r="C16007"/>
    </row>
    <row r="16008" spans="3:3" x14ac:dyDescent="0.3">
      <c r="C16008"/>
    </row>
    <row r="16009" spans="3:3" x14ac:dyDescent="0.3">
      <c r="C16009"/>
    </row>
    <row r="16010" spans="3:3" x14ac:dyDescent="0.3">
      <c r="C16010"/>
    </row>
    <row r="16011" spans="3:3" x14ac:dyDescent="0.3">
      <c r="C16011"/>
    </row>
    <row r="16012" spans="3:3" x14ac:dyDescent="0.3">
      <c r="C16012"/>
    </row>
    <row r="16013" spans="3:3" x14ac:dyDescent="0.3">
      <c r="C16013"/>
    </row>
    <row r="16014" spans="3:3" x14ac:dyDescent="0.3">
      <c r="C16014"/>
    </row>
    <row r="16015" spans="3:3" x14ac:dyDescent="0.3">
      <c r="C16015"/>
    </row>
    <row r="16016" spans="3:3" x14ac:dyDescent="0.3">
      <c r="C16016"/>
    </row>
    <row r="16017" spans="3:3" x14ac:dyDescent="0.3">
      <c r="C16017"/>
    </row>
    <row r="16018" spans="3:3" x14ac:dyDescent="0.3">
      <c r="C16018"/>
    </row>
    <row r="16019" spans="3:3" x14ac:dyDescent="0.3">
      <c r="C16019"/>
    </row>
    <row r="16020" spans="3:3" x14ac:dyDescent="0.3">
      <c r="C16020"/>
    </row>
    <row r="16021" spans="3:3" x14ac:dyDescent="0.3">
      <c r="C16021"/>
    </row>
    <row r="16022" spans="3:3" x14ac:dyDescent="0.3">
      <c r="C16022"/>
    </row>
    <row r="16023" spans="3:3" x14ac:dyDescent="0.3">
      <c r="C16023"/>
    </row>
    <row r="16024" spans="3:3" x14ac:dyDescent="0.3">
      <c r="C16024"/>
    </row>
    <row r="16025" spans="3:3" x14ac:dyDescent="0.3">
      <c r="C16025"/>
    </row>
    <row r="16026" spans="3:3" x14ac:dyDescent="0.3">
      <c r="C16026"/>
    </row>
    <row r="16027" spans="3:3" x14ac:dyDescent="0.3">
      <c r="C16027"/>
    </row>
    <row r="16028" spans="3:3" x14ac:dyDescent="0.3">
      <c r="C16028"/>
    </row>
    <row r="16029" spans="3:3" x14ac:dyDescent="0.3">
      <c r="C16029"/>
    </row>
    <row r="16030" spans="3:3" x14ac:dyDescent="0.3">
      <c r="C16030"/>
    </row>
    <row r="16031" spans="3:3" x14ac:dyDescent="0.3">
      <c r="C16031"/>
    </row>
    <row r="16032" spans="3:3" x14ac:dyDescent="0.3">
      <c r="C16032"/>
    </row>
    <row r="16033" spans="3:3" x14ac:dyDescent="0.3">
      <c r="C16033"/>
    </row>
    <row r="16034" spans="3:3" x14ac:dyDescent="0.3">
      <c r="C16034"/>
    </row>
    <row r="16035" spans="3:3" x14ac:dyDescent="0.3">
      <c r="C16035"/>
    </row>
    <row r="16036" spans="3:3" x14ac:dyDescent="0.3">
      <c r="C16036"/>
    </row>
    <row r="16037" spans="3:3" x14ac:dyDescent="0.3">
      <c r="C16037"/>
    </row>
    <row r="16038" spans="3:3" x14ac:dyDescent="0.3">
      <c r="C16038"/>
    </row>
    <row r="16039" spans="3:3" x14ac:dyDescent="0.3">
      <c r="C16039"/>
    </row>
    <row r="16040" spans="3:3" x14ac:dyDescent="0.3">
      <c r="C16040"/>
    </row>
    <row r="16041" spans="3:3" x14ac:dyDescent="0.3">
      <c r="C16041"/>
    </row>
    <row r="16042" spans="3:3" x14ac:dyDescent="0.3">
      <c r="C16042"/>
    </row>
    <row r="16043" spans="3:3" x14ac:dyDescent="0.3">
      <c r="C16043"/>
    </row>
    <row r="16044" spans="3:3" x14ac:dyDescent="0.3">
      <c r="C16044"/>
    </row>
    <row r="16045" spans="3:3" x14ac:dyDescent="0.3">
      <c r="C16045"/>
    </row>
    <row r="16046" spans="3:3" x14ac:dyDescent="0.3">
      <c r="C16046"/>
    </row>
    <row r="16047" spans="3:3" x14ac:dyDescent="0.3">
      <c r="C16047"/>
    </row>
    <row r="16048" spans="3:3" x14ac:dyDescent="0.3">
      <c r="C16048"/>
    </row>
    <row r="16049" spans="3:3" x14ac:dyDescent="0.3">
      <c r="C16049"/>
    </row>
    <row r="16050" spans="3:3" x14ac:dyDescent="0.3">
      <c r="C16050"/>
    </row>
    <row r="16051" spans="3:3" x14ac:dyDescent="0.3">
      <c r="C16051"/>
    </row>
    <row r="16052" spans="3:3" x14ac:dyDescent="0.3">
      <c r="C16052"/>
    </row>
    <row r="16053" spans="3:3" x14ac:dyDescent="0.3">
      <c r="C16053"/>
    </row>
    <row r="16054" spans="3:3" x14ac:dyDescent="0.3">
      <c r="C16054"/>
    </row>
    <row r="16055" spans="3:3" x14ac:dyDescent="0.3">
      <c r="C16055"/>
    </row>
    <row r="16056" spans="3:3" x14ac:dyDescent="0.3">
      <c r="C16056"/>
    </row>
    <row r="16057" spans="3:3" x14ac:dyDescent="0.3">
      <c r="C16057"/>
    </row>
    <row r="16058" spans="3:3" x14ac:dyDescent="0.3">
      <c r="C16058"/>
    </row>
    <row r="16059" spans="3:3" x14ac:dyDescent="0.3">
      <c r="C16059"/>
    </row>
    <row r="16060" spans="3:3" x14ac:dyDescent="0.3">
      <c r="C16060"/>
    </row>
    <row r="16061" spans="3:3" x14ac:dyDescent="0.3">
      <c r="C16061"/>
    </row>
    <row r="16062" spans="3:3" x14ac:dyDescent="0.3">
      <c r="C16062"/>
    </row>
    <row r="16063" spans="3:3" x14ac:dyDescent="0.3">
      <c r="C16063"/>
    </row>
    <row r="16064" spans="3:3" x14ac:dyDescent="0.3">
      <c r="C16064"/>
    </row>
    <row r="16065" spans="3:3" x14ac:dyDescent="0.3">
      <c r="C16065"/>
    </row>
    <row r="16066" spans="3:3" x14ac:dyDescent="0.3">
      <c r="C16066"/>
    </row>
    <row r="16067" spans="3:3" x14ac:dyDescent="0.3">
      <c r="C16067"/>
    </row>
    <row r="16068" spans="3:3" x14ac:dyDescent="0.3">
      <c r="C16068"/>
    </row>
    <row r="16069" spans="3:3" x14ac:dyDescent="0.3">
      <c r="C16069"/>
    </row>
    <row r="16070" spans="3:3" x14ac:dyDescent="0.3">
      <c r="C16070"/>
    </row>
    <row r="16071" spans="3:3" x14ac:dyDescent="0.3">
      <c r="C16071"/>
    </row>
    <row r="16072" spans="3:3" x14ac:dyDescent="0.3">
      <c r="C16072"/>
    </row>
    <row r="16073" spans="3:3" x14ac:dyDescent="0.3">
      <c r="C16073"/>
    </row>
    <row r="16074" spans="3:3" x14ac:dyDescent="0.3">
      <c r="C16074"/>
    </row>
    <row r="16075" spans="3:3" x14ac:dyDescent="0.3">
      <c r="C16075"/>
    </row>
    <row r="16076" spans="3:3" x14ac:dyDescent="0.3">
      <c r="C16076"/>
    </row>
    <row r="16077" spans="3:3" x14ac:dyDescent="0.3">
      <c r="C16077"/>
    </row>
    <row r="16078" spans="3:3" x14ac:dyDescent="0.3">
      <c r="C16078"/>
    </row>
    <row r="16079" spans="3:3" x14ac:dyDescent="0.3">
      <c r="C16079"/>
    </row>
    <row r="16080" spans="3:3" x14ac:dyDescent="0.3">
      <c r="C16080"/>
    </row>
    <row r="16081" spans="3:3" x14ac:dyDescent="0.3">
      <c r="C16081"/>
    </row>
    <row r="16082" spans="3:3" x14ac:dyDescent="0.3">
      <c r="C16082"/>
    </row>
    <row r="16083" spans="3:3" x14ac:dyDescent="0.3">
      <c r="C16083"/>
    </row>
    <row r="16084" spans="3:3" x14ac:dyDescent="0.3">
      <c r="C16084"/>
    </row>
    <row r="16085" spans="3:3" x14ac:dyDescent="0.3">
      <c r="C16085"/>
    </row>
    <row r="16086" spans="3:3" x14ac:dyDescent="0.3">
      <c r="C16086"/>
    </row>
    <row r="16087" spans="3:3" x14ac:dyDescent="0.3">
      <c r="C16087"/>
    </row>
    <row r="16088" spans="3:3" x14ac:dyDescent="0.3">
      <c r="C16088"/>
    </row>
    <row r="16089" spans="3:3" x14ac:dyDescent="0.3">
      <c r="C16089"/>
    </row>
    <row r="16090" spans="3:3" x14ac:dyDescent="0.3">
      <c r="C16090"/>
    </row>
    <row r="16091" spans="3:3" x14ac:dyDescent="0.3">
      <c r="C16091"/>
    </row>
    <row r="16092" spans="3:3" x14ac:dyDescent="0.3">
      <c r="C16092"/>
    </row>
    <row r="16093" spans="3:3" x14ac:dyDescent="0.3">
      <c r="C16093"/>
    </row>
    <row r="16094" spans="3:3" x14ac:dyDescent="0.3">
      <c r="C16094"/>
    </row>
    <row r="16095" spans="3:3" x14ac:dyDescent="0.3">
      <c r="C16095"/>
    </row>
    <row r="16096" spans="3:3" x14ac:dyDescent="0.3">
      <c r="C16096"/>
    </row>
    <row r="16097" spans="3:3" x14ac:dyDescent="0.3">
      <c r="C16097"/>
    </row>
    <row r="16098" spans="3:3" x14ac:dyDescent="0.3">
      <c r="C16098"/>
    </row>
    <row r="16099" spans="3:3" x14ac:dyDescent="0.3">
      <c r="C16099"/>
    </row>
    <row r="16100" spans="3:3" x14ac:dyDescent="0.3">
      <c r="C16100"/>
    </row>
    <row r="16101" spans="3:3" x14ac:dyDescent="0.3">
      <c r="C16101"/>
    </row>
    <row r="16102" spans="3:3" x14ac:dyDescent="0.3">
      <c r="C16102"/>
    </row>
    <row r="16103" spans="3:3" x14ac:dyDescent="0.3">
      <c r="C16103"/>
    </row>
    <row r="16104" spans="3:3" x14ac:dyDescent="0.3">
      <c r="C16104"/>
    </row>
    <row r="16105" spans="3:3" x14ac:dyDescent="0.3">
      <c r="C16105"/>
    </row>
    <row r="16106" spans="3:3" x14ac:dyDescent="0.3">
      <c r="C16106"/>
    </row>
    <row r="16107" spans="3:3" x14ac:dyDescent="0.3">
      <c r="C16107"/>
    </row>
    <row r="16108" spans="3:3" x14ac:dyDescent="0.3">
      <c r="C16108"/>
    </row>
    <row r="16109" spans="3:3" x14ac:dyDescent="0.3">
      <c r="C16109"/>
    </row>
    <row r="16110" spans="3:3" x14ac:dyDescent="0.3">
      <c r="C16110"/>
    </row>
    <row r="16111" spans="3:3" x14ac:dyDescent="0.3">
      <c r="C16111"/>
    </row>
    <row r="16112" spans="3:3" x14ac:dyDescent="0.3">
      <c r="C16112"/>
    </row>
    <row r="16113" spans="3:3" x14ac:dyDescent="0.3">
      <c r="C16113"/>
    </row>
    <row r="16114" spans="3:3" x14ac:dyDescent="0.3">
      <c r="C16114"/>
    </row>
    <row r="16115" spans="3:3" x14ac:dyDescent="0.3">
      <c r="C16115"/>
    </row>
    <row r="16116" spans="3:3" x14ac:dyDescent="0.3">
      <c r="C16116"/>
    </row>
    <row r="16117" spans="3:3" x14ac:dyDescent="0.3">
      <c r="C16117"/>
    </row>
    <row r="16118" spans="3:3" x14ac:dyDescent="0.3">
      <c r="C16118"/>
    </row>
    <row r="16119" spans="3:3" x14ac:dyDescent="0.3">
      <c r="C16119"/>
    </row>
    <row r="16120" spans="3:3" x14ac:dyDescent="0.3">
      <c r="C16120"/>
    </row>
    <row r="16121" spans="3:3" x14ac:dyDescent="0.3">
      <c r="C16121"/>
    </row>
    <row r="16122" spans="3:3" x14ac:dyDescent="0.3">
      <c r="C16122"/>
    </row>
    <row r="16123" spans="3:3" x14ac:dyDescent="0.3">
      <c r="C16123"/>
    </row>
    <row r="16124" spans="3:3" x14ac:dyDescent="0.3">
      <c r="C16124"/>
    </row>
    <row r="16125" spans="3:3" x14ac:dyDescent="0.3">
      <c r="C16125"/>
    </row>
    <row r="16126" spans="3:3" x14ac:dyDescent="0.3">
      <c r="C16126"/>
    </row>
    <row r="16127" spans="3:3" x14ac:dyDescent="0.3">
      <c r="C16127"/>
    </row>
    <row r="16128" spans="3:3" x14ac:dyDescent="0.3">
      <c r="C16128"/>
    </row>
    <row r="16129" spans="3:3" x14ac:dyDescent="0.3">
      <c r="C16129"/>
    </row>
    <row r="16130" spans="3:3" x14ac:dyDescent="0.3">
      <c r="C16130"/>
    </row>
    <row r="16131" spans="3:3" x14ac:dyDescent="0.3">
      <c r="C16131"/>
    </row>
    <row r="16132" spans="3:3" x14ac:dyDescent="0.3">
      <c r="C16132"/>
    </row>
    <row r="16133" spans="3:3" x14ac:dyDescent="0.3">
      <c r="C16133"/>
    </row>
    <row r="16134" spans="3:3" x14ac:dyDescent="0.3">
      <c r="C16134"/>
    </row>
    <row r="16135" spans="3:3" x14ac:dyDescent="0.3">
      <c r="C16135"/>
    </row>
    <row r="16136" spans="3:3" x14ac:dyDescent="0.3">
      <c r="C16136"/>
    </row>
    <row r="16137" spans="3:3" x14ac:dyDescent="0.3">
      <c r="C16137"/>
    </row>
    <row r="16138" spans="3:3" x14ac:dyDescent="0.3">
      <c r="C16138"/>
    </row>
    <row r="16139" spans="3:3" x14ac:dyDescent="0.3">
      <c r="C16139"/>
    </row>
    <row r="16140" spans="3:3" x14ac:dyDescent="0.3">
      <c r="C16140"/>
    </row>
    <row r="16141" spans="3:3" x14ac:dyDescent="0.3">
      <c r="C16141"/>
    </row>
    <row r="16142" spans="3:3" x14ac:dyDescent="0.3">
      <c r="C16142"/>
    </row>
    <row r="16143" spans="3:3" x14ac:dyDescent="0.3">
      <c r="C16143"/>
    </row>
    <row r="16144" spans="3:3" x14ac:dyDescent="0.3">
      <c r="C16144"/>
    </row>
    <row r="16145" spans="3:3" x14ac:dyDescent="0.3">
      <c r="C16145"/>
    </row>
    <row r="16146" spans="3:3" x14ac:dyDescent="0.3">
      <c r="C16146"/>
    </row>
    <row r="16147" spans="3:3" x14ac:dyDescent="0.3">
      <c r="C16147"/>
    </row>
    <row r="16148" spans="3:3" x14ac:dyDescent="0.3">
      <c r="C16148"/>
    </row>
    <row r="16149" spans="3:3" x14ac:dyDescent="0.3">
      <c r="C16149"/>
    </row>
    <row r="16150" spans="3:3" x14ac:dyDescent="0.3">
      <c r="C16150"/>
    </row>
    <row r="16151" spans="3:3" x14ac:dyDescent="0.3">
      <c r="C16151"/>
    </row>
    <row r="16152" spans="3:3" x14ac:dyDescent="0.3">
      <c r="C16152"/>
    </row>
    <row r="16153" spans="3:3" x14ac:dyDescent="0.3">
      <c r="C16153"/>
    </row>
    <row r="16154" spans="3:3" x14ac:dyDescent="0.3">
      <c r="C16154"/>
    </row>
    <row r="16155" spans="3:3" x14ac:dyDescent="0.3">
      <c r="C16155"/>
    </row>
    <row r="16156" spans="3:3" x14ac:dyDescent="0.3">
      <c r="C16156"/>
    </row>
    <row r="16157" spans="3:3" x14ac:dyDescent="0.3">
      <c r="C16157"/>
    </row>
    <row r="16158" spans="3:3" x14ac:dyDescent="0.3">
      <c r="C16158"/>
    </row>
    <row r="16159" spans="3:3" x14ac:dyDescent="0.3">
      <c r="C16159"/>
    </row>
    <row r="16160" spans="3:3" x14ac:dyDescent="0.3">
      <c r="C16160"/>
    </row>
    <row r="16161" spans="3:3" x14ac:dyDescent="0.3">
      <c r="C16161"/>
    </row>
    <row r="16162" spans="3:3" x14ac:dyDescent="0.3">
      <c r="C16162"/>
    </row>
    <row r="16163" spans="3:3" x14ac:dyDescent="0.3">
      <c r="C16163"/>
    </row>
    <row r="16164" spans="3:3" x14ac:dyDescent="0.3">
      <c r="C16164"/>
    </row>
    <row r="16165" spans="3:3" x14ac:dyDescent="0.3">
      <c r="C16165"/>
    </row>
    <row r="16166" spans="3:3" x14ac:dyDescent="0.3">
      <c r="C16166"/>
    </row>
    <row r="16167" spans="3:3" x14ac:dyDescent="0.3">
      <c r="C16167"/>
    </row>
    <row r="16168" spans="3:3" x14ac:dyDescent="0.3">
      <c r="C16168"/>
    </row>
    <row r="16169" spans="3:3" x14ac:dyDescent="0.3">
      <c r="C16169"/>
    </row>
    <row r="16170" spans="3:3" x14ac:dyDescent="0.3">
      <c r="C16170"/>
    </row>
    <row r="16171" spans="3:3" x14ac:dyDescent="0.3">
      <c r="C16171"/>
    </row>
    <row r="16172" spans="3:3" x14ac:dyDescent="0.3">
      <c r="C16172"/>
    </row>
    <row r="16173" spans="3:3" x14ac:dyDescent="0.3">
      <c r="C16173"/>
    </row>
    <row r="16174" spans="3:3" x14ac:dyDescent="0.3">
      <c r="C16174"/>
    </row>
    <row r="16175" spans="3:3" x14ac:dyDescent="0.3">
      <c r="C16175"/>
    </row>
    <row r="16176" spans="3:3" x14ac:dyDescent="0.3">
      <c r="C16176"/>
    </row>
    <row r="16177" spans="3:3" x14ac:dyDescent="0.3">
      <c r="C16177"/>
    </row>
    <row r="16178" spans="3:3" x14ac:dyDescent="0.3">
      <c r="C16178"/>
    </row>
    <row r="16179" spans="3:3" x14ac:dyDescent="0.3">
      <c r="C16179"/>
    </row>
    <row r="16180" spans="3:3" x14ac:dyDescent="0.3">
      <c r="C16180"/>
    </row>
    <row r="16181" spans="3:3" x14ac:dyDescent="0.3">
      <c r="C16181"/>
    </row>
    <row r="16182" spans="3:3" x14ac:dyDescent="0.3">
      <c r="C16182"/>
    </row>
    <row r="16183" spans="3:3" x14ac:dyDescent="0.3">
      <c r="C16183"/>
    </row>
    <row r="16184" spans="3:3" x14ac:dyDescent="0.3">
      <c r="C16184"/>
    </row>
    <row r="16185" spans="3:3" x14ac:dyDescent="0.3">
      <c r="C16185"/>
    </row>
    <row r="16186" spans="3:3" x14ac:dyDescent="0.3">
      <c r="C16186"/>
    </row>
    <row r="16187" spans="3:3" x14ac:dyDescent="0.3">
      <c r="C16187"/>
    </row>
    <row r="16188" spans="3:3" x14ac:dyDescent="0.3">
      <c r="C16188"/>
    </row>
    <row r="16189" spans="3:3" x14ac:dyDescent="0.3">
      <c r="C16189"/>
    </row>
    <row r="16190" spans="3:3" x14ac:dyDescent="0.3">
      <c r="C16190"/>
    </row>
    <row r="16191" spans="3:3" x14ac:dyDescent="0.3">
      <c r="C16191"/>
    </row>
    <row r="16192" spans="3:3" x14ac:dyDescent="0.3">
      <c r="C16192"/>
    </row>
    <row r="16193" spans="3:3" x14ac:dyDescent="0.3">
      <c r="C16193"/>
    </row>
    <row r="16194" spans="3:3" x14ac:dyDescent="0.3">
      <c r="C16194"/>
    </row>
    <row r="16195" spans="3:3" x14ac:dyDescent="0.3">
      <c r="C16195"/>
    </row>
    <row r="16196" spans="3:3" x14ac:dyDescent="0.3">
      <c r="C16196"/>
    </row>
    <row r="16197" spans="3:3" x14ac:dyDescent="0.3">
      <c r="C16197"/>
    </row>
    <row r="16198" spans="3:3" x14ac:dyDescent="0.3">
      <c r="C16198"/>
    </row>
    <row r="16199" spans="3:3" x14ac:dyDescent="0.3">
      <c r="C16199"/>
    </row>
    <row r="16200" spans="3:3" x14ac:dyDescent="0.3">
      <c r="C16200"/>
    </row>
    <row r="16201" spans="3:3" x14ac:dyDescent="0.3">
      <c r="C16201"/>
    </row>
    <row r="16202" spans="3:3" x14ac:dyDescent="0.3">
      <c r="C16202"/>
    </row>
    <row r="16203" spans="3:3" x14ac:dyDescent="0.3">
      <c r="C16203"/>
    </row>
    <row r="16204" spans="3:3" x14ac:dyDescent="0.3">
      <c r="C16204"/>
    </row>
    <row r="16205" spans="3:3" x14ac:dyDescent="0.3">
      <c r="C16205"/>
    </row>
    <row r="16206" spans="3:3" x14ac:dyDescent="0.3">
      <c r="C16206"/>
    </row>
    <row r="16207" spans="3:3" x14ac:dyDescent="0.3">
      <c r="C16207"/>
    </row>
    <row r="16208" spans="3:3" x14ac:dyDescent="0.3">
      <c r="C16208"/>
    </row>
    <row r="16209" spans="3:3" x14ac:dyDescent="0.3">
      <c r="C16209"/>
    </row>
    <row r="16210" spans="3:3" x14ac:dyDescent="0.3">
      <c r="C16210"/>
    </row>
    <row r="16211" spans="3:3" x14ac:dyDescent="0.3">
      <c r="C16211"/>
    </row>
    <row r="16212" spans="3:3" x14ac:dyDescent="0.3">
      <c r="C16212"/>
    </row>
    <row r="16213" spans="3:3" x14ac:dyDescent="0.3">
      <c r="C16213"/>
    </row>
    <row r="16214" spans="3:3" x14ac:dyDescent="0.3">
      <c r="C16214"/>
    </row>
    <row r="16215" spans="3:3" x14ac:dyDescent="0.3">
      <c r="C16215"/>
    </row>
    <row r="16216" spans="3:3" x14ac:dyDescent="0.3">
      <c r="C16216"/>
    </row>
    <row r="16217" spans="3:3" x14ac:dyDescent="0.3">
      <c r="C16217"/>
    </row>
    <row r="16218" spans="3:3" x14ac:dyDescent="0.3">
      <c r="C16218"/>
    </row>
    <row r="16219" spans="3:3" x14ac:dyDescent="0.3">
      <c r="C16219"/>
    </row>
    <row r="16220" spans="3:3" x14ac:dyDescent="0.3">
      <c r="C16220"/>
    </row>
    <row r="16221" spans="3:3" x14ac:dyDescent="0.3">
      <c r="C16221"/>
    </row>
    <row r="16222" spans="3:3" x14ac:dyDescent="0.3">
      <c r="C16222"/>
    </row>
    <row r="16223" spans="3:3" x14ac:dyDescent="0.3">
      <c r="C16223"/>
    </row>
    <row r="16224" spans="3:3" x14ac:dyDescent="0.3">
      <c r="C16224"/>
    </row>
    <row r="16225" spans="3:3" x14ac:dyDescent="0.3">
      <c r="C16225"/>
    </row>
    <row r="16226" spans="3:3" x14ac:dyDescent="0.3">
      <c r="C16226"/>
    </row>
    <row r="16227" spans="3:3" x14ac:dyDescent="0.3">
      <c r="C16227"/>
    </row>
    <row r="16228" spans="3:3" x14ac:dyDescent="0.3">
      <c r="C16228"/>
    </row>
    <row r="16229" spans="3:3" x14ac:dyDescent="0.3">
      <c r="C16229"/>
    </row>
    <row r="16230" spans="3:3" x14ac:dyDescent="0.3">
      <c r="C16230"/>
    </row>
    <row r="16231" spans="3:3" x14ac:dyDescent="0.3">
      <c r="C16231"/>
    </row>
    <row r="16232" spans="3:3" x14ac:dyDescent="0.3">
      <c r="C16232"/>
    </row>
    <row r="16233" spans="3:3" x14ac:dyDescent="0.3">
      <c r="C16233"/>
    </row>
    <row r="16234" spans="3:3" x14ac:dyDescent="0.3">
      <c r="C16234"/>
    </row>
    <row r="16235" spans="3:3" x14ac:dyDescent="0.3">
      <c r="C16235"/>
    </row>
    <row r="16236" spans="3:3" x14ac:dyDescent="0.3">
      <c r="C16236"/>
    </row>
    <row r="16237" spans="3:3" x14ac:dyDescent="0.3">
      <c r="C16237"/>
    </row>
    <row r="16238" spans="3:3" x14ac:dyDescent="0.3">
      <c r="C16238"/>
    </row>
    <row r="16239" spans="3:3" x14ac:dyDescent="0.3">
      <c r="C16239"/>
    </row>
    <row r="16240" spans="3:3" x14ac:dyDescent="0.3">
      <c r="C16240"/>
    </row>
    <row r="16241" spans="3:3" x14ac:dyDescent="0.3">
      <c r="C16241"/>
    </row>
    <row r="16242" spans="3:3" x14ac:dyDescent="0.3">
      <c r="C16242"/>
    </row>
    <row r="16243" spans="3:3" x14ac:dyDescent="0.3">
      <c r="C16243"/>
    </row>
    <row r="16244" spans="3:3" x14ac:dyDescent="0.3">
      <c r="C16244"/>
    </row>
    <row r="16245" spans="3:3" x14ac:dyDescent="0.3">
      <c r="C16245"/>
    </row>
    <row r="16246" spans="3:3" x14ac:dyDescent="0.3">
      <c r="C16246"/>
    </row>
    <row r="16247" spans="3:3" x14ac:dyDescent="0.3">
      <c r="C16247"/>
    </row>
    <row r="16248" spans="3:3" x14ac:dyDescent="0.3">
      <c r="C16248"/>
    </row>
    <row r="16249" spans="3:3" x14ac:dyDescent="0.3">
      <c r="C16249"/>
    </row>
    <row r="16250" spans="3:3" x14ac:dyDescent="0.3">
      <c r="C16250"/>
    </row>
    <row r="16251" spans="3:3" x14ac:dyDescent="0.3">
      <c r="C16251"/>
    </row>
    <row r="16252" spans="3:3" x14ac:dyDescent="0.3">
      <c r="C16252"/>
    </row>
    <row r="16253" spans="3:3" x14ac:dyDescent="0.3">
      <c r="C16253"/>
    </row>
    <row r="16254" spans="3:3" x14ac:dyDescent="0.3">
      <c r="C16254"/>
    </row>
    <row r="16255" spans="3:3" x14ac:dyDescent="0.3">
      <c r="C16255"/>
    </row>
    <row r="16256" spans="3:3" x14ac:dyDescent="0.3">
      <c r="C16256"/>
    </row>
    <row r="16257" spans="3:3" x14ac:dyDescent="0.3">
      <c r="C16257"/>
    </row>
    <row r="16258" spans="3:3" x14ac:dyDescent="0.3">
      <c r="C16258"/>
    </row>
    <row r="16259" spans="3:3" x14ac:dyDescent="0.3">
      <c r="C16259"/>
    </row>
    <row r="16260" spans="3:3" x14ac:dyDescent="0.3">
      <c r="C16260"/>
    </row>
    <row r="16261" spans="3:3" x14ac:dyDescent="0.3">
      <c r="C16261"/>
    </row>
    <row r="16262" spans="3:3" x14ac:dyDescent="0.3">
      <c r="C16262"/>
    </row>
    <row r="16263" spans="3:3" x14ac:dyDescent="0.3">
      <c r="C16263"/>
    </row>
    <row r="16264" spans="3:3" x14ac:dyDescent="0.3">
      <c r="C16264"/>
    </row>
    <row r="16265" spans="3:3" x14ac:dyDescent="0.3">
      <c r="C16265"/>
    </row>
    <row r="16266" spans="3:3" x14ac:dyDescent="0.3">
      <c r="C16266"/>
    </row>
    <row r="16267" spans="3:3" x14ac:dyDescent="0.3">
      <c r="C16267"/>
    </row>
    <row r="16268" spans="3:3" x14ac:dyDescent="0.3">
      <c r="C16268"/>
    </row>
    <row r="16269" spans="3:3" x14ac:dyDescent="0.3">
      <c r="C16269"/>
    </row>
    <row r="16270" spans="3:3" x14ac:dyDescent="0.3">
      <c r="C16270"/>
    </row>
    <row r="16271" spans="3:3" x14ac:dyDescent="0.3">
      <c r="C16271"/>
    </row>
    <row r="16272" spans="3:3" x14ac:dyDescent="0.3">
      <c r="C16272"/>
    </row>
    <row r="16273" spans="3:3" x14ac:dyDescent="0.3">
      <c r="C16273"/>
    </row>
    <row r="16274" spans="3:3" x14ac:dyDescent="0.3">
      <c r="C16274"/>
    </row>
    <row r="16275" spans="3:3" x14ac:dyDescent="0.3">
      <c r="C16275"/>
    </row>
    <row r="16276" spans="3:3" x14ac:dyDescent="0.3">
      <c r="C16276"/>
    </row>
    <row r="16277" spans="3:3" x14ac:dyDescent="0.3">
      <c r="C16277"/>
    </row>
    <row r="16278" spans="3:3" x14ac:dyDescent="0.3">
      <c r="C16278"/>
    </row>
    <row r="16279" spans="3:3" x14ac:dyDescent="0.3">
      <c r="C16279"/>
    </row>
    <row r="16280" spans="3:3" x14ac:dyDescent="0.3">
      <c r="C16280"/>
    </row>
    <row r="16281" spans="3:3" x14ac:dyDescent="0.3">
      <c r="C16281"/>
    </row>
    <row r="16282" spans="3:3" x14ac:dyDescent="0.3">
      <c r="C16282"/>
    </row>
    <row r="16283" spans="3:3" x14ac:dyDescent="0.3">
      <c r="C16283"/>
    </row>
    <row r="16284" spans="3:3" x14ac:dyDescent="0.3">
      <c r="C16284"/>
    </row>
    <row r="16285" spans="3:3" x14ac:dyDescent="0.3">
      <c r="C16285"/>
    </row>
    <row r="16286" spans="3:3" x14ac:dyDescent="0.3">
      <c r="C16286"/>
    </row>
    <row r="16287" spans="3:3" x14ac:dyDescent="0.3">
      <c r="C16287"/>
    </row>
    <row r="16288" spans="3:3" x14ac:dyDescent="0.3">
      <c r="C16288"/>
    </row>
    <row r="16289" spans="3:3" x14ac:dyDescent="0.3">
      <c r="C16289"/>
    </row>
    <row r="16290" spans="3:3" x14ac:dyDescent="0.3">
      <c r="C16290"/>
    </row>
    <row r="16291" spans="3:3" x14ac:dyDescent="0.3">
      <c r="C16291"/>
    </row>
    <row r="16292" spans="3:3" x14ac:dyDescent="0.3">
      <c r="C16292"/>
    </row>
    <row r="16293" spans="3:3" x14ac:dyDescent="0.3">
      <c r="C16293"/>
    </row>
    <row r="16294" spans="3:3" x14ac:dyDescent="0.3">
      <c r="C16294"/>
    </row>
    <row r="16295" spans="3:3" x14ac:dyDescent="0.3">
      <c r="C16295"/>
    </row>
    <row r="16296" spans="3:3" x14ac:dyDescent="0.3">
      <c r="C16296"/>
    </row>
    <row r="16297" spans="3:3" x14ac:dyDescent="0.3">
      <c r="C16297"/>
    </row>
    <row r="16298" spans="3:3" x14ac:dyDescent="0.3">
      <c r="C16298"/>
    </row>
    <row r="16299" spans="3:3" x14ac:dyDescent="0.3">
      <c r="C16299"/>
    </row>
    <row r="16300" spans="3:3" x14ac:dyDescent="0.3">
      <c r="C16300"/>
    </row>
    <row r="16301" spans="3:3" x14ac:dyDescent="0.3">
      <c r="C16301"/>
    </row>
    <row r="16302" spans="3:3" x14ac:dyDescent="0.3">
      <c r="C16302"/>
    </row>
    <row r="16303" spans="3:3" x14ac:dyDescent="0.3">
      <c r="C16303"/>
    </row>
    <row r="16304" spans="3:3" x14ac:dyDescent="0.3">
      <c r="C16304"/>
    </row>
    <row r="16305" spans="3:3" x14ac:dyDescent="0.3">
      <c r="C16305"/>
    </row>
    <row r="16306" spans="3:3" x14ac:dyDescent="0.3">
      <c r="C16306"/>
    </row>
    <row r="16307" spans="3:3" x14ac:dyDescent="0.3">
      <c r="C16307"/>
    </row>
    <row r="16308" spans="3:3" x14ac:dyDescent="0.3">
      <c r="C16308"/>
    </row>
    <row r="16309" spans="3:3" x14ac:dyDescent="0.3">
      <c r="C16309"/>
    </row>
    <row r="16310" spans="3:3" x14ac:dyDescent="0.3">
      <c r="C16310"/>
    </row>
    <row r="16311" spans="3:3" x14ac:dyDescent="0.3">
      <c r="C16311"/>
    </row>
    <row r="16312" spans="3:3" x14ac:dyDescent="0.3">
      <c r="C16312"/>
    </row>
    <row r="16313" spans="3:3" x14ac:dyDescent="0.3">
      <c r="C16313"/>
    </row>
    <row r="16314" spans="3:3" x14ac:dyDescent="0.3">
      <c r="C16314"/>
    </row>
    <row r="16315" spans="3:3" x14ac:dyDescent="0.3">
      <c r="C16315"/>
    </row>
    <row r="16316" spans="3:3" x14ac:dyDescent="0.3">
      <c r="C16316"/>
    </row>
    <row r="16317" spans="3:3" x14ac:dyDescent="0.3">
      <c r="C16317"/>
    </row>
    <row r="16318" spans="3:3" x14ac:dyDescent="0.3">
      <c r="C16318"/>
    </row>
    <row r="16319" spans="3:3" x14ac:dyDescent="0.3">
      <c r="C16319"/>
    </row>
    <row r="16320" spans="3:3" x14ac:dyDescent="0.3">
      <c r="C16320"/>
    </row>
    <row r="16321" spans="3:3" x14ac:dyDescent="0.3">
      <c r="C16321"/>
    </row>
    <row r="16322" spans="3:3" x14ac:dyDescent="0.3">
      <c r="C16322"/>
    </row>
    <row r="16323" spans="3:3" x14ac:dyDescent="0.3">
      <c r="C16323"/>
    </row>
    <row r="16324" spans="3:3" x14ac:dyDescent="0.3">
      <c r="C16324"/>
    </row>
    <row r="16325" spans="3:3" x14ac:dyDescent="0.3">
      <c r="C16325"/>
    </row>
    <row r="16326" spans="3:3" x14ac:dyDescent="0.3">
      <c r="C16326"/>
    </row>
    <row r="16327" spans="3:3" x14ac:dyDescent="0.3">
      <c r="C16327"/>
    </row>
    <row r="16328" spans="3:3" x14ac:dyDescent="0.3">
      <c r="C16328"/>
    </row>
    <row r="16329" spans="3:3" x14ac:dyDescent="0.3">
      <c r="C16329"/>
    </row>
    <row r="16330" spans="3:3" x14ac:dyDescent="0.3">
      <c r="C16330"/>
    </row>
    <row r="16331" spans="3:3" x14ac:dyDescent="0.3">
      <c r="C16331"/>
    </row>
    <row r="16332" spans="3:3" x14ac:dyDescent="0.3">
      <c r="C16332"/>
    </row>
    <row r="16333" spans="3:3" x14ac:dyDescent="0.3">
      <c r="C16333"/>
    </row>
    <row r="16334" spans="3:3" x14ac:dyDescent="0.3">
      <c r="C16334"/>
    </row>
    <row r="16335" spans="3:3" x14ac:dyDescent="0.3">
      <c r="C16335"/>
    </row>
    <row r="16336" spans="3:3" x14ac:dyDescent="0.3">
      <c r="C16336"/>
    </row>
    <row r="16337" spans="3:3" x14ac:dyDescent="0.3">
      <c r="C16337"/>
    </row>
    <row r="16338" spans="3:3" x14ac:dyDescent="0.3">
      <c r="C16338"/>
    </row>
    <row r="16339" spans="3:3" x14ac:dyDescent="0.3">
      <c r="C16339"/>
    </row>
    <row r="16340" spans="3:3" x14ac:dyDescent="0.3">
      <c r="C16340"/>
    </row>
    <row r="16341" spans="3:3" x14ac:dyDescent="0.3">
      <c r="C16341"/>
    </row>
    <row r="16342" spans="3:3" x14ac:dyDescent="0.3">
      <c r="C16342"/>
    </row>
    <row r="16343" spans="3:3" x14ac:dyDescent="0.3">
      <c r="C16343"/>
    </row>
    <row r="16344" spans="3:3" x14ac:dyDescent="0.3">
      <c r="C16344"/>
    </row>
    <row r="16345" spans="3:3" x14ac:dyDescent="0.3">
      <c r="C16345"/>
    </row>
    <row r="16346" spans="3:3" x14ac:dyDescent="0.3">
      <c r="C16346"/>
    </row>
    <row r="16347" spans="3:3" x14ac:dyDescent="0.3">
      <c r="C16347"/>
    </row>
    <row r="16348" spans="3:3" x14ac:dyDescent="0.3">
      <c r="C16348"/>
    </row>
    <row r="16349" spans="3:3" x14ac:dyDescent="0.3">
      <c r="C16349"/>
    </row>
    <row r="16350" spans="3:3" x14ac:dyDescent="0.3">
      <c r="C16350"/>
    </row>
    <row r="16351" spans="3:3" x14ac:dyDescent="0.3">
      <c r="C16351"/>
    </row>
    <row r="16352" spans="3:3" x14ac:dyDescent="0.3">
      <c r="C16352"/>
    </row>
    <row r="16353" spans="3:3" x14ac:dyDescent="0.3">
      <c r="C16353"/>
    </row>
    <row r="16354" spans="3:3" x14ac:dyDescent="0.3">
      <c r="C16354"/>
    </row>
    <row r="16355" spans="3:3" x14ac:dyDescent="0.3">
      <c r="C16355"/>
    </row>
    <row r="16356" spans="3:3" x14ac:dyDescent="0.3">
      <c r="C16356"/>
    </row>
    <row r="16357" spans="3:3" x14ac:dyDescent="0.3">
      <c r="C16357"/>
    </row>
    <row r="16358" spans="3:3" x14ac:dyDescent="0.3">
      <c r="C16358"/>
    </row>
    <row r="16359" spans="3:3" x14ac:dyDescent="0.3">
      <c r="C16359"/>
    </row>
    <row r="16360" spans="3:3" x14ac:dyDescent="0.3">
      <c r="C16360"/>
    </row>
    <row r="16361" spans="3:3" x14ac:dyDescent="0.3">
      <c r="C16361"/>
    </row>
    <row r="16362" spans="3:3" x14ac:dyDescent="0.3">
      <c r="C16362"/>
    </row>
    <row r="16363" spans="3:3" x14ac:dyDescent="0.3">
      <c r="C16363"/>
    </row>
    <row r="16364" spans="3:3" x14ac:dyDescent="0.3">
      <c r="C16364"/>
    </row>
    <row r="16365" spans="3:3" x14ac:dyDescent="0.3">
      <c r="C16365"/>
    </row>
    <row r="16366" spans="3:3" x14ac:dyDescent="0.3">
      <c r="C16366"/>
    </row>
    <row r="16367" spans="3:3" x14ac:dyDescent="0.3">
      <c r="C16367"/>
    </row>
    <row r="16368" spans="3:3" x14ac:dyDescent="0.3">
      <c r="C16368"/>
    </row>
    <row r="16369" spans="3:3" x14ac:dyDescent="0.3">
      <c r="C16369"/>
    </row>
    <row r="16370" spans="3:3" x14ac:dyDescent="0.3">
      <c r="C16370"/>
    </row>
    <row r="16371" spans="3:3" x14ac:dyDescent="0.3">
      <c r="C16371"/>
    </row>
    <row r="16372" spans="3:3" x14ac:dyDescent="0.3">
      <c r="C16372"/>
    </row>
    <row r="16373" spans="3:3" x14ac:dyDescent="0.3">
      <c r="C16373"/>
    </row>
    <row r="16374" spans="3:3" x14ac:dyDescent="0.3">
      <c r="C16374"/>
    </row>
    <row r="16375" spans="3:3" x14ac:dyDescent="0.3">
      <c r="C16375"/>
    </row>
    <row r="16376" spans="3:3" x14ac:dyDescent="0.3">
      <c r="C16376"/>
    </row>
    <row r="16377" spans="3:3" x14ac:dyDescent="0.3">
      <c r="C16377"/>
    </row>
    <row r="16378" spans="3:3" x14ac:dyDescent="0.3">
      <c r="C16378"/>
    </row>
    <row r="16379" spans="3:3" x14ac:dyDescent="0.3">
      <c r="C16379"/>
    </row>
    <row r="16380" spans="3:3" x14ac:dyDescent="0.3">
      <c r="C16380"/>
    </row>
    <row r="16381" spans="3:3" x14ac:dyDescent="0.3">
      <c r="C16381"/>
    </row>
    <row r="16382" spans="3:3" x14ac:dyDescent="0.3">
      <c r="C16382"/>
    </row>
    <row r="16383" spans="3:3" x14ac:dyDescent="0.3">
      <c r="C16383"/>
    </row>
    <row r="16384" spans="3:3" x14ac:dyDescent="0.3">
      <c r="C16384"/>
    </row>
    <row r="16385" spans="3:3" x14ac:dyDescent="0.3">
      <c r="C16385"/>
    </row>
    <row r="16386" spans="3:3" x14ac:dyDescent="0.3">
      <c r="C16386"/>
    </row>
    <row r="16387" spans="3:3" x14ac:dyDescent="0.3">
      <c r="C16387"/>
    </row>
    <row r="16388" spans="3:3" x14ac:dyDescent="0.3">
      <c r="C16388"/>
    </row>
    <row r="16389" spans="3:3" x14ac:dyDescent="0.3">
      <c r="C16389"/>
    </row>
    <row r="16390" spans="3:3" x14ac:dyDescent="0.3">
      <c r="C16390"/>
    </row>
    <row r="16391" spans="3:3" x14ac:dyDescent="0.3">
      <c r="C16391"/>
    </row>
    <row r="16392" spans="3:3" x14ac:dyDescent="0.3">
      <c r="C16392"/>
    </row>
    <row r="16393" spans="3:3" x14ac:dyDescent="0.3">
      <c r="C16393"/>
    </row>
    <row r="16394" spans="3:3" x14ac:dyDescent="0.3">
      <c r="C16394"/>
    </row>
    <row r="16395" spans="3:3" x14ac:dyDescent="0.3">
      <c r="C16395"/>
    </row>
    <row r="16396" spans="3:3" x14ac:dyDescent="0.3">
      <c r="C16396"/>
    </row>
    <row r="16397" spans="3:3" x14ac:dyDescent="0.3">
      <c r="C16397"/>
    </row>
    <row r="16398" spans="3:3" x14ac:dyDescent="0.3">
      <c r="C16398"/>
    </row>
    <row r="16399" spans="3:3" x14ac:dyDescent="0.3">
      <c r="C16399"/>
    </row>
    <row r="16400" spans="3:3" x14ac:dyDescent="0.3">
      <c r="C16400"/>
    </row>
    <row r="16401" spans="3:3" x14ac:dyDescent="0.3">
      <c r="C16401"/>
    </row>
    <row r="16402" spans="3:3" x14ac:dyDescent="0.3">
      <c r="C16402"/>
    </row>
    <row r="16403" spans="3:3" x14ac:dyDescent="0.3">
      <c r="C16403"/>
    </row>
    <row r="16404" spans="3:3" x14ac:dyDescent="0.3">
      <c r="C16404"/>
    </row>
    <row r="16405" spans="3:3" x14ac:dyDescent="0.3">
      <c r="C16405"/>
    </row>
    <row r="16406" spans="3:3" x14ac:dyDescent="0.3">
      <c r="C16406"/>
    </row>
    <row r="16407" spans="3:3" x14ac:dyDescent="0.3">
      <c r="C16407"/>
    </row>
    <row r="16408" spans="3:3" x14ac:dyDescent="0.3">
      <c r="C16408"/>
    </row>
    <row r="16409" spans="3:3" x14ac:dyDescent="0.3">
      <c r="C16409"/>
    </row>
    <row r="16410" spans="3:3" x14ac:dyDescent="0.3">
      <c r="C16410"/>
    </row>
    <row r="16411" spans="3:3" x14ac:dyDescent="0.3">
      <c r="C16411"/>
    </row>
    <row r="16412" spans="3:3" x14ac:dyDescent="0.3">
      <c r="C16412"/>
    </row>
    <row r="16413" spans="3:3" x14ac:dyDescent="0.3">
      <c r="C16413"/>
    </row>
    <row r="16414" spans="3:3" x14ac:dyDescent="0.3">
      <c r="C16414"/>
    </row>
    <row r="16415" spans="3:3" x14ac:dyDescent="0.3">
      <c r="C16415"/>
    </row>
    <row r="16416" spans="3:3" x14ac:dyDescent="0.3">
      <c r="C16416"/>
    </row>
    <row r="16417" spans="3:3" x14ac:dyDescent="0.3">
      <c r="C16417"/>
    </row>
    <row r="16418" spans="3:3" x14ac:dyDescent="0.3">
      <c r="C16418"/>
    </row>
    <row r="16419" spans="3:3" x14ac:dyDescent="0.3">
      <c r="C16419"/>
    </row>
    <row r="16420" spans="3:3" x14ac:dyDescent="0.3">
      <c r="C16420"/>
    </row>
    <row r="16421" spans="3:3" x14ac:dyDescent="0.3">
      <c r="C16421"/>
    </row>
    <row r="16422" spans="3:3" x14ac:dyDescent="0.3">
      <c r="C16422"/>
    </row>
    <row r="16423" spans="3:3" x14ac:dyDescent="0.3">
      <c r="C16423"/>
    </row>
    <row r="16424" spans="3:3" x14ac:dyDescent="0.3">
      <c r="C16424"/>
    </row>
    <row r="16425" spans="3:3" x14ac:dyDescent="0.3">
      <c r="C16425"/>
    </row>
    <row r="16426" spans="3:3" x14ac:dyDescent="0.3">
      <c r="C16426"/>
    </row>
    <row r="16427" spans="3:3" x14ac:dyDescent="0.3">
      <c r="C16427"/>
    </row>
    <row r="16428" spans="3:3" x14ac:dyDescent="0.3">
      <c r="C16428"/>
    </row>
    <row r="16429" spans="3:3" x14ac:dyDescent="0.3">
      <c r="C16429"/>
    </row>
    <row r="16430" spans="3:3" x14ac:dyDescent="0.3">
      <c r="C16430"/>
    </row>
    <row r="16431" spans="3:3" x14ac:dyDescent="0.3">
      <c r="C16431"/>
    </row>
    <row r="16432" spans="3:3" x14ac:dyDescent="0.3">
      <c r="C16432"/>
    </row>
    <row r="16433" spans="3:3" x14ac:dyDescent="0.3">
      <c r="C16433"/>
    </row>
    <row r="16434" spans="3:3" x14ac:dyDescent="0.3">
      <c r="C16434"/>
    </row>
    <row r="16435" spans="3:3" x14ac:dyDescent="0.3">
      <c r="C16435"/>
    </row>
    <row r="16436" spans="3:3" x14ac:dyDescent="0.3">
      <c r="C16436"/>
    </row>
    <row r="16437" spans="3:3" x14ac:dyDescent="0.3">
      <c r="C16437"/>
    </row>
    <row r="16438" spans="3:3" x14ac:dyDescent="0.3">
      <c r="C16438"/>
    </row>
    <row r="16439" spans="3:3" x14ac:dyDescent="0.3">
      <c r="C16439"/>
    </row>
    <row r="16440" spans="3:3" x14ac:dyDescent="0.3">
      <c r="C16440"/>
    </row>
    <row r="16441" spans="3:3" x14ac:dyDescent="0.3">
      <c r="C16441"/>
    </row>
    <row r="16442" spans="3:3" x14ac:dyDescent="0.3">
      <c r="C16442"/>
    </row>
    <row r="16443" spans="3:3" x14ac:dyDescent="0.3">
      <c r="C16443"/>
    </row>
    <row r="16444" spans="3:3" x14ac:dyDescent="0.3">
      <c r="C16444"/>
    </row>
    <row r="16445" spans="3:3" x14ac:dyDescent="0.3">
      <c r="C16445"/>
    </row>
    <row r="16446" spans="3:3" x14ac:dyDescent="0.3">
      <c r="C16446"/>
    </row>
    <row r="16447" spans="3:3" x14ac:dyDescent="0.3">
      <c r="C16447"/>
    </row>
    <row r="16448" spans="3:3" x14ac:dyDescent="0.3">
      <c r="C16448"/>
    </row>
    <row r="16449" spans="3:3" x14ac:dyDescent="0.3">
      <c r="C16449"/>
    </row>
    <row r="16450" spans="3:3" x14ac:dyDescent="0.3">
      <c r="C16450"/>
    </row>
    <row r="16451" spans="3:3" x14ac:dyDescent="0.3">
      <c r="C16451"/>
    </row>
    <row r="16452" spans="3:3" x14ac:dyDescent="0.3">
      <c r="C16452"/>
    </row>
    <row r="16453" spans="3:3" x14ac:dyDescent="0.3">
      <c r="C16453"/>
    </row>
    <row r="16454" spans="3:3" x14ac:dyDescent="0.3">
      <c r="C16454"/>
    </row>
    <row r="16455" spans="3:3" x14ac:dyDescent="0.3">
      <c r="C16455"/>
    </row>
    <row r="16456" spans="3:3" x14ac:dyDescent="0.3">
      <c r="C16456"/>
    </row>
    <row r="16457" spans="3:3" x14ac:dyDescent="0.3">
      <c r="C16457"/>
    </row>
    <row r="16458" spans="3:3" x14ac:dyDescent="0.3">
      <c r="C16458"/>
    </row>
    <row r="16459" spans="3:3" x14ac:dyDescent="0.3">
      <c r="C16459"/>
    </row>
    <row r="16460" spans="3:3" x14ac:dyDescent="0.3">
      <c r="C16460"/>
    </row>
    <row r="16461" spans="3:3" x14ac:dyDescent="0.3">
      <c r="C16461"/>
    </row>
    <row r="16462" spans="3:3" x14ac:dyDescent="0.3">
      <c r="C16462"/>
    </row>
    <row r="16463" spans="3:3" x14ac:dyDescent="0.3">
      <c r="C16463"/>
    </row>
    <row r="16464" spans="3:3" x14ac:dyDescent="0.3">
      <c r="C16464"/>
    </row>
    <row r="16465" spans="3:3" x14ac:dyDescent="0.3">
      <c r="C16465"/>
    </row>
    <row r="16466" spans="3:3" x14ac:dyDescent="0.3">
      <c r="C16466"/>
    </row>
    <row r="16467" spans="3:3" x14ac:dyDescent="0.3">
      <c r="C16467"/>
    </row>
    <row r="16468" spans="3:3" x14ac:dyDescent="0.3">
      <c r="C16468"/>
    </row>
    <row r="16469" spans="3:3" x14ac:dyDescent="0.3">
      <c r="C16469"/>
    </row>
    <row r="16470" spans="3:3" x14ac:dyDescent="0.3">
      <c r="C16470"/>
    </row>
    <row r="16471" spans="3:3" x14ac:dyDescent="0.3">
      <c r="C16471"/>
    </row>
    <row r="16472" spans="3:3" x14ac:dyDescent="0.3">
      <c r="C16472"/>
    </row>
    <row r="16473" spans="3:3" x14ac:dyDescent="0.3">
      <c r="C16473"/>
    </row>
    <row r="16474" spans="3:3" x14ac:dyDescent="0.3">
      <c r="C16474"/>
    </row>
    <row r="16475" spans="3:3" x14ac:dyDescent="0.3">
      <c r="C16475"/>
    </row>
    <row r="16476" spans="3:3" x14ac:dyDescent="0.3">
      <c r="C16476"/>
    </row>
    <row r="16477" spans="3:3" x14ac:dyDescent="0.3">
      <c r="C16477"/>
    </row>
    <row r="16478" spans="3:3" x14ac:dyDescent="0.3">
      <c r="C16478"/>
    </row>
    <row r="16479" spans="3:3" x14ac:dyDescent="0.3">
      <c r="C16479"/>
    </row>
    <row r="16480" spans="3:3" x14ac:dyDescent="0.3">
      <c r="C16480"/>
    </row>
    <row r="16481" spans="3:3" x14ac:dyDescent="0.3">
      <c r="C16481"/>
    </row>
    <row r="16482" spans="3:3" x14ac:dyDescent="0.3">
      <c r="C16482"/>
    </row>
    <row r="16483" spans="3:3" x14ac:dyDescent="0.3">
      <c r="C16483"/>
    </row>
    <row r="16484" spans="3:3" x14ac:dyDescent="0.3">
      <c r="C16484"/>
    </row>
    <row r="16485" spans="3:3" x14ac:dyDescent="0.3">
      <c r="C16485"/>
    </row>
    <row r="16486" spans="3:3" x14ac:dyDescent="0.3">
      <c r="C16486"/>
    </row>
    <row r="16487" spans="3:3" x14ac:dyDescent="0.3">
      <c r="C16487"/>
    </row>
    <row r="16488" spans="3:3" x14ac:dyDescent="0.3">
      <c r="C16488"/>
    </row>
    <row r="16489" spans="3:3" x14ac:dyDescent="0.3">
      <c r="C16489"/>
    </row>
    <row r="16490" spans="3:3" x14ac:dyDescent="0.3">
      <c r="C16490"/>
    </row>
    <row r="16491" spans="3:3" x14ac:dyDescent="0.3">
      <c r="C16491"/>
    </row>
    <row r="16492" spans="3:3" x14ac:dyDescent="0.3">
      <c r="C16492"/>
    </row>
    <row r="16493" spans="3:3" x14ac:dyDescent="0.3">
      <c r="C16493"/>
    </row>
    <row r="16494" spans="3:3" x14ac:dyDescent="0.3">
      <c r="C16494"/>
    </row>
    <row r="16495" spans="3:3" x14ac:dyDescent="0.3">
      <c r="C16495"/>
    </row>
    <row r="16496" spans="3:3" x14ac:dyDescent="0.3">
      <c r="C16496"/>
    </row>
    <row r="16497" spans="3:3" x14ac:dyDescent="0.3">
      <c r="C16497"/>
    </row>
    <row r="16498" spans="3:3" x14ac:dyDescent="0.3">
      <c r="C16498"/>
    </row>
    <row r="16499" spans="3:3" x14ac:dyDescent="0.3">
      <c r="C16499"/>
    </row>
    <row r="16500" spans="3:3" x14ac:dyDescent="0.3">
      <c r="C16500"/>
    </row>
    <row r="16501" spans="3:3" x14ac:dyDescent="0.3">
      <c r="C16501"/>
    </row>
    <row r="16502" spans="3:3" x14ac:dyDescent="0.3">
      <c r="C16502"/>
    </row>
    <row r="16503" spans="3:3" x14ac:dyDescent="0.3">
      <c r="C16503"/>
    </row>
    <row r="16504" spans="3:3" x14ac:dyDescent="0.3">
      <c r="C16504"/>
    </row>
    <row r="16505" spans="3:3" x14ac:dyDescent="0.3">
      <c r="C16505"/>
    </row>
    <row r="16506" spans="3:3" x14ac:dyDescent="0.3">
      <c r="C16506"/>
    </row>
    <row r="16507" spans="3:3" x14ac:dyDescent="0.3">
      <c r="C16507"/>
    </row>
    <row r="16508" spans="3:3" x14ac:dyDescent="0.3">
      <c r="C16508"/>
    </row>
    <row r="16509" spans="3:3" x14ac:dyDescent="0.3">
      <c r="C16509"/>
    </row>
    <row r="16510" spans="3:3" x14ac:dyDescent="0.3">
      <c r="C16510"/>
    </row>
    <row r="16511" spans="3:3" x14ac:dyDescent="0.3">
      <c r="C16511"/>
    </row>
    <row r="16512" spans="3:3" x14ac:dyDescent="0.3">
      <c r="C16512"/>
    </row>
    <row r="16513" spans="3:3" x14ac:dyDescent="0.3">
      <c r="C16513"/>
    </row>
    <row r="16514" spans="3:3" x14ac:dyDescent="0.3">
      <c r="C16514"/>
    </row>
    <row r="16515" spans="3:3" x14ac:dyDescent="0.3">
      <c r="C16515"/>
    </row>
    <row r="16516" spans="3:3" x14ac:dyDescent="0.3">
      <c r="C16516"/>
    </row>
    <row r="16517" spans="3:3" x14ac:dyDescent="0.3">
      <c r="C16517"/>
    </row>
    <row r="16518" spans="3:3" x14ac:dyDescent="0.3">
      <c r="C16518"/>
    </row>
    <row r="16519" spans="3:3" x14ac:dyDescent="0.3">
      <c r="C16519"/>
    </row>
    <row r="16520" spans="3:3" x14ac:dyDescent="0.3">
      <c r="C16520"/>
    </row>
    <row r="16521" spans="3:3" x14ac:dyDescent="0.3">
      <c r="C16521"/>
    </row>
    <row r="16522" spans="3:3" x14ac:dyDescent="0.3">
      <c r="C16522"/>
    </row>
    <row r="16523" spans="3:3" x14ac:dyDescent="0.3">
      <c r="C16523"/>
    </row>
    <row r="16524" spans="3:3" x14ac:dyDescent="0.3">
      <c r="C16524"/>
    </row>
    <row r="16525" spans="3:3" x14ac:dyDescent="0.3">
      <c r="C16525"/>
    </row>
    <row r="16526" spans="3:3" x14ac:dyDescent="0.3">
      <c r="C16526"/>
    </row>
    <row r="16527" spans="3:3" x14ac:dyDescent="0.3">
      <c r="C16527"/>
    </row>
    <row r="16528" spans="3:3" x14ac:dyDescent="0.3">
      <c r="C16528"/>
    </row>
    <row r="16529" spans="3:3" x14ac:dyDescent="0.3">
      <c r="C16529"/>
    </row>
    <row r="16530" spans="3:3" x14ac:dyDescent="0.3">
      <c r="C16530"/>
    </row>
    <row r="16531" spans="3:3" x14ac:dyDescent="0.3">
      <c r="C16531"/>
    </row>
    <row r="16532" spans="3:3" x14ac:dyDescent="0.3">
      <c r="C16532"/>
    </row>
    <row r="16533" spans="3:3" x14ac:dyDescent="0.3">
      <c r="C16533"/>
    </row>
    <row r="16534" spans="3:3" x14ac:dyDescent="0.3">
      <c r="C16534"/>
    </row>
    <row r="16535" spans="3:3" x14ac:dyDescent="0.3">
      <c r="C16535"/>
    </row>
    <row r="16536" spans="3:3" x14ac:dyDescent="0.3">
      <c r="C16536"/>
    </row>
    <row r="16537" spans="3:3" x14ac:dyDescent="0.3">
      <c r="C16537"/>
    </row>
    <row r="16538" spans="3:3" x14ac:dyDescent="0.3">
      <c r="C16538"/>
    </row>
    <row r="16539" spans="3:3" x14ac:dyDescent="0.3">
      <c r="C16539"/>
    </row>
    <row r="16540" spans="3:3" x14ac:dyDescent="0.3">
      <c r="C16540"/>
    </row>
    <row r="16541" spans="3:3" x14ac:dyDescent="0.3">
      <c r="C16541"/>
    </row>
    <row r="16542" spans="3:3" x14ac:dyDescent="0.3">
      <c r="C16542"/>
    </row>
    <row r="16543" spans="3:3" x14ac:dyDescent="0.3">
      <c r="C16543"/>
    </row>
    <row r="16544" spans="3:3" x14ac:dyDescent="0.3">
      <c r="C16544"/>
    </row>
    <row r="16545" spans="3:3" x14ac:dyDescent="0.3">
      <c r="C16545"/>
    </row>
    <row r="16546" spans="3:3" x14ac:dyDescent="0.3">
      <c r="C16546"/>
    </row>
    <row r="16547" spans="3:3" x14ac:dyDescent="0.3">
      <c r="C16547"/>
    </row>
    <row r="16548" spans="3:3" x14ac:dyDescent="0.3">
      <c r="C16548"/>
    </row>
    <row r="16549" spans="3:3" x14ac:dyDescent="0.3">
      <c r="C16549"/>
    </row>
    <row r="16550" spans="3:3" x14ac:dyDescent="0.3">
      <c r="C16550"/>
    </row>
    <row r="16551" spans="3:3" x14ac:dyDescent="0.3">
      <c r="C16551"/>
    </row>
    <row r="16552" spans="3:3" x14ac:dyDescent="0.3">
      <c r="C16552"/>
    </row>
    <row r="16553" spans="3:3" x14ac:dyDescent="0.3">
      <c r="C16553"/>
    </row>
    <row r="16554" spans="3:3" x14ac:dyDescent="0.3">
      <c r="C16554"/>
    </row>
    <row r="16555" spans="3:3" x14ac:dyDescent="0.3">
      <c r="C16555"/>
    </row>
    <row r="16556" spans="3:3" x14ac:dyDescent="0.3">
      <c r="C16556"/>
    </row>
    <row r="16557" spans="3:3" x14ac:dyDescent="0.3">
      <c r="C16557"/>
    </row>
    <row r="16558" spans="3:3" x14ac:dyDescent="0.3">
      <c r="C16558"/>
    </row>
    <row r="16559" spans="3:3" x14ac:dyDescent="0.3">
      <c r="C16559"/>
    </row>
    <row r="16560" spans="3:3" x14ac:dyDescent="0.3">
      <c r="C16560"/>
    </row>
    <row r="16561" spans="3:3" x14ac:dyDescent="0.3">
      <c r="C16561"/>
    </row>
    <row r="16562" spans="3:3" x14ac:dyDescent="0.3">
      <c r="C16562"/>
    </row>
    <row r="16563" spans="3:3" x14ac:dyDescent="0.3">
      <c r="C16563"/>
    </row>
    <row r="16564" spans="3:3" x14ac:dyDescent="0.3">
      <c r="C16564"/>
    </row>
    <row r="16565" spans="3:3" x14ac:dyDescent="0.3">
      <c r="C16565"/>
    </row>
    <row r="16566" spans="3:3" x14ac:dyDescent="0.3">
      <c r="C16566"/>
    </row>
    <row r="16567" spans="3:3" x14ac:dyDescent="0.3">
      <c r="C16567"/>
    </row>
    <row r="16568" spans="3:3" x14ac:dyDescent="0.3">
      <c r="C16568"/>
    </row>
    <row r="16569" spans="3:3" x14ac:dyDescent="0.3">
      <c r="C16569"/>
    </row>
    <row r="16570" spans="3:3" x14ac:dyDescent="0.3">
      <c r="C16570"/>
    </row>
    <row r="16571" spans="3:3" x14ac:dyDescent="0.3">
      <c r="C16571"/>
    </row>
    <row r="16572" spans="3:3" x14ac:dyDescent="0.3">
      <c r="C16572"/>
    </row>
    <row r="16573" spans="3:3" x14ac:dyDescent="0.3">
      <c r="C16573"/>
    </row>
    <row r="16574" spans="3:3" x14ac:dyDescent="0.3">
      <c r="C16574"/>
    </row>
    <row r="16575" spans="3:3" x14ac:dyDescent="0.3">
      <c r="C16575"/>
    </row>
    <row r="16576" spans="3:3" x14ac:dyDescent="0.3">
      <c r="C16576"/>
    </row>
    <row r="16577" spans="3:3" x14ac:dyDescent="0.3">
      <c r="C16577"/>
    </row>
    <row r="16578" spans="3:3" x14ac:dyDescent="0.3">
      <c r="C16578"/>
    </row>
    <row r="16579" spans="3:3" x14ac:dyDescent="0.3">
      <c r="C16579"/>
    </row>
    <row r="16580" spans="3:3" x14ac:dyDescent="0.3">
      <c r="C16580"/>
    </row>
    <row r="16581" spans="3:3" x14ac:dyDescent="0.3">
      <c r="C16581"/>
    </row>
    <row r="16582" spans="3:3" x14ac:dyDescent="0.3">
      <c r="C16582"/>
    </row>
    <row r="16583" spans="3:3" x14ac:dyDescent="0.3">
      <c r="C16583"/>
    </row>
    <row r="16584" spans="3:3" x14ac:dyDescent="0.3">
      <c r="C16584"/>
    </row>
    <row r="16585" spans="3:3" x14ac:dyDescent="0.3">
      <c r="C16585"/>
    </row>
    <row r="16586" spans="3:3" x14ac:dyDescent="0.3">
      <c r="C16586"/>
    </row>
    <row r="16587" spans="3:3" x14ac:dyDescent="0.3">
      <c r="C16587"/>
    </row>
    <row r="16588" spans="3:3" x14ac:dyDescent="0.3">
      <c r="C16588"/>
    </row>
    <row r="16589" spans="3:3" x14ac:dyDescent="0.3">
      <c r="C16589"/>
    </row>
    <row r="16590" spans="3:3" x14ac:dyDescent="0.3">
      <c r="C16590"/>
    </row>
    <row r="16591" spans="3:3" x14ac:dyDescent="0.3">
      <c r="C16591"/>
    </row>
    <row r="16592" spans="3:3" x14ac:dyDescent="0.3">
      <c r="C16592"/>
    </row>
    <row r="16593" spans="3:3" x14ac:dyDescent="0.3">
      <c r="C16593"/>
    </row>
    <row r="16594" spans="3:3" x14ac:dyDescent="0.3">
      <c r="C16594"/>
    </row>
    <row r="16595" spans="3:3" x14ac:dyDescent="0.3">
      <c r="C16595"/>
    </row>
    <row r="16596" spans="3:3" x14ac:dyDescent="0.3">
      <c r="C16596"/>
    </row>
    <row r="16597" spans="3:3" x14ac:dyDescent="0.3">
      <c r="C16597"/>
    </row>
    <row r="16598" spans="3:3" x14ac:dyDescent="0.3">
      <c r="C16598"/>
    </row>
    <row r="16599" spans="3:3" x14ac:dyDescent="0.3">
      <c r="C16599"/>
    </row>
    <row r="16600" spans="3:3" x14ac:dyDescent="0.3">
      <c r="C16600"/>
    </row>
    <row r="16601" spans="3:3" x14ac:dyDescent="0.3">
      <c r="C16601"/>
    </row>
    <row r="16602" spans="3:3" x14ac:dyDescent="0.3">
      <c r="C16602"/>
    </row>
    <row r="16603" spans="3:3" x14ac:dyDescent="0.3">
      <c r="C16603"/>
    </row>
    <row r="16604" spans="3:3" x14ac:dyDescent="0.3">
      <c r="C16604"/>
    </row>
    <row r="16605" spans="3:3" x14ac:dyDescent="0.3">
      <c r="C16605"/>
    </row>
    <row r="16606" spans="3:3" x14ac:dyDescent="0.3">
      <c r="C16606"/>
    </row>
    <row r="16607" spans="3:3" x14ac:dyDescent="0.3">
      <c r="C16607"/>
    </row>
    <row r="16608" spans="3:3" x14ac:dyDescent="0.3">
      <c r="C16608"/>
    </row>
    <row r="16609" spans="3:3" x14ac:dyDescent="0.3">
      <c r="C16609"/>
    </row>
    <row r="16610" spans="3:3" x14ac:dyDescent="0.3">
      <c r="C16610"/>
    </row>
    <row r="16611" spans="3:3" x14ac:dyDescent="0.3">
      <c r="C16611"/>
    </row>
    <row r="16612" spans="3:3" x14ac:dyDescent="0.3">
      <c r="C16612"/>
    </row>
    <row r="16613" spans="3:3" x14ac:dyDescent="0.3">
      <c r="C16613"/>
    </row>
    <row r="16614" spans="3:3" x14ac:dyDescent="0.3">
      <c r="C16614"/>
    </row>
    <row r="16615" spans="3:3" x14ac:dyDescent="0.3">
      <c r="C16615"/>
    </row>
    <row r="16616" spans="3:3" x14ac:dyDescent="0.3">
      <c r="C16616"/>
    </row>
    <row r="16617" spans="3:3" x14ac:dyDescent="0.3">
      <c r="C16617"/>
    </row>
    <row r="16618" spans="3:3" x14ac:dyDescent="0.3">
      <c r="C16618"/>
    </row>
    <row r="16619" spans="3:3" x14ac:dyDescent="0.3">
      <c r="C16619"/>
    </row>
    <row r="16620" spans="3:3" x14ac:dyDescent="0.3">
      <c r="C16620"/>
    </row>
    <row r="16621" spans="3:3" x14ac:dyDescent="0.3">
      <c r="C16621"/>
    </row>
    <row r="16622" spans="3:3" x14ac:dyDescent="0.3">
      <c r="C16622"/>
    </row>
    <row r="16623" spans="3:3" x14ac:dyDescent="0.3">
      <c r="C16623"/>
    </row>
    <row r="16624" spans="3:3" x14ac:dyDescent="0.3">
      <c r="C16624"/>
    </row>
    <row r="16625" spans="3:3" x14ac:dyDescent="0.3">
      <c r="C16625"/>
    </row>
    <row r="16626" spans="3:3" x14ac:dyDescent="0.3">
      <c r="C16626"/>
    </row>
    <row r="16627" spans="3:3" x14ac:dyDescent="0.3">
      <c r="C16627"/>
    </row>
    <row r="16628" spans="3:3" x14ac:dyDescent="0.3">
      <c r="C16628"/>
    </row>
    <row r="16629" spans="3:3" x14ac:dyDescent="0.3">
      <c r="C16629"/>
    </row>
    <row r="16630" spans="3:3" x14ac:dyDescent="0.3">
      <c r="C16630"/>
    </row>
    <row r="16631" spans="3:3" x14ac:dyDescent="0.3">
      <c r="C16631"/>
    </row>
    <row r="16632" spans="3:3" x14ac:dyDescent="0.3">
      <c r="C16632"/>
    </row>
    <row r="16633" spans="3:3" x14ac:dyDescent="0.3">
      <c r="C16633"/>
    </row>
    <row r="16634" spans="3:3" x14ac:dyDescent="0.3">
      <c r="C16634"/>
    </row>
    <row r="16635" spans="3:3" x14ac:dyDescent="0.3">
      <c r="C16635"/>
    </row>
    <row r="16636" spans="3:3" x14ac:dyDescent="0.3">
      <c r="C16636"/>
    </row>
    <row r="16637" spans="3:3" x14ac:dyDescent="0.3">
      <c r="C16637"/>
    </row>
    <row r="16638" spans="3:3" x14ac:dyDescent="0.3">
      <c r="C16638"/>
    </row>
    <row r="16639" spans="3:3" x14ac:dyDescent="0.3">
      <c r="C16639"/>
    </row>
    <row r="16640" spans="3:3" x14ac:dyDescent="0.3">
      <c r="C16640"/>
    </row>
    <row r="16641" spans="3:3" x14ac:dyDescent="0.3">
      <c r="C16641"/>
    </row>
    <row r="16642" spans="3:3" x14ac:dyDescent="0.3">
      <c r="C16642"/>
    </row>
    <row r="16643" spans="3:3" x14ac:dyDescent="0.3">
      <c r="C16643"/>
    </row>
    <row r="16644" spans="3:3" x14ac:dyDescent="0.3">
      <c r="C16644"/>
    </row>
    <row r="16645" spans="3:3" x14ac:dyDescent="0.3">
      <c r="C16645"/>
    </row>
    <row r="16646" spans="3:3" x14ac:dyDescent="0.3">
      <c r="C16646"/>
    </row>
    <row r="16647" spans="3:3" x14ac:dyDescent="0.3">
      <c r="C16647"/>
    </row>
    <row r="16648" spans="3:3" x14ac:dyDescent="0.3">
      <c r="C16648"/>
    </row>
    <row r="16649" spans="3:3" x14ac:dyDescent="0.3">
      <c r="C16649"/>
    </row>
    <row r="16650" spans="3:3" x14ac:dyDescent="0.3">
      <c r="C16650"/>
    </row>
    <row r="16651" spans="3:3" x14ac:dyDescent="0.3">
      <c r="C16651"/>
    </row>
    <row r="16652" spans="3:3" x14ac:dyDescent="0.3">
      <c r="C16652"/>
    </row>
    <row r="16653" spans="3:3" x14ac:dyDescent="0.3">
      <c r="C16653"/>
    </row>
    <row r="16654" spans="3:3" x14ac:dyDescent="0.3">
      <c r="C16654"/>
    </row>
    <row r="16655" spans="3:3" x14ac:dyDescent="0.3">
      <c r="C16655"/>
    </row>
    <row r="16656" spans="3:3" x14ac:dyDescent="0.3">
      <c r="C16656"/>
    </row>
    <row r="16657" spans="3:3" x14ac:dyDescent="0.3">
      <c r="C16657"/>
    </row>
    <row r="16658" spans="3:3" x14ac:dyDescent="0.3">
      <c r="C16658"/>
    </row>
    <row r="16659" spans="3:3" x14ac:dyDescent="0.3">
      <c r="C16659"/>
    </row>
    <row r="16660" spans="3:3" x14ac:dyDescent="0.3">
      <c r="C16660"/>
    </row>
    <row r="16661" spans="3:3" x14ac:dyDescent="0.3">
      <c r="C16661"/>
    </row>
    <row r="16662" spans="3:3" x14ac:dyDescent="0.3">
      <c r="C16662"/>
    </row>
    <row r="16663" spans="3:3" x14ac:dyDescent="0.3">
      <c r="C16663"/>
    </row>
    <row r="16664" spans="3:3" x14ac:dyDescent="0.3">
      <c r="C16664"/>
    </row>
    <row r="16665" spans="3:3" x14ac:dyDescent="0.3">
      <c r="C16665"/>
    </row>
    <row r="16666" spans="3:3" x14ac:dyDescent="0.3">
      <c r="C16666"/>
    </row>
    <row r="16667" spans="3:3" x14ac:dyDescent="0.3">
      <c r="C16667"/>
    </row>
    <row r="16668" spans="3:3" x14ac:dyDescent="0.3">
      <c r="C16668"/>
    </row>
    <row r="16669" spans="3:3" x14ac:dyDescent="0.3">
      <c r="C16669"/>
    </row>
    <row r="16670" spans="3:3" x14ac:dyDescent="0.3">
      <c r="C16670"/>
    </row>
    <row r="16671" spans="3:3" x14ac:dyDescent="0.3">
      <c r="C16671"/>
    </row>
    <row r="16672" spans="3:3" x14ac:dyDescent="0.3">
      <c r="C16672"/>
    </row>
    <row r="16673" spans="3:3" x14ac:dyDescent="0.3">
      <c r="C16673"/>
    </row>
    <row r="16674" spans="3:3" x14ac:dyDescent="0.3">
      <c r="C16674"/>
    </row>
    <row r="16675" spans="3:3" x14ac:dyDescent="0.3">
      <c r="C16675"/>
    </row>
    <row r="16676" spans="3:3" x14ac:dyDescent="0.3">
      <c r="C16676"/>
    </row>
    <row r="16677" spans="3:3" x14ac:dyDescent="0.3">
      <c r="C16677"/>
    </row>
    <row r="16678" spans="3:3" x14ac:dyDescent="0.3">
      <c r="C16678"/>
    </row>
    <row r="16679" spans="3:3" x14ac:dyDescent="0.3">
      <c r="C16679"/>
    </row>
    <row r="16680" spans="3:3" x14ac:dyDescent="0.3">
      <c r="C16680"/>
    </row>
    <row r="16681" spans="3:3" x14ac:dyDescent="0.3">
      <c r="C16681"/>
    </row>
    <row r="16682" spans="3:3" x14ac:dyDescent="0.3">
      <c r="C16682"/>
    </row>
    <row r="16683" spans="3:3" x14ac:dyDescent="0.3">
      <c r="C16683"/>
    </row>
    <row r="16684" spans="3:3" x14ac:dyDescent="0.3">
      <c r="C16684"/>
    </row>
    <row r="16685" spans="3:3" x14ac:dyDescent="0.3">
      <c r="C16685"/>
    </row>
    <row r="16686" spans="3:3" x14ac:dyDescent="0.3">
      <c r="C16686"/>
    </row>
    <row r="16687" spans="3:3" x14ac:dyDescent="0.3">
      <c r="C16687"/>
    </row>
    <row r="16688" spans="3:3" x14ac:dyDescent="0.3">
      <c r="C16688"/>
    </row>
    <row r="16689" spans="3:3" x14ac:dyDescent="0.3">
      <c r="C16689"/>
    </row>
    <row r="16690" spans="3:3" x14ac:dyDescent="0.3">
      <c r="C16690"/>
    </row>
    <row r="16691" spans="3:3" x14ac:dyDescent="0.3">
      <c r="C16691"/>
    </row>
    <row r="16692" spans="3:3" x14ac:dyDescent="0.3">
      <c r="C16692"/>
    </row>
    <row r="16693" spans="3:3" x14ac:dyDescent="0.3">
      <c r="C16693"/>
    </row>
    <row r="16694" spans="3:3" x14ac:dyDescent="0.3">
      <c r="C16694"/>
    </row>
    <row r="16695" spans="3:3" x14ac:dyDescent="0.3">
      <c r="C16695"/>
    </row>
    <row r="16696" spans="3:3" x14ac:dyDescent="0.3">
      <c r="C16696"/>
    </row>
    <row r="16697" spans="3:3" x14ac:dyDescent="0.3">
      <c r="C16697"/>
    </row>
    <row r="16698" spans="3:3" x14ac:dyDescent="0.3">
      <c r="C16698"/>
    </row>
    <row r="16699" spans="3:3" x14ac:dyDescent="0.3">
      <c r="C16699"/>
    </row>
    <row r="16700" spans="3:3" x14ac:dyDescent="0.3">
      <c r="C16700"/>
    </row>
    <row r="16701" spans="3:3" x14ac:dyDescent="0.3">
      <c r="C16701"/>
    </row>
    <row r="16702" spans="3:3" x14ac:dyDescent="0.3">
      <c r="C16702"/>
    </row>
    <row r="16703" spans="3:3" x14ac:dyDescent="0.3">
      <c r="C16703"/>
    </row>
    <row r="16704" spans="3:3" x14ac:dyDescent="0.3">
      <c r="C16704"/>
    </row>
    <row r="16705" spans="3:3" x14ac:dyDescent="0.3">
      <c r="C16705"/>
    </row>
    <row r="16706" spans="3:3" x14ac:dyDescent="0.3">
      <c r="C16706"/>
    </row>
    <row r="16707" spans="3:3" x14ac:dyDescent="0.3">
      <c r="C16707"/>
    </row>
    <row r="16708" spans="3:3" x14ac:dyDescent="0.3">
      <c r="C16708"/>
    </row>
    <row r="16709" spans="3:3" x14ac:dyDescent="0.3">
      <c r="C16709"/>
    </row>
    <row r="16710" spans="3:3" x14ac:dyDescent="0.3">
      <c r="C16710"/>
    </row>
    <row r="16711" spans="3:3" x14ac:dyDescent="0.3">
      <c r="C16711"/>
    </row>
    <row r="16712" spans="3:3" x14ac:dyDescent="0.3">
      <c r="C16712"/>
    </row>
    <row r="16713" spans="3:3" x14ac:dyDescent="0.3">
      <c r="C16713"/>
    </row>
    <row r="16714" spans="3:3" x14ac:dyDescent="0.3">
      <c r="C16714"/>
    </row>
    <row r="16715" spans="3:3" x14ac:dyDescent="0.3">
      <c r="C16715"/>
    </row>
    <row r="16716" spans="3:3" x14ac:dyDescent="0.3">
      <c r="C16716"/>
    </row>
    <row r="16717" spans="3:3" x14ac:dyDescent="0.3">
      <c r="C16717"/>
    </row>
    <row r="16718" spans="3:3" x14ac:dyDescent="0.3">
      <c r="C16718"/>
    </row>
    <row r="16719" spans="3:3" x14ac:dyDescent="0.3">
      <c r="C16719"/>
    </row>
    <row r="16720" spans="3:3" x14ac:dyDescent="0.3">
      <c r="C16720"/>
    </row>
    <row r="16721" spans="3:3" x14ac:dyDescent="0.3">
      <c r="C16721"/>
    </row>
    <row r="16722" spans="3:3" x14ac:dyDescent="0.3">
      <c r="C16722"/>
    </row>
    <row r="16723" spans="3:3" x14ac:dyDescent="0.3">
      <c r="C16723"/>
    </row>
    <row r="16724" spans="3:3" x14ac:dyDescent="0.3">
      <c r="C16724"/>
    </row>
    <row r="16725" spans="3:3" x14ac:dyDescent="0.3">
      <c r="C16725"/>
    </row>
    <row r="16726" spans="3:3" x14ac:dyDescent="0.3">
      <c r="C16726"/>
    </row>
    <row r="16727" spans="3:3" x14ac:dyDescent="0.3">
      <c r="C16727"/>
    </row>
    <row r="16728" spans="3:3" x14ac:dyDescent="0.3">
      <c r="C16728"/>
    </row>
    <row r="16729" spans="3:3" x14ac:dyDescent="0.3">
      <c r="C16729"/>
    </row>
    <row r="16730" spans="3:3" x14ac:dyDescent="0.3">
      <c r="C16730"/>
    </row>
    <row r="16731" spans="3:3" x14ac:dyDescent="0.3">
      <c r="C16731"/>
    </row>
    <row r="16732" spans="3:3" x14ac:dyDescent="0.3">
      <c r="C16732"/>
    </row>
    <row r="16733" spans="3:3" x14ac:dyDescent="0.3">
      <c r="C16733"/>
    </row>
    <row r="16734" spans="3:3" x14ac:dyDescent="0.3">
      <c r="C16734"/>
    </row>
    <row r="16735" spans="3:3" x14ac:dyDescent="0.3">
      <c r="C16735"/>
    </row>
    <row r="16736" spans="3:3" x14ac:dyDescent="0.3">
      <c r="C16736"/>
    </row>
    <row r="16737" spans="3:3" x14ac:dyDescent="0.3">
      <c r="C16737"/>
    </row>
    <row r="16738" spans="3:3" x14ac:dyDescent="0.3">
      <c r="C16738"/>
    </row>
    <row r="16739" spans="3:3" x14ac:dyDescent="0.3">
      <c r="C16739"/>
    </row>
    <row r="16740" spans="3:3" x14ac:dyDescent="0.3">
      <c r="C16740"/>
    </row>
    <row r="16741" spans="3:3" x14ac:dyDescent="0.3">
      <c r="C16741"/>
    </row>
    <row r="16742" spans="3:3" x14ac:dyDescent="0.3">
      <c r="C16742"/>
    </row>
    <row r="16743" spans="3:3" x14ac:dyDescent="0.3">
      <c r="C16743"/>
    </row>
    <row r="16744" spans="3:3" x14ac:dyDescent="0.3">
      <c r="C16744"/>
    </row>
    <row r="16745" spans="3:3" x14ac:dyDescent="0.3">
      <c r="C16745"/>
    </row>
    <row r="16746" spans="3:3" x14ac:dyDescent="0.3">
      <c r="C16746"/>
    </row>
    <row r="16747" spans="3:3" x14ac:dyDescent="0.3">
      <c r="C16747"/>
    </row>
    <row r="16748" spans="3:3" x14ac:dyDescent="0.3">
      <c r="C16748"/>
    </row>
    <row r="16749" spans="3:3" x14ac:dyDescent="0.3">
      <c r="C16749"/>
    </row>
    <row r="16750" spans="3:3" x14ac:dyDescent="0.3">
      <c r="C16750"/>
    </row>
    <row r="16751" spans="3:3" x14ac:dyDescent="0.3">
      <c r="C16751"/>
    </row>
    <row r="16752" spans="3:3" x14ac:dyDescent="0.3">
      <c r="C16752"/>
    </row>
    <row r="16753" spans="3:3" x14ac:dyDescent="0.3">
      <c r="C16753"/>
    </row>
    <row r="16754" spans="3:3" x14ac:dyDescent="0.3">
      <c r="C16754"/>
    </row>
    <row r="16755" spans="3:3" x14ac:dyDescent="0.3">
      <c r="C16755"/>
    </row>
    <row r="16756" spans="3:3" x14ac:dyDescent="0.3">
      <c r="C16756"/>
    </row>
    <row r="16757" spans="3:3" x14ac:dyDescent="0.3">
      <c r="C16757"/>
    </row>
    <row r="16758" spans="3:3" x14ac:dyDescent="0.3">
      <c r="C16758"/>
    </row>
    <row r="16759" spans="3:3" x14ac:dyDescent="0.3">
      <c r="C16759"/>
    </row>
    <row r="16760" spans="3:3" x14ac:dyDescent="0.3">
      <c r="C16760"/>
    </row>
    <row r="16761" spans="3:3" x14ac:dyDescent="0.3">
      <c r="C16761"/>
    </row>
    <row r="16762" spans="3:3" x14ac:dyDescent="0.3">
      <c r="C16762"/>
    </row>
    <row r="16763" spans="3:3" x14ac:dyDescent="0.3">
      <c r="C16763"/>
    </row>
    <row r="16764" spans="3:3" x14ac:dyDescent="0.3">
      <c r="C16764"/>
    </row>
    <row r="16765" spans="3:3" x14ac:dyDescent="0.3">
      <c r="C16765"/>
    </row>
    <row r="16766" spans="3:3" x14ac:dyDescent="0.3">
      <c r="C16766"/>
    </row>
    <row r="16767" spans="3:3" x14ac:dyDescent="0.3">
      <c r="C16767"/>
    </row>
    <row r="16768" spans="3:3" x14ac:dyDescent="0.3">
      <c r="C16768"/>
    </row>
    <row r="16769" spans="3:3" x14ac:dyDescent="0.3">
      <c r="C16769"/>
    </row>
    <row r="16770" spans="3:3" x14ac:dyDescent="0.3">
      <c r="C16770"/>
    </row>
    <row r="16771" spans="3:3" x14ac:dyDescent="0.3">
      <c r="C16771"/>
    </row>
    <row r="16772" spans="3:3" x14ac:dyDescent="0.3">
      <c r="C16772"/>
    </row>
    <row r="16773" spans="3:3" x14ac:dyDescent="0.3">
      <c r="C16773"/>
    </row>
    <row r="16774" spans="3:3" x14ac:dyDescent="0.3">
      <c r="C16774"/>
    </row>
    <row r="16775" spans="3:3" x14ac:dyDescent="0.3">
      <c r="C16775"/>
    </row>
    <row r="16776" spans="3:3" x14ac:dyDescent="0.3">
      <c r="C16776"/>
    </row>
    <row r="16777" spans="3:3" x14ac:dyDescent="0.3">
      <c r="C16777"/>
    </row>
    <row r="16778" spans="3:3" x14ac:dyDescent="0.3">
      <c r="C16778"/>
    </row>
    <row r="16779" spans="3:3" x14ac:dyDescent="0.3">
      <c r="C16779"/>
    </row>
    <row r="16780" spans="3:3" x14ac:dyDescent="0.3">
      <c r="C16780"/>
    </row>
    <row r="16781" spans="3:3" x14ac:dyDescent="0.3">
      <c r="C16781"/>
    </row>
    <row r="16782" spans="3:3" x14ac:dyDescent="0.3">
      <c r="C16782"/>
    </row>
    <row r="16783" spans="3:3" x14ac:dyDescent="0.3">
      <c r="C16783"/>
    </row>
    <row r="16784" spans="3:3" x14ac:dyDescent="0.3">
      <c r="C16784"/>
    </row>
    <row r="16785" spans="3:3" x14ac:dyDescent="0.3">
      <c r="C16785"/>
    </row>
    <row r="16786" spans="3:3" x14ac:dyDescent="0.3">
      <c r="C16786"/>
    </row>
    <row r="16787" spans="3:3" x14ac:dyDescent="0.3">
      <c r="C16787"/>
    </row>
    <row r="16788" spans="3:3" x14ac:dyDescent="0.3">
      <c r="C16788"/>
    </row>
    <row r="16789" spans="3:3" x14ac:dyDescent="0.3">
      <c r="C16789"/>
    </row>
    <row r="16790" spans="3:3" x14ac:dyDescent="0.3">
      <c r="C16790"/>
    </row>
    <row r="16791" spans="3:3" x14ac:dyDescent="0.3">
      <c r="C16791"/>
    </row>
    <row r="16792" spans="3:3" x14ac:dyDescent="0.3">
      <c r="C16792"/>
    </row>
    <row r="16793" spans="3:3" x14ac:dyDescent="0.3">
      <c r="C16793"/>
    </row>
    <row r="16794" spans="3:3" x14ac:dyDescent="0.3">
      <c r="C16794"/>
    </row>
    <row r="16795" spans="3:3" x14ac:dyDescent="0.3">
      <c r="C16795"/>
    </row>
    <row r="16796" spans="3:3" x14ac:dyDescent="0.3">
      <c r="C16796"/>
    </row>
    <row r="16797" spans="3:3" x14ac:dyDescent="0.3">
      <c r="C16797"/>
    </row>
    <row r="16798" spans="3:3" x14ac:dyDescent="0.3">
      <c r="C16798"/>
    </row>
    <row r="16799" spans="3:3" x14ac:dyDescent="0.3">
      <c r="C16799"/>
    </row>
    <row r="16800" spans="3:3" x14ac:dyDescent="0.3">
      <c r="C16800"/>
    </row>
    <row r="16801" spans="3:3" x14ac:dyDescent="0.3">
      <c r="C16801"/>
    </row>
    <row r="16802" spans="3:3" x14ac:dyDescent="0.3">
      <c r="C16802"/>
    </row>
    <row r="16803" spans="3:3" x14ac:dyDescent="0.3">
      <c r="C16803"/>
    </row>
    <row r="16804" spans="3:3" x14ac:dyDescent="0.3">
      <c r="C16804"/>
    </row>
    <row r="16805" spans="3:3" x14ac:dyDescent="0.3">
      <c r="C16805"/>
    </row>
    <row r="16806" spans="3:3" x14ac:dyDescent="0.3">
      <c r="C16806"/>
    </row>
    <row r="16807" spans="3:3" x14ac:dyDescent="0.3">
      <c r="C16807"/>
    </row>
    <row r="16808" spans="3:3" x14ac:dyDescent="0.3">
      <c r="C16808"/>
    </row>
    <row r="16809" spans="3:3" x14ac:dyDescent="0.3">
      <c r="C16809"/>
    </row>
    <row r="16810" spans="3:3" x14ac:dyDescent="0.3">
      <c r="C16810"/>
    </row>
    <row r="16811" spans="3:3" x14ac:dyDescent="0.3">
      <c r="C16811"/>
    </row>
    <row r="16812" spans="3:3" x14ac:dyDescent="0.3">
      <c r="C16812"/>
    </row>
    <row r="16813" spans="3:3" x14ac:dyDescent="0.3">
      <c r="C16813"/>
    </row>
    <row r="16814" spans="3:3" x14ac:dyDescent="0.3">
      <c r="C16814"/>
    </row>
    <row r="16815" spans="3:3" x14ac:dyDescent="0.3">
      <c r="C16815"/>
    </row>
    <row r="16816" spans="3:3" x14ac:dyDescent="0.3">
      <c r="C16816"/>
    </row>
    <row r="16817" spans="3:3" x14ac:dyDescent="0.3">
      <c r="C16817"/>
    </row>
    <row r="16818" spans="3:3" x14ac:dyDescent="0.3">
      <c r="C16818"/>
    </row>
    <row r="16819" spans="3:3" x14ac:dyDescent="0.3">
      <c r="C16819"/>
    </row>
    <row r="16820" spans="3:3" x14ac:dyDescent="0.3">
      <c r="C16820"/>
    </row>
    <row r="16821" spans="3:3" x14ac:dyDescent="0.3">
      <c r="C16821"/>
    </row>
    <row r="16822" spans="3:3" x14ac:dyDescent="0.3">
      <c r="C16822"/>
    </row>
    <row r="16823" spans="3:3" x14ac:dyDescent="0.3">
      <c r="C16823"/>
    </row>
    <row r="16824" spans="3:3" x14ac:dyDescent="0.3">
      <c r="C16824"/>
    </row>
    <row r="16825" spans="3:3" x14ac:dyDescent="0.3">
      <c r="C16825"/>
    </row>
    <row r="16826" spans="3:3" x14ac:dyDescent="0.3">
      <c r="C16826"/>
    </row>
    <row r="16827" spans="3:3" x14ac:dyDescent="0.3">
      <c r="C16827"/>
    </row>
    <row r="16828" spans="3:3" x14ac:dyDescent="0.3">
      <c r="C16828"/>
    </row>
    <row r="16829" spans="3:3" x14ac:dyDescent="0.3">
      <c r="C16829"/>
    </row>
    <row r="16830" spans="3:3" x14ac:dyDescent="0.3">
      <c r="C16830"/>
    </row>
    <row r="16831" spans="3:3" x14ac:dyDescent="0.3">
      <c r="C16831"/>
    </row>
    <row r="16832" spans="3:3" x14ac:dyDescent="0.3">
      <c r="C16832"/>
    </row>
    <row r="16833" spans="3:3" x14ac:dyDescent="0.3">
      <c r="C16833"/>
    </row>
    <row r="16834" spans="3:3" x14ac:dyDescent="0.3">
      <c r="C16834"/>
    </row>
    <row r="16835" spans="3:3" x14ac:dyDescent="0.3">
      <c r="C16835"/>
    </row>
    <row r="16836" spans="3:3" x14ac:dyDescent="0.3">
      <c r="C16836"/>
    </row>
    <row r="16837" spans="3:3" x14ac:dyDescent="0.3">
      <c r="C16837"/>
    </row>
    <row r="16838" spans="3:3" x14ac:dyDescent="0.3">
      <c r="C16838"/>
    </row>
    <row r="16839" spans="3:3" x14ac:dyDescent="0.3">
      <c r="C16839"/>
    </row>
    <row r="16840" spans="3:3" x14ac:dyDescent="0.3">
      <c r="C16840"/>
    </row>
    <row r="16841" spans="3:3" x14ac:dyDescent="0.3">
      <c r="C16841"/>
    </row>
    <row r="16842" spans="3:3" x14ac:dyDescent="0.3">
      <c r="C16842"/>
    </row>
    <row r="16843" spans="3:3" x14ac:dyDescent="0.3">
      <c r="C16843"/>
    </row>
    <row r="16844" spans="3:3" x14ac:dyDescent="0.3">
      <c r="C16844"/>
    </row>
    <row r="16845" spans="3:3" x14ac:dyDescent="0.3">
      <c r="C16845"/>
    </row>
    <row r="16846" spans="3:3" x14ac:dyDescent="0.3">
      <c r="C16846"/>
    </row>
    <row r="16847" spans="3:3" x14ac:dyDescent="0.3">
      <c r="C16847"/>
    </row>
    <row r="16848" spans="3:3" x14ac:dyDescent="0.3">
      <c r="C16848"/>
    </row>
    <row r="16849" spans="3:3" x14ac:dyDescent="0.3">
      <c r="C16849"/>
    </row>
    <row r="16850" spans="3:3" x14ac:dyDescent="0.3">
      <c r="C16850"/>
    </row>
    <row r="16851" spans="3:3" x14ac:dyDescent="0.3">
      <c r="C16851"/>
    </row>
    <row r="16852" spans="3:3" x14ac:dyDescent="0.3">
      <c r="C16852"/>
    </row>
    <row r="16853" spans="3:3" x14ac:dyDescent="0.3">
      <c r="C16853"/>
    </row>
    <row r="16854" spans="3:3" x14ac:dyDescent="0.3">
      <c r="C16854"/>
    </row>
    <row r="16855" spans="3:3" x14ac:dyDescent="0.3">
      <c r="C16855"/>
    </row>
    <row r="16856" spans="3:3" x14ac:dyDescent="0.3">
      <c r="C16856"/>
    </row>
    <row r="16857" spans="3:3" x14ac:dyDescent="0.3">
      <c r="C16857"/>
    </row>
    <row r="16858" spans="3:3" x14ac:dyDescent="0.3">
      <c r="C16858"/>
    </row>
    <row r="16859" spans="3:3" x14ac:dyDescent="0.3">
      <c r="C16859"/>
    </row>
    <row r="16860" spans="3:3" x14ac:dyDescent="0.3">
      <c r="C16860"/>
    </row>
    <row r="16861" spans="3:3" x14ac:dyDescent="0.3">
      <c r="C16861"/>
    </row>
    <row r="16862" spans="3:3" x14ac:dyDescent="0.3">
      <c r="C16862"/>
    </row>
    <row r="16863" spans="3:3" x14ac:dyDescent="0.3">
      <c r="C16863"/>
    </row>
    <row r="16864" spans="3:3" x14ac:dyDescent="0.3">
      <c r="C16864"/>
    </row>
    <row r="16865" spans="3:3" x14ac:dyDescent="0.3">
      <c r="C16865"/>
    </row>
    <row r="16866" spans="3:3" x14ac:dyDescent="0.3">
      <c r="C16866"/>
    </row>
    <row r="16867" spans="3:3" x14ac:dyDescent="0.3">
      <c r="C16867"/>
    </row>
    <row r="16868" spans="3:3" x14ac:dyDescent="0.3">
      <c r="C16868"/>
    </row>
    <row r="16869" spans="3:3" x14ac:dyDescent="0.3">
      <c r="C16869"/>
    </row>
    <row r="16870" spans="3:3" x14ac:dyDescent="0.3">
      <c r="C16870"/>
    </row>
    <row r="16871" spans="3:3" x14ac:dyDescent="0.3">
      <c r="C16871"/>
    </row>
    <row r="16872" spans="3:3" x14ac:dyDescent="0.3">
      <c r="C16872"/>
    </row>
    <row r="16873" spans="3:3" x14ac:dyDescent="0.3">
      <c r="C16873"/>
    </row>
    <row r="16874" spans="3:3" x14ac:dyDescent="0.3">
      <c r="C16874"/>
    </row>
    <row r="16875" spans="3:3" x14ac:dyDescent="0.3">
      <c r="C16875"/>
    </row>
    <row r="16876" spans="3:3" x14ac:dyDescent="0.3">
      <c r="C16876"/>
    </row>
    <row r="16877" spans="3:3" x14ac:dyDescent="0.3">
      <c r="C16877"/>
    </row>
    <row r="16878" spans="3:3" x14ac:dyDescent="0.3">
      <c r="C16878"/>
    </row>
    <row r="16879" spans="3:3" x14ac:dyDescent="0.3">
      <c r="C16879"/>
    </row>
    <row r="16880" spans="3:3" x14ac:dyDescent="0.3">
      <c r="C16880"/>
    </row>
    <row r="16881" spans="3:3" x14ac:dyDescent="0.3">
      <c r="C16881"/>
    </row>
    <row r="16882" spans="3:3" x14ac:dyDescent="0.3">
      <c r="C16882"/>
    </row>
    <row r="16883" spans="3:3" x14ac:dyDescent="0.3">
      <c r="C16883"/>
    </row>
    <row r="16884" spans="3:3" x14ac:dyDescent="0.3">
      <c r="C16884"/>
    </row>
    <row r="16885" spans="3:3" x14ac:dyDescent="0.3">
      <c r="C16885"/>
    </row>
    <row r="16886" spans="3:3" x14ac:dyDescent="0.3">
      <c r="C16886"/>
    </row>
    <row r="16887" spans="3:3" x14ac:dyDescent="0.3">
      <c r="C16887"/>
    </row>
    <row r="16888" spans="3:3" x14ac:dyDescent="0.3">
      <c r="C16888"/>
    </row>
    <row r="16889" spans="3:3" x14ac:dyDescent="0.3">
      <c r="C16889"/>
    </row>
    <row r="16890" spans="3:3" x14ac:dyDescent="0.3">
      <c r="C16890"/>
    </row>
    <row r="16891" spans="3:3" x14ac:dyDescent="0.3">
      <c r="C16891"/>
    </row>
    <row r="16892" spans="3:3" x14ac:dyDescent="0.3">
      <c r="C16892"/>
    </row>
    <row r="16893" spans="3:3" x14ac:dyDescent="0.3">
      <c r="C16893"/>
    </row>
    <row r="16894" spans="3:3" x14ac:dyDescent="0.3">
      <c r="C16894"/>
    </row>
    <row r="16895" spans="3:3" x14ac:dyDescent="0.3">
      <c r="C16895"/>
    </row>
    <row r="16896" spans="3:3" x14ac:dyDescent="0.3">
      <c r="C16896"/>
    </row>
    <row r="16897" spans="3:3" x14ac:dyDescent="0.3">
      <c r="C16897"/>
    </row>
    <row r="16898" spans="3:3" x14ac:dyDescent="0.3">
      <c r="C16898"/>
    </row>
    <row r="16899" spans="3:3" x14ac:dyDescent="0.3">
      <c r="C16899"/>
    </row>
    <row r="16900" spans="3:3" x14ac:dyDescent="0.3">
      <c r="C16900"/>
    </row>
    <row r="16901" spans="3:3" x14ac:dyDescent="0.3">
      <c r="C16901"/>
    </row>
    <row r="16902" spans="3:3" x14ac:dyDescent="0.3">
      <c r="C16902"/>
    </row>
    <row r="16903" spans="3:3" x14ac:dyDescent="0.3">
      <c r="C16903"/>
    </row>
    <row r="16904" spans="3:3" x14ac:dyDescent="0.3">
      <c r="C16904"/>
    </row>
    <row r="16905" spans="3:3" x14ac:dyDescent="0.3">
      <c r="C16905"/>
    </row>
    <row r="16906" spans="3:3" x14ac:dyDescent="0.3">
      <c r="C16906"/>
    </row>
    <row r="16907" spans="3:3" x14ac:dyDescent="0.3">
      <c r="C16907"/>
    </row>
    <row r="16908" spans="3:3" x14ac:dyDescent="0.3">
      <c r="C16908"/>
    </row>
    <row r="16909" spans="3:3" x14ac:dyDescent="0.3">
      <c r="C16909"/>
    </row>
    <row r="16910" spans="3:3" x14ac:dyDescent="0.3">
      <c r="C16910"/>
    </row>
    <row r="16911" spans="3:3" x14ac:dyDescent="0.3">
      <c r="C16911"/>
    </row>
    <row r="16912" spans="3:3" x14ac:dyDescent="0.3">
      <c r="C16912"/>
    </row>
    <row r="16913" spans="3:3" x14ac:dyDescent="0.3">
      <c r="C16913"/>
    </row>
    <row r="16914" spans="3:3" x14ac:dyDescent="0.3">
      <c r="C16914"/>
    </row>
    <row r="16915" spans="3:3" x14ac:dyDescent="0.3">
      <c r="C16915"/>
    </row>
    <row r="16916" spans="3:3" x14ac:dyDescent="0.3">
      <c r="C16916"/>
    </row>
    <row r="16917" spans="3:3" x14ac:dyDescent="0.3">
      <c r="C16917"/>
    </row>
    <row r="16918" spans="3:3" x14ac:dyDescent="0.3">
      <c r="C16918"/>
    </row>
    <row r="16919" spans="3:3" x14ac:dyDescent="0.3">
      <c r="C16919"/>
    </row>
    <row r="16920" spans="3:3" x14ac:dyDescent="0.3">
      <c r="C16920"/>
    </row>
    <row r="16921" spans="3:3" x14ac:dyDescent="0.3">
      <c r="C16921"/>
    </row>
    <row r="16922" spans="3:3" x14ac:dyDescent="0.3">
      <c r="C16922"/>
    </row>
    <row r="16923" spans="3:3" x14ac:dyDescent="0.3">
      <c r="C16923"/>
    </row>
    <row r="16924" spans="3:3" x14ac:dyDescent="0.3">
      <c r="C16924"/>
    </row>
    <row r="16925" spans="3:3" x14ac:dyDescent="0.3">
      <c r="C16925"/>
    </row>
    <row r="16926" spans="3:3" x14ac:dyDescent="0.3">
      <c r="C16926"/>
    </row>
    <row r="16927" spans="3:3" x14ac:dyDescent="0.3">
      <c r="C16927"/>
    </row>
    <row r="16928" spans="3:3" x14ac:dyDescent="0.3">
      <c r="C16928"/>
    </row>
    <row r="16929" spans="3:3" x14ac:dyDescent="0.3">
      <c r="C16929"/>
    </row>
    <row r="16930" spans="3:3" x14ac:dyDescent="0.3">
      <c r="C16930"/>
    </row>
    <row r="16931" spans="3:3" x14ac:dyDescent="0.3">
      <c r="C16931"/>
    </row>
    <row r="16932" spans="3:3" x14ac:dyDescent="0.3">
      <c r="C16932"/>
    </row>
    <row r="16933" spans="3:3" x14ac:dyDescent="0.3">
      <c r="C16933"/>
    </row>
    <row r="16934" spans="3:3" x14ac:dyDescent="0.3">
      <c r="C16934"/>
    </row>
    <row r="16935" spans="3:3" x14ac:dyDescent="0.3">
      <c r="C16935"/>
    </row>
    <row r="16936" spans="3:3" x14ac:dyDescent="0.3">
      <c r="C16936"/>
    </row>
    <row r="16937" spans="3:3" x14ac:dyDescent="0.3">
      <c r="C16937"/>
    </row>
    <row r="16938" spans="3:3" x14ac:dyDescent="0.3">
      <c r="C16938"/>
    </row>
    <row r="16939" spans="3:3" x14ac:dyDescent="0.3">
      <c r="C16939"/>
    </row>
    <row r="16940" spans="3:3" x14ac:dyDescent="0.3">
      <c r="C16940"/>
    </row>
    <row r="16941" spans="3:3" x14ac:dyDescent="0.3">
      <c r="C16941"/>
    </row>
    <row r="16942" spans="3:3" x14ac:dyDescent="0.3">
      <c r="C16942"/>
    </row>
    <row r="16943" spans="3:3" x14ac:dyDescent="0.3">
      <c r="C16943"/>
    </row>
    <row r="16944" spans="3:3" x14ac:dyDescent="0.3">
      <c r="C16944"/>
    </row>
    <row r="16945" spans="3:3" x14ac:dyDescent="0.3">
      <c r="C16945"/>
    </row>
    <row r="16946" spans="3:3" x14ac:dyDescent="0.3">
      <c r="C16946"/>
    </row>
    <row r="16947" spans="3:3" x14ac:dyDescent="0.3">
      <c r="C16947"/>
    </row>
    <row r="16948" spans="3:3" x14ac:dyDescent="0.3">
      <c r="C16948"/>
    </row>
    <row r="16949" spans="3:3" x14ac:dyDescent="0.3">
      <c r="C16949"/>
    </row>
    <row r="16950" spans="3:3" x14ac:dyDescent="0.3">
      <c r="C16950"/>
    </row>
    <row r="16951" spans="3:3" x14ac:dyDescent="0.3">
      <c r="C16951"/>
    </row>
    <row r="16952" spans="3:3" x14ac:dyDescent="0.3">
      <c r="C16952"/>
    </row>
    <row r="16953" spans="3:3" x14ac:dyDescent="0.3">
      <c r="C16953"/>
    </row>
    <row r="16954" spans="3:3" x14ac:dyDescent="0.3">
      <c r="C16954"/>
    </row>
    <row r="16955" spans="3:3" x14ac:dyDescent="0.3">
      <c r="C16955"/>
    </row>
    <row r="16956" spans="3:3" x14ac:dyDescent="0.3">
      <c r="C16956"/>
    </row>
    <row r="16957" spans="3:3" x14ac:dyDescent="0.3">
      <c r="C16957"/>
    </row>
    <row r="16958" spans="3:3" x14ac:dyDescent="0.3">
      <c r="C16958"/>
    </row>
    <row r="16959" spans="3:3" x14ac:dyDescent="0.3">
      <c r="C16959"/>
    </row>
    <row r="16960" spans="3:3" x14ac:dyDescent="0.3">
      <c r="C16960"/>
    </row>
    <row r="16961" spans="3:3" x14ac:dyDescent="0.3">
      <c r="C16961"/>
    </row>
    <row r="16962" spans="3:3" x14ac:dyDescent="0.3">
      <c r="C16962"/>
    </row>
    <row r="16963" spans="3:3" x14ac:dyDescent="0.3">
      <c r="C16963"/>
    </row>
    <row r="16964" spans="3:3" x14ac:dyDescent="0.3">
      <c r="C16964"/>
    </row>
    <row r="16965" spans="3:3" x14ac:dyDescent="0.3">
      <c r="C16965"/>
    </row>
    <row r="16966" spans="3:3" x14ac:dyDescent="0.3">
      <c r="C16966"/>
    </row>
    <row r="16967" spans="3:3" x14ac:dyDescent="0.3">
      <c r="C16967"/>
    </row>
    <row r="16968" spans="3:3" x14ac:dyDescent="0.3">
      <c r="C16968"/>
    </row>
    <row r="16969" spans="3:3" x14ac:dyDescent="0.3">
      <c r="C16969"/>
    </row>
    <row r="16970" spans="3:3" x14ac:dyDescent="0.3">
      <c r="C16970"/>
    </row>
    <row r="16971" spans="3:3" x14ac:dyDescent="0.3">
      <c r="C16971"/>
    </row>
    <row r="16972" spans="3:3" x14ac:dyDescent="0.3">
      <c r="C16972"/>
    </row>
    <row r="16973" spans="3:3" x14ac:dyDescent="0.3">
      <c r="C16973"/>
    </row>
    <row r="16974" spans="3:3" x14ac:dyDescent="0.3">
      <c r="C16974"/>
    </row>
    <row r="16975" spans="3:3" x14ac:dyDescent="0.3">
      <c r="C16975"/>
    </row>
    <row r="16976" spans="3:3" x14ac:dyDescent="0.3">
      <c r="C16976"/>
    </row>
    <row r="16977" spans="3:3" x14ac:dyDescent="0.3">
      <c r="C16977"/>
    </row>
    <row r="16978" spans="3:3" x14ac:dyDescent="0.3">
      <c r="C16978"/>
    </row>
    <row r="16979" spans="3:3" x14ac:dyDescent="0.3">
      <c r="C16979"/>
    </row>
    <row r="16980" spans="3:3" x14ac:dyDescent="0.3">
      <c r="C16980"/>
    </row>
    <row r="16981" spans="3:3" x14ac:dyDescent="0.3">
      <c r="C16981"/>
    </row>
    <row r="16982" spans="3:3" x14ac:dyDescent="0.3">
      <c r="C16982"/>
    </row>
    <row r="16983" spans="3:3" x14ac:dyDescent="0.3">
      <c r="C16983"/>
    </row>
    <row r="16984" spans="3:3" x14ac:dyDescent="0.3">
      <c r="C16984"/>
    </row>
    <row r="16985" spans="3:3" x14ac:dyDescent="0.3">
      <c r="C16985"/>
    </row>
    <row r="16986" spans="3:3" x14ac:dyDescent="0.3">
      <c r="C16986"/>
    </row>
    <row r="16987" spans="3:3" x14ac:dyDescent="0.3">
      <c r="C16987"/>
    </row>
    <row r="16988" spans="3:3" x14ac:dyDescent="0.3">
      <c r="C16988"/>
    </row>
    <row r="16989" spans="3:3" x14ac:dyDescent="0.3">
      <c r="C16989"/>
    </row>
    <row r="16990" spans="3:3" x14ac:dyDescent="0.3">
      <c r="C16990"/>
    </row>
    <row r="16991" spans="3:3" x14ac:dyDescent="0.3">
      <c r="C16991"/>
    </row>
    <row r="16992" spans="3:3" x14ac:dyDescent="0.3">
      <c r="C16992"/>
    </row>
    <row r="16993" spans="3:3" x14ac:dyDescent="0.3">
      <c r="C16993"/>
    </row>
    <row r="16994" spans="3:3" x14ac:dyDescent="0.3">
      <c r="C16994"/>
    </row>
    <row r="16995" spans="3:3" x14ac:dyDescent="0.3">
      <c r="C16995"/>
    </row>
    <row r="16996" spans="3:3" x14ac:dyDescent="0.3">
      <c r="C16996"/>
    </row>
    <row r="16997" spans="3:3" x14ac:dyDescent="0.3">
      <c r="C16997"/>
    </row>
    <row r="16998" spans="3:3" x14ac:dyDescent="0.3">
      <c r="C16998"/>
    </row>
    <row r="16999" spans="3:3" x14ac:dyDescent="0.3">
      <c r="C16999"/>
    </row>
    <row r="17000" spans="3:3" x14ac:dyDescent="0.3">
      <c r="C17000"/>
    </row>
    <row r="17001" spans="3:3" x14ac:dyDescent="0.3">
      <c r="C17001"/>
    </row>
    <row r="17002" spans="3:3" x14ac:dyDescent="0.3">
      <c r="C17002"/>
    </row>
    <row r="17003" spans="3:3" x14ac:dyDescent="0.3">
      <c r="C17003"/>
    </row>
    <row r="17004" spans="3:3" x14ac:dyDescent="0.3">
      <c r="C17004"/>
    </row>
    <row r="17005" spans="3:3" x14ac:dyDescent="0.3">
      <c r="C17005"/>
    </row>
    <row r="17006" spans="3:3" x14ac:dyDescent="0.3">
      <c r="C17006"/>
    </row>
    <row r="17007" spans="3:3" x14ac:dyDescent="0.3">
      <c r="C17007"/>
    </row>
    <row r="17008" spans="3:3" x14ac:dyDescent="0.3">
      <c r="C17008"/>
    </row>
    <row r="17009" spans="3:3" x14ac:dyDescent="0.3">
      <c r="C17009"/>
    </row>
    <row r="17010" spans="3:3" x14ac:dyDescent="0.3">
      <c r="C17010"/>
    </row>
    <row r="17011" spans="3:3" x14ac:dyDescent="0.3">
      <c r="C17011"/>
    </row>
    <row r="17012" spans="3:3" x14ac:dyDescent="0.3">
      <c r="C17012"/>
    </row>
    <row r="17013" spans="3:3" x14ac:dyDescent="0.3">
      <c r="C17013"/>
    </row>
    <row r="17014" spans="3:3" x14ac:dyDescent="0.3">
      <c r="C17014"/>
    </row>
    <row r="17015" spans="3:3" x14ac:dyDescent="0.3">
      <c r="C17015"/>
    </row>
    <row r="17016" spans="3:3" x14ac:dyDescent="0.3">
      <c r="C17016"/>
    </row>
    <row r="17017" spans="3:3" x14ac:dyDescent="0.3">
      <c r="C17017"/>
    </row>
    <row r="17018" spans="3:3" x14ac:dyDescent="0.3">
      <c r="C17018"/>
    </row>
    <row r="17019" spans="3:3" x14ac:dyDescent="0.3">
      <c r="C17019"/>
    </row>
    <row r="17020" spans="3:3" x14ac:dyDescent="0.3">
      <c r="C17020"/>
    </row>
    <row r="17021" spans="3:3" x14ac:dyDescent="0.3">
      <c r="C17021"/>
    </row>
    <row r="17022" spans="3:3" x14ac:dyDescent="0.3">
      <c r="C17022"/>
    </row>
    <row r="17023" spans="3:3" x14ac:dyDescent="0.3">
      <c r="C17023"/>
    </row>
    <row r="17024" spans="3:3" x14ac:dyDescent="0.3">
      <c r="C17024"/>
    </row>
    <row r="17025" spans="3:3" x14ac:dyDescent="0.3">
      <c r="C17025"/>
    </row>
    <row r="17026" spans="3:3" x14ac:dyDescent="0.3">
      <c r="C17026"/>
    </row>
    <row r="17027" spans="3:3" x14ac:dyDescent="0.3">
      <c r="C17027"/>
    </row>
    <row r="17028" spans="3:3" x14ac:dyDescent="0.3">
      <c r="C17028"/>
    </row>
    <row r="17029" spans="3:3" x14ac:dyDescent="0.3">
      <c r="C17029"/>
    </row>
    <row r="17030" spans="3:3" x14ac:dyDescent="0.3">
      <c r="C17030"/>
    </row>
    <row r="17031" spans="3:3" x14ac:dyDescent="0.3">
      <c r="C17031"/>
    </row>
    <row r="17032" spans="3:3" x14ac:dyDescent="0.3">
      <c r="C17032"/>
    </row>
    <row r="17033" spans="3:3" x14ac:dyDescent="0.3">
      <c r="C17033"/>
    </row>
    <row r="17034" spans="3:3" x14ac:dyDescent="0.3">
      <c r="C17034"/>
    </row>
    <row r="17035" spans="3:3" x14ac:dyDescent="0.3">
      <c r="C17035"/>
    </row>
    <row r="17036" spans="3:3" x14ac:dyDescent="0.3">
      <c r="C17036"/>
    </row>
    <row r="17037" spans="3:3" x14ac:dyDescent="0.3">
      <c r="C17037"/>
    </row>
    <row r="17038" spans="3:3" x14ac:dyDescent="0.3">
      <c r="C17038"/>
    </row>
    <row r="17039" spans="3:3" x14ac:dyDescent="0.3">
      <c r="C17039"/>
    </row>
    <row r="17040" spans="3:3" x14ac:dyDescent="0.3">
      <c r="C17040"/>
    </row>
    <row r="17041" spans="3:3" x14ac:dyDescent="0.3">
      <c r="C17041"/>
    </row>
    <row r="17042" spans="3:3" x14ac:dyDescent="0.3">
      <c r="C17042"/>
    </row>
    <row r="17043" spans="3:3" x14ac:dyDescent="0.3">
      <c r="C17043"/>
    </row>
    <row r="17044" spans="3:3" x14ac:dyDescent="0.3">
      <c r="C17044"/>
    </row>
    <row r="17045" spans="3:3" x14ac:dyDescent="0.3">
      <c r="C17045"/>
    </row>
    <row r="17046" spans="3:3" x14ac:dyDescent="0.3">
      <c r="C17046"/>
    </row>
    <row r="17047" spans="3:3" x14ac:dyDescent="0.3">
      <c r="C17047"/>
    </row>
    <row r="17048" spans="3:3" x14ac:dyDescent="0.3">
      <c r="C17048"/>
    </row>
    <row r="17049" spans="3:3" x14ac:dyDescent="0.3">
      <c r="C17049"/>
    </row>
    <row r="17050" spans="3:3" x14ac:dyDescent="0.3">
      <c r="C17050"/>
    </row>
    <row r="17051" spans="3:3" x14ac:dyDescent="0.3">
      <c r="C17051"/>
    </row>
    <row r="17052" spans="3:3" x14ac:dyDescent="0.3">
      <c r="C17052"/>
    </row>
    <row r="17053" spans="3:3" x14ac:dyDescent="0.3">
      <c r="C17053"/>
    </row>
    <row r="17054" spans="3:3" x14ac:dyDescent="0.3">
      <c r="C17054"/>
    </row>
    <row r="17055" spans="3:3" x14ac:dyDescent="0.3">
      <c r="C17055"/>
    </row>
    <row r="17056" spans="3:3" x14ac:dyDescent="0.3">
      <c r="C17056"/>
    </row>
    <row r="17057" spans="3:3" x14ac:dyDescent="0.3">
      <c r="C17057"/>
    </row>
    <row r="17058" spans="3:3" x14ac:dyDescent="0.3">
      <c r="C17058"/>
    </row>
    <row r="17059" spans="3:3" x14ac:dyDescent="0.3">
      <c r="C17059"/>
    </row>
    <row r="17060" spans="3:3" x14ac:dyDescent="0.3">
      <c r="C17060"/>
    </row>
    <row r="17061" spans="3:3" x14ac:dyDescent="0.3">
      <c r="C17061"/>
    </row>
    <row r="17062" spans="3:3" x14ac:dyDescent="0.3">
      <c r="C17062"/>
    </row>
    <row r="17063" spans="3:3" x14ac:dyDescent="0.3">
      <c r="C17063"/>
    </row>
    <row r="17064" spans="3:3" x14ac:dyDescent="0.3">
      <c r="C17064"/>
    </row>
    <row r="17065" spans="3:3" x14ac:dyDescent="0.3">
      <c r="C17065"/>
    </row>
    <row r="17066" spans="3:3" x14ac:dyDescent="0.3">
      <c r="C17066"/>
    </row>
    <row r="17067" spans="3:3" x14ac:dyDescent="0.3">
      <c r="C17067"/>
    </row>
    <row r="17068" spans="3:3" x14ac:dyDescent="0.3">
      <c r="C17068"/>
    </row>
    <row r="17069" spans="3:3" x14ac:dyDescent="0.3">
      <c r="C17069"/>
    </row>
    <row r="17070" spans="3:3" x14ac:dyDescent="0.3">
      <c r="C17070"/>
    </row>
    <row r="17071" spans="3:3" x14ac:dyDescent="0.3">
      <c r="C17071"/>
    </row>
    <row r="17072" spans="3:3" x14ac:dyDescent="0.3">
      <c r="C17072"/>
    </row>
    <row r="17073" spans="3:3" x14ac:dyDescent="0.3">
      <c r="C17073"/>
    </row>
    <row r="17074" spans="3:3" x14ac:dyDescent="0.3">
      <c r="C17074"/>
    </row>
    <row r="17075" spans="3:3" x14ac:dyDescent="0.3">
      <c r="C17075"/>
    </row>
    <row r="17076" spans="3:3" x14ac:dyDescent="0.3">
      <c r="C17076"/>
    </row>
    <row r="17077" spans="3:3" x14ac:dyDescent="0.3">
      <c r="C17077"/>
    </row>
    <row r="17078" spans="3:3" x14ac:dyDescent="0.3">
      <c r="C17078"/>
    </row>
    <row r="17079" spans="3:3" x14ac:dyDescent="0.3">
      <c r="C17079"/>
    </row>
    <row r="17080" spans="3:3" x14ac:dyDescent="0.3">
      <c r="C17080"/>
    </row>
    <row r="17081" spans="3:3" x14ac:dyDescent="0.3">
      <c r="C17081"/>
    </row>
    <row r="17082" spans="3:3" x14ac:dyDescent="0.3">
      <c r="C17082"/>
    </row>
    <row r="17083" spans="3:3" x14ac:dyDescent="0.3">
      <c r="C17083"/>
    </row>
    <row r="17084" spans="3:3" x14ac:dyDescent="0.3">
      <c r="C17084"/>
    </row>
    <row r="17085" spans="3:3" x14ac:dyDescent="0.3">
      <c r="C17085"/>
    </row>
    <row r="17086" spans="3:3" x14ac:dyDescent="0.3">
      <c r="C17086"/>
    </row>
    <row r="17087" spans="3:3" x14ac:dyDescent="0.3">
      <c r="C17087"/>
    </row>
    <row r="17088" spans="3:3" x14ac:dyDescent="0.3">
      <c r="C17088"/>
    </row>
    <row r="17089" spans="3:3" x14ac:dyDescent="0.3">
      <c r="C17089"/>
    </row>
    <row r="17090" spans="3:3" x14ac:dyDescent="0.3">
      <c r="C17090"/>
    </row>
    <row r="17091" spans="3:3" x14ac:dyDescent="0.3">
      <c r="C17091"/>
    </row>
    <row r="17092" spans="3:3" x14ac:dyDescent="0.3">
      <c r="C17092"/>
    </row>
    <row r="17093" spans="3:3" x14ac:dyDescent="0.3">
      <c r="C17093"/>
    </row>
    <row r="17094" spans="3:3" x14ac:dyDescent="0.3">
      <c r="C17094"/>
    </row>
    <row r="17095" spans="3:3" x14ac:dyDescent="0.3">
      <c r="C17095"/>
    </row>
    <row r="17096" spans="3:3" x14ac:dyDescent="0.3">
      <c r="C17096"/>
    </row>
    <row r="17097" spans="3:3" x14ac:dyDescent="0.3">
      <c r="C17097"/>
    </row>
    <row r="17098" spans="3:3" x14ac:dyDescent="0.3">
      <c r="C17098"/>
    </row>
    <row r="17099" spans="3:3" x14ac:dyDescent="0.3">
      <c r="C17099"/>
    </row>
    <row r="17100" spans="3:3" x14ac:dyDescent="0.3">
      <c r="C17100"/>
    </row>
    <row r="17101" spans="3:3" x14ac:dyDescent="0.3">
      <c r="C17101"/>
    </row>
    <row r="17102" spans="3:3" x14ac:dyDescent="0.3">
      <c r="C17102"/>
    </row>
    <row r="17103" spans="3:3" x14ac:dyDescent="0.3">
      <c r="C17103"/>
    </row>
    <row r="17104" spans="3:3" x14ac:dyDescent="0.3">
      <c r="C17104"/>
    </row>
    <row r="17105" spans="3:3" x14ac:dyDescent="0.3">
      <c r="C17105"/>
    </row>
    <row r="17106" spans="3:3" x14ac:dyDescent="0.3">
      <c r="C17106"/>
    </row>
    <row r="17107" spans="3:3" x14ac:dyDescent="0.3">
      <c r="C17107"/>
    </row>
    <row r="17108" spans="3:3" x14ac:dyDescent="0.3">
      <c r="C17108"/>
    </row>
    <row r="17109" spans="3:3" x14ac:dyDescent="0.3">
      <c r="C17109"/>
    </row>
    <row r="17110" spans="3:3" x14ac:dyDescent="0.3">
      <c r="C17110"/>
    </row>
    <row r="17111" spans="3:3" x14ac:dyDescent="0.3">
      <c r="C17111"/>
    </row>
    <row r="17112" spans="3:3" x14ac:dyDescent="0.3">
      <c r="C17112"/>
    </row>
    <row r="17113" spans="3:3" x14ac:dyDescent="0.3">
      <c r="C17113"/>
    </row>
    <row r="17114" spans="3:3" x14ac:dyDescent="0.3">
      <c r="C17114"/>
    </row>
    <row r="17115" spans="3:3" x14ac:dyDescent="0.3">
      <c r="C17115"/>
    </row>
    <row r="17116" spans="3:3" x14ac:dyDescent="0.3">
      <c r="C17116"/>
    </row>
    <row r="17117" spans="3:3" x14ac:dyDescent="0.3">
      <c r="C17117"/>
    </row>
    <row r="17118" spans="3:3" x14ac:dyDescent="0.3">
      <c r="C17118"/>
    </row>
    <row r="17119" spans="3:3" x14ac:dyDescent="0.3">
      <c r="C17119"/>
    </row>
    <row r="17120" spans="3:3" x14ac:dyDescent="0.3">
      <c r="C17120"/>
    </row>
    <row r="17121" spans="3:3" x14ac:dyDescent="0.3">
      <c r="C17121"/>
    </row>
    <row r="17122" spans="3:3" x14ac:dyDescent="0.3">
      <c r="C17122"/>
    </row>
    <row r="17123" spans="3:3" x14ac:dyDescent="0.3">
      <c r="C17123"/>
    </row>
    <row r="17124" spans="3:3" x14ac:dyDescent="0.3">
      <c r="C17124"/>
    </row>
    <row r="17125" spans="3:3" x14ac:dyDescent="0.3">
      <c r="C17125"/>
    </row>
    <row r="17126" spans="3:3" x14ac:dyDescent="0.3">
      <c r="C17126"/>
    </row>
    <row r="17127" spans="3:3" x14ac:dyDescent="0.3">
      <c r="C17127"/>
    </row>
    <row r="17128" spans="3:3" x14ac:dyDescent="0.3">
      <c r="C17128"/>
    </row>
    <row r="17129" spans="3:3" x14ac:dyDescent="0.3">
      <c r="C17129"/>
    </row>
    <row r="17130" spans="3:3" x14ac:dyDescent="0.3">
      <c r="C17130"/>
    </row>
    <row r="17131" spans="3:3" x14ac:dyDescent="0.3">
      <c r="C17131"/>
    </row>
    <row r="17132" spans="3:3" x14ac:dyDescent="0.3">
      <c r="C17132"/>
    </row>
    <row r="17133" spans="3:3" x14ac:dyDescent="0.3">
      <c r="C17133"/>
    </row>
    <row r="17134" spans="3:3" x14ac:dyDescent="0.3">
      <c r="C17134"/>
    </row>
    <row r="17135" spans="3:3" x14ac:dyDescent="0.3">
      <c r="C17135"/>
    </row>
    <row r="17136" spans="3:3" x14ac:dyDescent="0.3">
      <c r="C17136"/>
    </row>
    <row r="17137" spans="3:3" x14ac:dyDescent="0.3">
      <c r="C17137"/>
    </row>
    <row r="17138" spans="3:3" x14ac:dyDescent="0.3">
      <c r="C17138"/>
    </row>
    <row r="17139" spans="3:3" x14ac:dyDescent="0.3">
      <c r="C17139"/>
    </row>
    <row r="17140" spans="3:3" x14ac:dyDescent="0.3">
      <c r="C17140"/>
    </row>
    <row r="17141" spans="3:3" x14ac:dyDescent="0.3">
      <c r="C17141"/>
    </row>
    <row r="17142" spans="3:3" x14ac:dyDescent="0.3">
      <c r="C17142"/>
    </row>
    <row r="17143" spans="3:3" x14ac:dyDescent="0.3">
      <c r="C17143"/>
    </row>
    <row r="17144" spans="3:3" x14ac:dyDescent="0.3">
      <c r="C17144"/>
    </row>
    <row r="17145" spans="3:3" x14ac:dyDescent="0.3">
      <c r="C17145"/>
    </row>
    <row r="17146" spans="3:3" x14ac:dyDescent="0.3">
      <c r="C17146"/>
    </row>
    <row r="17147" spans="3:3" x14ac:dyDescent="0.3">
      <c r="C17147"/>
    </row>
    <row r="17148" spans="3:3" x14ac:dyDescent="0.3">
      <c r="C17148"/>
    </row>
    <row r="17149" spans="3:3" x14ac:dyDescent="0.3">
      <c r="C17149"/>
    </row>
    <row r="17150" spans="3:3" x14ac:dyDescent="0.3">
      <c r="C17150"/>
    </row>
    <row r="17151" spans="3:3" x14ac:dyDescent="0.3">
      <c r="C17151"/>
    </row>
    <row r="17152" spans="3:3" x14ac:dyDescent="0.3">
      <c r="C17152"/>
    </row>
    <row r="17153" spans="3:3" x14ac:dyDescent="0.3">
      <c r="C17153"/>
    </row>
    <row r="17154" spans="3:3" x14ac:dyDescent="0.3">
      <c r="C17154"/>
    </row>
    <row r="17155" spans="3:3" x14ac:dyDescent="0.3">
      <c r="C17155"/>
    </row>
    <row r="17156" spans="3:3" x14ac:dyDescent="0.3">
      <c r="C17156"/>
    </row>
    <row r="17157" spans="3:3" x14ac:dyDescent="0.3">
      <c r="C17157"/>
    </row>
    <row r="17158" spans="3:3" x14ac:dyDescent="0.3">
      <c r="C17158"/>
    </row>
    <row r="17159" spans="3:3" x14ac:dyDescent="0.3">
      <c r="C17159"/>
    </row>
    <row r="17160" spans="3:3" x14ac:dyDescent="0.3">
      <c r="C17160"/>
    </row>
    <row r="17161" spans="3:3" x14ac:dyDescent="0.3">
      <c r="C17161"/>
    </row>
    <row r="17162" spans="3:3" x14ac:dyDescent="0.3">
      <c r="C17162"/>
    </row>
    <row r="17163" spans="3:3" x14ac:dyDescent="0.3">
      <c r="C17163"/>
    </row>
    <row r="17164" spans="3:3" x14ac:dyDescent="0.3">
      <c r="C17164"/>
    </row>
    <row r="17165" spans="3:3" x14ac:dyDescent="0.3">
      <c r="C17165"/>
    </row>
    <row r="17166" spans="3:3" x14ac:dyDescent="0.3">
      <c r="C17166"/>
    </row>
    <row r="17167" spans="3:3" x14ac:dyDescent="0.3">
      <c r="C17167"/>
    </row>
    <row r="17168" spans="3:3" x14ac:dyDescent="0.3">
      <c r="C17168"/>
    </row>
    <row r="17169" spans="3:3" x14ac:dyDescent="0.3">
      <c r="C17169"/>
    </row>
    <row r="17170" spans="3:3" x14ac:dyDescent="0.3">
      <c r="C17170"/>
    </row>
    <row r="17171" spans="3:3" x14ac:dyDescent="0.3">
      <c r="C17171"/>
    </row>
    <row r="17172" spans="3:3" x14ac:dyDescent="0.3">
      <c r="C17172"/>
    </row>
    <row r="17173" spans="3:3" x14ac:dyDescent="0.3">
      <c r="C17173"/>
    </row>
    <row r="17174" spans="3:3" x14ac:dyDescent="0.3">
      <c r="C17174"/>
    </row>
    <row r="17175" spans="3:3" x14ac:dyDescent="0.3">
      <c r="C17175"/>
    </row>
    <row r="17176" spans="3:3" x14ac:dyDescent="0.3">
      <c r="C17176"/>
    </row>
    <row r="17177" spans="3:3" x14ac:dyDescent="0.3">
      <c r="C17177"/>
    </row>
    <row r="17178" spans="3:3" x14ac:dyDescent="0.3">
      <c r="C17178"/>
    </row>
    <row r="17179" spans="3:3" x14ac:dyDescent="0.3">
      <c r="C17179"/>
    </row>
    <row r="17180" spans="3:3" x14ac:dyDescent="0.3">
      <c r="C17180"/>
    </row>
    <row r="17181" spans="3:3" x14ac:dyDescent="0.3">
      <c r="C17181"/>
    </row>
    <row r="17182" spans="3:3" x14ac:dyDescent="0.3">
      <c r="C17182"/>
    </row>
    <row r="17183" spans="3:3" x14ac:dyDescent="0.3">
      <c r="C17183"/>
    </row>
    <row r="17184" spans="3:3" x14ac:dyDescent="0.3">
      <c r="C17184"/>
    </row>
    <row r="17185" spans="3:3" x14ac:dyDescent="0.3">
      <c r="C17185"/>
    </row>
    <row r="17186" spans="3:3" x14ac:dyDescent="0.3">
      <c r="C17186"/>
    </row>
    <row r="17187" spans="3:3" x14ac:dyDescent="0.3">
      <c r="C17187"/>
    </row>
    <row r="17188" spans="3:3" x14ac:dyDescent="0.3">
      <c r="C17188"/>
    </row>
    <row r="17189" spans="3:3" x14ac:dyDescent="0.3">
      <c r="C17189"/>
    </row>
    <row r="17190" spans="3:3" x14ac:dyDescent="0.3">
      <c r="C17190"/>
    </row>
    <row r="17191" spans="3:3" x14ac:dyDescent="0.3">
      <c r="C17191"/>
    </row>
    <row r="17192" spans="3:3" x14ac:dyDescent="0.3">
      <c r="C17192"/>
    </row>
    <row r="17193" spans="3:3" x14ac:dyDescent="0.3">
      <c r="C17193"/>
    </row>
    <row r="17194" spans="3:3" x14ac:dyDescent="0.3">
      <c r="C17194"/>
    </row>
    <row r="17195" spans="3:3" x14ac:dyDescent="0.3">
      <c r="C17195"/>
    </row>
    <row r="17196" spans="3:3" x14ac:dyDescent="0.3">
      <c r="C17196"/>
    </row>
    <row r="17197" spans="3:3" x14ac:dyDescent="0.3">
      <c r="C17197"/>
    </row>
    <row r="17198" spans="3:3" x14ac:dyDescent="0.3">
      <c r="C17198"/>
    </row>
    <row r="17199" spans="3:3" x14ac:dyDescent="0.3">
      <c r="C17199"/>
    </row>
    <row r="17200" spans="3:3" x14ac:dyDescent="0.3">
      <c r="C17200"/>
    </row>
    <row r="17201" spans="3:3" x14ac:dyDescent="0.3">
      <c r="C17201"/>
    </row>
    <row r="17202" spans="3:3" x14ac:dyDescent="0.3">
      <c r="C17202"/>
    </row>
    <row r="17203" spans="3:3" x14ac:dyDescent="0.3">
      <c r="C17203"/>
    </row>
    <row r="17204" spans="3:3" x14ac:dyDescent="0.3">
      <c r="C17204"/>
    </row>
    <row r="17205" spans="3:3" x14ac:dyDescent="0.3">
      <c r="C17205"/>
    </row>
    <row r="17206" spans="3:3" x14ac:dyDescent="0.3">
      <c r="C17206"/>
    </row>
    <row r="17207" spans="3:3" x14ac:dyDescent="0.3">
      <c r="C17207"/>
    </row>
    <row r="17208" spans="3:3" x14ac:dyDescent="0.3">
      <c r="C17208"/>
    </row>
    <row r="17209" spans="3:3" x14ac:dyDescent="0.3">
      <c r="C17209"/>
    </row>
    <row r="17210" spans="3:3" x14ac:dyDescent="0.3">
      <c r="C17210"/>
    </row>
    <row r="17211" spans="3:3" x14ac:dyDescent="0.3">
      <c r="C17211"/>
    </row>
    <row r="17212" spans="3:3" x14ac:dyDescent="0.3">
      <c r="C17212"/>
    </row>
    <row r="17213" spans="3:3" x14ac:dyDescent="0.3">
      <c r="C17213"/>
    </row>
    <row r="17214" spans="3:3" x14ac:dyDescent="0.3">
      <c r="C17214"/>
    </row>
    <row r="17215" spans="3:3" x14ac:dyDescent="0.3">
      <c r="C17215"/>
    </row>
    <row r="17216" spans="3:3" x14ac:dyDescent="0.3">
      <c r="C17216"/>
    </row>
    <row r="17217" spans="3:3" x14ac:dyDescent="0.3">
      <c r="C17217"/>
    </row>
    <row r="17218" spans="3:3" x14ac:dyDescent="0.3">
      <c r="C17218"/>
    </row>
    <row r="17219" spans="3:3" x14ac:dyDescent="0.3">
      <c r="C17219"/>
    </row>
    <row r="17220" spans="3:3" x14ac:dyDescent="0.3">
      <c r="C17220"/>
    </row>
    <row r="17221" spans="3:3" x14ac:dyDescent="0.3">
      <c r="C17221"/>
    </row>
    <row r="17222" spans="3:3" x14ac:dyDescent="0.3">
      <c r="C17222"/>
    </row>
    <row r="17223" spans="3:3" x14ac:dyDescent="0.3">
      <c r="C17223"/>
    </row>
    <row r="17224" spans="3:3" x14ac:dyDescent="0.3">
      <c r="C17224"/>
    </row>
    <row r="17225" spans="3:3" x14ac:dyDescent="0.3">
      <c r="C17225"/>
    </row>
    <row r="17226" spans="3:3" x14ac:dyDescent="0.3">
      <c r="C17226"/>
    </row>
    <row r="17227" spans="3:3" x14ac:dyDescent="0.3">
      <c r="C17227"/>
    </row>
    <row r="17228" spans="3:3" x14ac:dyDescent="0.3">
      <c r="C17228"/>
    </row>
    <row r="17229" spans="3:3" x14ac:dyDescent="0.3">
      <c r="C17229"/>
    </row>
    <row r="17230" spans="3:3" x14ac:dyDescent="0.3">
      <c r="C17230"/>
    </row>
    <row r="17231" spans="3:3" x14ac:dyDescent="0.3">
      <c r="C17231"/>
    </row>
    <row r="17232" spans="3:3" x14ac:dyDescent="0.3">
      <c r="C17232"/>
    </row>
    <row r="17233" spans="3:3" x14ac:dyDescent="0.3">
      <c r="C17233"/>
    </row>
    <row r="17234" spans="3:3" x14ac:dyDescent="0.3">
      <c r="C17234"/>
    </row>
    <row r="17235" spans="3:3" x14ac:dyDescent="0.3">
      <c r="C17235"/>
    </row>
    <row r="17236" spans="3:3" x14ac:dyDescent="0.3">
      <c r="C17236"/>
    </row>
    <row r="17237" spans="3:3" x14ac:dyDescent="0.3">
      <c r="C17237"/>
    </row>
    <row r="17238" spans="3:3" x14ac:dyDescent="0.3">
      <c r="C17238"/>
    </row>
    <row r="17239" spans="3:3" x14ac:dyDescent="0.3">
      <c r="C17239"/>
    </row>
    <row r="17240" spans="3:3" x14ac:dyDescent="0.3">
      <c r="C17240"/>
    </row>
    <row r="17241" spans="3:3" x14ac:dyDescent="0.3">
      <c r="C17241"/>
    </row>
    <row r="17242" spans="3:3" x14ac:dyDescent="0.3">
      <c r="C17242"/>
    </row>
    <row r="17243" spans="3:3" x14ac:dyDescent="0.3">
      <c r="C17243"/>
    </row>
    <row r="17244" spans="3:3" x14ac:dyDescent="0.3">
      <c r="C17244"/>
    </row>
    <row r="17245" spans="3:3" x14ac:dyDescent="0.3">
      <c r="C17245"/>
    </row>
    <row r="17246" spans="3:3" x14ac:dyDescent="0.3">
      <c r="C17246"/>
    </row>
    <row r="17247" spans="3:3" x14ac:dyDescent="0.3">
      <c r="C17247"/>
    </row>
    <row r="17248" spans="3:3" x14ac:dyDescent="0.3">
      <c r="C17248"/>
    </row>
    <row r="17249" spans="3:3" x14ac:dyDescent="0.3">
      <c r="C17249"/>
    </row>
    <row r="17250" spans="3:3" x14ac:dyDescent="0.3">
      <c r="C17250"/>
    </row>
    <row r="17251" spans="3:3" x14ac:dyDescent="0.3">
      <c r="C17251"/>
    </row>
    <row r="17252" spans="3:3" x14ac:dyDescent="0.3">
      <c r="C17252"/>
    </row>
    <row r="17253" spans="3:3" x14ac:dyDescent="0.3">
      <c r="C17253"/>
    </row>
    <row r="17254" spans="3:3" x14ac:dyDescent="0.3">
      <c r="C17254"/>
    </row>
    <row r="17255" spans="3:3" x14ac:dyDescent="0.3">
      <c r="C17255"/>
    </row>
    <row r="17256" spans="3:3" x14ac:dyDescent="0.3">
      <c r="C17256"/>
    </row>
    <row r="17257" spans="3:3" x14ac:dyDescent="0.3">
      <c r="C17257"/>
    </row>
    <row r="17258" spans="3:3" x14ac:dyDescent="0.3">
      <c r="C17258"/>
    </row>
    <row r="17259" spans="3:3" x14ac:dyDescent="0.3">
      <c r="C17259"/>
    </row>
    <row r="17260" spans="3:3" x14ac:dyDescent="0.3">
      <c r="C17260"/>
    </row>
    <row r="17261" spans="3:3" x14ac:dyDescent="0.3">
      <c r="C17261"/>
    </row>
    <row r="17262" spans="3:3" x14ac:dyDescent="0.3">
      <c r="C17262"/>
    </row>
    <row r="17263" spans="3:3" x14ac:dyDescent="0.3">
      <c r="C17263"/>
    </row>
    <row r="17264" spans="3:3" x14ac:dyDescent="0.3">
      <c r="C17264"/>
    </row>
    <row r="17265" spans="3:3" x14ac:dyDescent="0.3">
      <c r="C17265"/>
    </row>
    <row r="17266" spans="3:3" x14ac:dyDescent="0.3">
      <c r="C17266"/>
    </row>
    <row r="17267" spans="3:3" x14ac:dyDescent="0.3">
      <c r="C17267"/>
    </row>
    <row r="17268" spans="3:3" x14ac:dyDescent="0.3">
      <c r="C17268"/>
    </row>
    <row r="17269" spans="3:3" x14ac:dyDescent="0.3">
      <c r="C17269"/>
    </row>
    <row r="17270" spans="3:3" x14ac:dyDescent="0.3">
      <c r="C17270"/>
    </row>
    <row r="17271" spans="3:3" x14ac:dyDescent="0.3">
      <c r="C17271"/>
    </row>
    <row r="17272" spans="3:3" x14ac:dyDescent="0.3">
      <c r="C17272"/>
    </row>
    <row r="17273" spans="3:3" x14ac:dyDescent="0.3">
      <c r="C17273"/>
    </row>
    <row r="17274" spans="3:3" x14ac:dyDescent="0.3">
      <c r="C17274"/>
    </row>
    <row r="17275" spans="3:3" x14ac:dyDescent="0.3">
      <c r="C17275"/>
    </row>
    <row r="17276" spans="3:3" x14ac:dyDescent="0.3">
      <c r="C17276"/>
    </row>
    <row r="17277" spans="3:3" x14ac:dyDescent="0.3">
      <c r="C17277"/>
    </row>
    <row r="17278" spans="3:3" x14ac:dyDescent="0.3">
      <c r="C17278"/>
    </row>
    <row r="17279" spans="3:3" x14ac:dyDescent="0.3">
      <c r="C17279"/>
    </row>
    <row r="17280" spans="3:3" x14ac:dyDescent="0.3">
      <c r="C17280"/>
    </row>
    <row r="17281" spans="3:3" x14ac:dyDescent="0.3">
      <c r="C17281"/>
    </row>
    <row r="17282" spans="3:3" x14ac:dyDescent="0.3">
      <c r="C17282"/>
    </row>
    <row r="17283" spans="3:3" x14ac:dyDescent="0.3">
      <c r="C17283"/>
    </row>
    <row r="17284" spans="3:3" x14ac:dyDescent="0.3">
      <c r="C17284"/>
    </row>
    <row r="17285" spans="3:3" x14ac:dyDescent="0.3">
      <c r="C17285"/>
    </row>
    <row r="17286" spans="3:3" x14ac:dyDescent="0.3">
      <c r="C17286"/>
    </row>
    <row r="17287" spans="3:3" x14ac:dyDescent="0.3">
      <c r="C17287"/>
    </row>
    <row r="17288" spans="3:3" x14ac:dyDescent="0.3">
      <c r="C17288"/>
    </row>
    <row r="17289" spans="3:3" x14ac:dyDescent="0.3">
      <c r="C17289"/>
    </row>
    <row r="17290" spans="3:3" x14ac:dyDescent="0.3">
      <c r="C17290"/>
    </row>
    <row r="17291" spans="3:3" x14ac:dyDescent="0.3">
      <c r="C17291"/>
    </row>
    <row r="17292" spans="3:3" x14ac:dyDescent="0.3">
      <c r="C17292"/>
    </row>
    <row r="17293" spans="3:3" x14ac:dyDescent="0.3">
      <c r="C17293"/>
    </row>
    <row r="17294" spans="3:3" x14ac:dyDescent="0.3">
      <c r="C17294"/>
    </row>
    <row r="17295" spans="3:3" x14ac:dyDescent="0.3">
      <c r="C17295"/>
    </row>
    <row r="17296" spans="3:3" x14ac:dyDescent="0.3">
      <c r="C17296"/>
    </row>
    <row r="17297" spans="3:3" x14ac:dyDescent="0.3">
      <c r="C17297"/>
    </row>
    <row r="17298" spans="3:3" x14ac:dyDescent="0.3">
      <c r="C17298"/>
    </row>
    <row r="17299" spans="3:3" x14ac:dyDescent="0.3">
      <c r="C17299"/>
    </row>
    <row r="17300" spans="3:3" x14ac:dyDescent="0.3">
      <c r="C17300"/>
    </row>
    <row r="17301" spans="3:3" x14ac:dyDescent="0.3">
      <c r="C17301"/>
    </row>
    <row r="17302" spans="3:3" x14ac:dyDescent="0.3">
      <c r="C17302"/>
    </row>
    <row r="17303" spans="3:3" x14ac:dyDescent="0.3">
      <c r="C17303"/>
    </row>
    <row r="17304" spans="3:3" x14ac:dyDescent="0.3">
      <c r="C17304"/>
    </row>
    <row r="17305" spans="3:3" x14ac:dyDescent="0.3">
      <c r="C17305"/>
    </row>
    <row r="17306" spans="3:3" x14ac:dyDescent="0.3">
      <c r="C17306"/>
    </row>
    <row r="17307" spans="3:3" x14ac:dyDescent="0.3">
      <c r="C17307"/>
    </row>
    <row r="17308" spans="3:3" x14ac:dyDescent="0.3">
      <c r="C17308"/>
    </row>
    <row r="17309" spans="3:3" x14ac:dyDescent="0.3">
      <c r="C17309"/>
    </row>
    <row r="17310" spans="3:3" x14ac:dyDescent="0.3">
      <c r="C17310"/>
    </row>
    <row r="17311" spans="3:3" x14ac:dyDescent="0.3">
      <c r="C17311"/>
    </row>
    <row r="17312" spans="3:3" x14ac:dyDescent="0.3">
      <c r="C17312"/>
    </row>
    <row r="17313" spans="3:3" x14ac:dyDescent="0.3">
      <c r="C17313"/>
    </row>
    <row r="17314" spans="3:3" x14ac:dyDescent="0.3">
      <c r="C17314"/>
    </row>
    <row r="17315" spans="3:3" x14ac:dyDescent="0.3">
      <c r="C17315"/>
    </row>
    <row r="17316" spans="3:3" x14ac:dyDescent="0.3">
      <c r="C17316"/>
    </row>
    <row r="17317" spans="3:3" x14ac:dyDescent="0.3">
      <c r="C17317"/>
    </row>
    <row r="17318" spans="3:3" x14ac:dyDescent="0.3">
      <c r="C17318"/>
    </row>
    <row r="17319" spans="3:3" x14ac:dyDescent="0.3">
      <c r="C17319"/>
    </row>
    <row r="17320" spans="3:3" x14ac:dyDescent="0.3">
      <c r="C17320"/>
    </row>
    <row r="17321" spans="3:3" x14ac:dyDescent="0.3">
      <c r="C17321"/>
    </row>
    <row r="17322" spans="3:3" x14ac:dyDescent="0.3">
      <c r="C17322"/>
    </row>
    <row r="17323" spans="3:3" x14ac:dyDescent="0.3">
      <c r="C17323"/>
    </row>
    <row r="17324" spans="3:3" x14ac:dyDescent="0.3">
      <c r="C17324"/>
    </row>
    <row r="17325" spans="3:3" x14ac:dyDescent="0.3">
      <c r="C17325"/>
    </row>
    <row r="17326" spans="3:3" x14ac:dyDescent="0.3">
      <c r="C17326"/>
    </row>
    <row r="17327" spans="3:3" x14ac:dyDescent="0.3">
      <c r="C17327"/>
    </row>
    <row r="17328" spans="3:3" x14ac:dyDescent="0.3">
      <c r="C17328"/>
    </row>
    <row r="17329" spans="3:3" x14ac:dyDescent="0.3">
      <c r="C17329"/>
    </row>
    <row r="17330" spans="3:3" x14ac:dyDescent="0.3">
      <c r="C17330"/>
    </row>
    <row r="17331" spans="3:3" x14ac:dyDescent="0.3">
      <c r="C17331"/>
    </row>
    <row r="17332" spans="3:3" x14ac:dyDescent="0.3">
      <c r="C17332"/>
    </row>
    <row r="17333" spans="3:3" x14ac:dyDescent="0.3">
      <c r="C17333"/>
    </row>
    <row r="17334" spans="3:3" x14ac:dyDescent="0.3">
      <c r="C17334"/>
    </row>
    <row r="17335" spans="3:3" x14ac:dyDescent="0.3">
      <c r="C17335"/>
    </row>
    <row r="17336" spans="3:3" x14ac:dyDescent="0.3">
      <c r="C17336"/>
    </row>
    <row r="17337" spans="3:3" x14ac:dyDescent="0.3">
      <c r="C17337"/>
    </row>
    <row r="17338" spans="3:3" x14ac:dyDescent="0.3">
      <c r="C17338"/>
    </row>
    <row r="17339" spans="3:3" x14ac:dyDescent="0.3">
      <c r="C17339"/>
    </row>
    <row r="17340" spans="3:3" x14ac:dyDescent="0.3">
      <c r="C17340"/>
    </row>
    <row r="17341" spans="3:3" x14ac:dyDescent="0.3">
      <c r="C17341"/>
    </row>
    <row r="17342" spans="3:3" x14ac:dyDescent="0.3">
      <c r="C17342"/>
    </row>
    <row r="17343" spans="3:3" x14ac:dyDescent="0.3">
      <c r="C17343"/>
    </row>
    <row r="17344" spans="3:3" x14ac:dyDescent="0.3">
      <c r="C17344"/>
    </row>
    <row r="17345" spans="3:3" x14ac:dyDescent="0.3">
      <c r="C17345"/>
    </row>
    <row r="17346" spans="3:3" x14ac:dyDescent="0.3">
      <c r="C17346"/>
    </row>
    <row r="17347" spans="3:3" x14ac:dyDescent="0.3">
      <c r="C17347"/>
    </row>
    <row r="17348" spans="3:3" x14ac:dyDescent="0.3">
      <c r="C17348"/>
    </row>
    <row r="17349" spans="3:3" x14ac:dyDescent="0.3">
      <c r="C17349"/>
    </row>
    <row r="17350" spans="3:3" x14ac:dyDescent="0.3">
      <c r="C17350"/>
    </row>
    <row r="17351" spans="3:3" x14ac:dyDescent="0.3">
      <c r="C17351"/>
    </row>
    <row r="17352" spans="3:3" x14ac:dyDescent="0.3">
      <c r="C17352"/>
    </row>
    <row r="17353" spans="3:3" x14ac:dyDescent="0.3">
      <c r="C17353"/>
    </row>
    <row r="17354" spans="3:3" x14ac:dyDescent="0.3">
      <c r="C17354"/>
    </row>
    <row r="17355" spans="3:3" x14ac:dyDescent="0.3">
      <c r="C17355"/>
    </row>
    <row r="17356" spans="3:3" x14ac:dyDescent="0.3">
      <c r="C17356"/>
    </row>
    <row r="17357" spans="3:3" x14ac:dyDescent="0.3">
      <c r="C17357"/>
    </row>
    <row r="17358" spans="3:3" x14ac:dyDescent="0.3">
      <c r="C17358"/>
    </row>
    <row r="17359" spans="3:3" x14ac:dyDescent="0.3">
      <c r="C17359"/>
    </row>
    <row r="17360" spans="3:3" x14ac:dyDescent="0.3">
      <c r="C17360"/>
    </row>
    <row r="17361" spans="3:3" x14ac:dyDescent="0.3">
      <c r="C17361"/>
    </row>
    <row r="17362" spans="3:3" x14ac:dyDescent="0.3">
      <c r="C17362"/>
    </row>
    <row r="17363" spans="3:3" x14ac:dyDescent="0.3">
      <c r="C17363"/>
    </row>
    <row r="17364" spans="3:3" x14ac:dyDescent="0.3">
      <c r="C17364"/>
    </row>
    <row r="17365" spans="3:3" x14ac:dyDescent="0.3">
      <c r="C17365"/>
    </row>
    <row r="17366" spans="3:3" x14ac:dyDescent="0.3">
      <c r="C17366"/>
    </row>
    <row r="17367" spans="3:3" x14ac:dyDescent="0.3">
      <c r="C17367"/>
    </row>
    <row r="17368" spans="3:3" x14ac:dyDescent="0.3">
      <c r="C17368"/>
    </row>
    <row r="17369" spans="3:3" x14ac:dyDescent="0.3">
      <c r="C17369"/>
    </row>
    <row r="17370" spans="3:3" x14ac:dyDescent="0.3">
      <c r="C17370"/>
    </row>
    <row r="17371" spans="3:3" x14ac:dyDescent="0.3">
      <c r="C17371"/>
    </row>
    <row r="17372" spans="3:3" x14ac:dyDescent="0.3">
      <c r="C17372"/>
    </row>
    <row r="17373" spans="3:3" x14ac:dyDescent="0.3">
      <c r="C17373"/>
    </row>
    <row r="17374" spans="3:3" x14ac:dyDescent="0.3">
      <c r="C17374"/>
    </row>
    <row r="17375" spans="3:3" x14ac:dyDescent="0.3">
      <c r="C17375"/>
    </row>
    <row r="17376" spans="3:3" x14ac:dyDescent="0.3">
      <c r="C17376"/>
    </row>
    <row r="17377" spans="3:3" x14ac:dyDescent="0.3">
      <c r="C17377"/>
    </row>
    <row r="17378" spans="3:3" x14ac:dyDescent="0.3">
      <c r="C17378"/>
    </row>
    <row r="17379" spans="3:3" x14ac:dyDescent="0.3">
      <c r="C17379"/>
    </row>
    <row r="17380" spans="3:3" x14ac:dyDescent="0.3">
      <c r="C17380"/>
    </row>
    <row r="17381" spans="3:3" x14ac:dyDescent="0.3">
      <c r="C17381"/>
    </row>
    <row r="17382" spans="3:3" x14ac:dyDescent="0.3">
      <c r="C17382"/>
    </row>
    <row r="17383" spans="3:3" x14ac:dyDescent="0.3">
      <c r="C17383"/>
    </row>
    <row r="17384" spans="3:3" x14ac:dyDescent="0.3">
      <c r="C17384"/>
    </row>
    <row r="17385" spans="3:3" x14ac:dyDescent="0.3">
      <c r="C17385"/>
    </row>
    <row r="17386" spans="3:3" x14ac:dyDescent="0.3">
      <c r="C17386"/>
    </row>
    <row r="17387" spans="3:3" x14ac:dyDescent="0.3">
      <c r="C17387"/>
    </row>
    <row r="17388" spans="3:3" x14ac:dyDescent="0.3">
      <c r="C17388"/>
    </row>
    <row r="17389" spans="3:3" x14ac:dyDescent="0.3">
      <c r="C17389"/>
    </row>
    <row r="17390" spans="3:3" x14ac:dyDescent="0.3">
      <c r="C17390"/>
    </row>
    <row r="17391" spans="3:3" x14ac:dyDescent="0.3">
      <c r="C17391"/>
    </row>
    <row r="17392" spans="3:3" x14ac:dyDescent="0.3">
      <c r="C17392"/>
    </row>
    <row r="17393" spans="3:3" x14ac:dyDescent="0.3">
      <c r="C17393"/>
    </row>
    <row r="17394" spans="3:3" x14ac:dyDescent="0.3">
      <c r="C17394"/>
    </row>
    <row r="17395" spans="3:3" x14ac:dyDescent="0.3">
      <c r="C17395"/>
    </row>
    <row r="17396" spans="3:3" x14ac:dyDescent="0.3">
      <c r="C17396"/>
    </row>
    <row r="17397" spans="3:3" x14ac:dyDescent="0.3">
      <c r="C17397"/>
    </row>
    <row r="17398" spans="3:3" x14ac:dyDescent="0.3">
      <c r="C17398"/>
    </row>
    <row r="17399" spans="3:3" x14ac:dyDescent="0.3">
      <c r="C17399"/>
    </row>
    <row r="17400" spans="3:3" x14ac:dyDescent="0.3">
      <c r="C17400"/>
    </row>
    <row r="17401" spans="3:3" x14ac:dyDescent="0.3">
      <c r="C17401"/>
    </row>
    <row r="17402" spans="3:3" x14ac:dyDescent="0.3">
      <c r="C17402"/>
    </row>
    <row r="17403" spans="3:3" x14ac:dyDescent="0.3">
      <c r="C17403"/>
    </row>
    <row r="17404" spans="3:3" x14ac:dyDescent="0.3">
      <c r="C17404"/>
    </row>
    <row r="17405" spans="3:3" x14ac:dyDescent="0.3">
      <c r="C17405"/>
    </row>
    <row r="17406" spans="3:3" x14ac:dyDescent="0.3">
      <c r="C17406"/>
    </row>
    <row r="17407" spans="3:3" x14ac:dyDescent="0.3">
      <c r="C17407"/>
    </row>
    <row r="17408" spans="3:3" x14ac:dyDescent="0.3">
      <c r="C17408"/>
    </row>
    <row r="17409" spans="3:3" x14ac:dyDescent="0.3">
      <c r="C17409"/>
    </row>
    <row r="17410" spans="3:3" x14ac:dyDescent="0.3">
      <c r="C17410"/>
    </row>
    <row r="17411" spans="3:3" x14ac:dyDescent="0.3">
      <c r="C17411"/>
    </row>
    <row r="17412" spans="3:3" x14ac:dyDescent="0.3">
      <c r="C17412"/>
    </row>
    <row r="17413" spans="3:3" x14ac:dyDescent="0.3">
      <c r="C17413"/>
    </row>
    <row r="17414" spans="3:3" x14ac:dyDescent="0.3">
      <c r="C17414"/>
    </row>
    <row r="17415" spans="3:3" x14ac:dyDescent="0.3">
      <c r="C17415"/>
    </row>
    <row r="17416" spans="3:3" x14ac:dyDescent="0.3">
      <c r="C17416"/>
    </row>
    <row r="17417" spans="3:3" x14ac:dyDescent="0.3">
      <c r="C17417"/>
    </row>
    <row r="17418" spans="3:3" x14ac:dyDescent="0.3">
      <c r="C17418"/>
    </row>
    <row r="17419" spans="3:3" x14ac:dyDescent="0.3">
      <c r="C17419"/>
    </row>
    <row r="17420" spans="3:3" x14ac:dyDescent="0.3">
      <c r="C17420"/>
    </row>
    <row r="17421" spans="3:3" x14ac:dyDescent="0.3">
      <c r="C17421"/>
    </row>
    <row r="17422" spans="3:3" x14ac:dyDescent="0.3">
      <c r="C17422"/>
    </row>
    <row r="17423" spans="3:3" x14ac:dyDescent="0.3">
      <c r="C17423"/>
    </row>
    <row r="17424" spans="3:3" x14ac:dyDescent="0.3">
      <c r="C17424"/>
    </row>
    <row r="17425" spans="3:3" x14ac:dyDescent="0.3">
      <c r="C17425"/>
    </row>
    <row r="17426" spans="3:3" x14ac:dyDescent="0.3">
      <c r="C17426"/>
    </row>
    <row r="17427" spans="3:3" x14ac:dyDescent="0.3">
      <c r="C17427"/>
    </row>
    <row r="17428" spans="3:3" x14ac:dyDescent="0.3">
      <c r="C17428"/>
    </row>
    <row r="17429" spans="3:3" x14ac:dyDescent="0.3">
      <c r="C17429"/>
    </row>
    <row r="17430" spans="3:3" x14ac:dyDescent="0.3">
      <c r="C17430"/>
    </row>
    <row r="17431" spans="3:3" x14ac:dyDescent="0.3">
      <c r="C17431"/>
    </row>
    <row r="17432" spans="3:3" x14ac:dyDescent="0.3">
      <c r="C17432"/>
    </row>
    <row r="17433" spans="3:3" x14ac:dyDescent="0.3">
      <c r="C17433"/>
    </row>
    <row r="17434" spans="3:3" x14ac:dyDescent="0.3">
      <c r="C17434"/>
    </row>
    <row r="17435" spans="3:3" x14ac:dyDescent="0.3">
      <c r="C17435"/>
    </row>
    <row r="17436" spans="3:3" x14ac:dyDescent="0.3">
      <c r="C17436"/>
    </row>
    <row r="17437" spans="3:3" x14ac:dyDescent="0.3">
      <c r="C17437"/>
    </row>
    <row r="17438" spans="3:3" x14ac:dyDescent="0.3">
      <c r="C17438"/>
    </row>
    <row r="17439" spans="3:3" x14ac:dyDescent="0.3">
      <c r="C17439"/>
    </row>
    <row r="17440" spans="3:3" x14ac:dyDescent="0.3">
      <c r="C17440"/>
    </row>
    <row r="17441" spans="3:3" x14ac:dyDescent="0.3">
      <c r="C17441"/>
    </row>
    <row r="17442" spans="3:3" x14ac:dyDescent="0.3">
      <c r="C17442"/>
    </row>
    <row r="17443" spans="3:3" x14ac:dyDescent="0.3">
      <c r="C17443"/>
    </row>
    <row r="17444" spans="3:3" x14ac:dyDescent="0.3">
      <c r="C17444"/>
    </row>
    <row r="17445" spans="3:3" x14ac:dyDescent="0.3">
      <c r="C17445"/>
    </row>
    <row r="17446" spans="3:3" x14ac:dyDescent="0.3">
      <c r="C17446"/>
    </row>
    <row r="17447" spans="3:3" x14ac:dyDescent="0.3">
      <c r="C17447"/>
    </row>
    <row r="17448" spans="3:3" x14ac:dyDescent="0.3">
      <c r="C17448"/>
    </row>
    <row r="17449" spans="3:3" x14ac:dyDescent="0.3">
      <c r="C17449"/>
    </row>
    <row r="17450" spans="3:3" x14ac:dyDescent="0.3">
      <c r="C17450"/>
    </row>
    <row r="17451" spans="3:3" x14ac:dyDescent="0.3">
      <c r="C17451"/>
    </row>
    <row r="17452" spans="3:3" x14ac:dyDescent="0.3">
      <c r="C17452"/>
    </row>
    <row r="17453" spans="3:3" x14ac:dyDescent="0.3">
      <c r="C17453"/>
    </row>
    <row r="17454" spans="3:3" x14ac:dyDescent="0.3">
      <c r="C17454"/>
    </row>
    <row r="17455" spans="3:3" x14ac:dyDescent="0.3">
      <c r="C17455"/>
    </row>
    <row r="17456" spans="3:3" x14ac:dyDescent="0.3">
      <c r="C17456"/>
    </row>
    <row r="17457" spans="3:3" x14ac:dyDescent="0.3">
      <c r="C17457"/>
    </row>
    <row r="17458" spans="3:3" x14ac:dyDescent="0.3">
      <c r="C17458"/>
    </row>
    <row r="17459" spans="3:3" x14ac:dyDescent="0.3">
      <c r="C17459"/>
    </row>
    <row r="17460" spans="3:3" x14ac:dyDescent="0.3">
      <c r="C17460"/>
    </row>
    <row r="17461" spans="3:3" x14ac:dyDescent="0.3">
      <c r="C17461"/>
    </row>
    <row r="17462" spans="3:3" x14ac:dyDescent="0.3">
      <c r="C17462"/>
    </row>
    <row r="17463" spans="3:3" x14ac:dyDescent="0.3">
      <c r="C17463"/>
    </row>
    <row r="17464" spans="3:3" x14ac:dyDescent="0.3">
      <c r="C17464"/>
    </row>
    <row r="17465" spans="3:3" x14ac:dyDescent="0.3">
      <c r="C17465"/>
    </row>
    <row r="17466" spans="3:3" x14ac:dyDescent="0.3">
      <c r="C17466"/>
    </row>
    <row r="17467" spans="3:3" x14ac:dyDescent="0.3">
      <c r="C17467"/>
    </row>
    <row r="17468" spans="3:3" x14ac:dyDescent="0.3">
      <c r="C17468"/>
    </row>
    <row r="17469" spans="3:3" x14ac:dyDescent="0.3">
      <c r="C17469"/>
    </row>
    <row r="17470" spans="3:3" x14ac:dyDescent="0.3">
      <c r="C17470"/>
    </row>
    <row r="17471" spans="3:3" x14ac:dyDescent="0.3">
      <c r="C17471"/>
    </row>
    <row r="17472" spans="3:3" x14ac:dyDescent="0.3">
      <c r="C17472"/>
    </row>
    <row r="17473" spans="3:3" x14ac:dyDescent="0.3">
      <c r="C17473"/>
    </row>
    <row r="17474" spans="3:3" x14ac:dyDescent="0.3">
      <c r="C17474"/>
    </row>
    <row r="17475" spans="3:3" x14ac:dyDescent="0.3">
      <c r="C17475"/>
    </row>
    <row r="17476" spans="3:3" x14ac:dyDescent="0.3">
      <c r="C17476"/>
    </row>
    <row r="17477" spans="3:3" x14ac:dyDescent="0.3">
      <c r="C17477"/>
    </row>
    <row r="17478" spans="3:3" x14ac:dyDescent="0.3">
      <c r="C17478"/>
    </row>
    <row r="17479" spans="3:3" x14ac:dyDescent="0.3">
      <c r="C17479"/>
    </row>
    <row r="17480" spans="3:3" x14ac:dyDescent="0.3">
      <c r="C17480"/>
    </row>
    <row r="17481" spans="3:3" x14ac:dyDescent="0.3">
      <c r="C17481"/>
    </row>
    <row r="17482" spans="3:3" x14ac:dyDescent="0.3">
      <c r="C17482"/>
    </row>
    <row r="17483" spans="3:3" x14ac:dyDescent="0.3">
      <c r="C17483"/>
    </row>
    <row r="17484" spans="3:3" x14ac:dyDescent="0.3">
      <c r="C17484"/>
    </row>
    <row r="17485" spans="3:3" x14ac:dyDescent="0.3">
      <c r="C17485"/>
    </row>
    <row r="17486" spans="3:3" x14ac:dyDescent="0.3">
      <c r="C17486"/>
    </row>
    <row r="17487" spans="3:3" x14ac:dyDescent="0.3">
      <c r="C17487"/>
    </row>
    <row r="17488" spans="3:3" x14ac:dyDescent="0.3">
      <c r="C17488"/>
    </row>
    <row r="17489" spans="3:3" x14ac:dyDescent="0.3">
      <c r="C17489"/>
    </row>
    <row r="17490" spans="3:3" x14ac:dyDescent="0.3">
      <c r="C17490"/>
    </row>
    <row r="17491" spans="3:3" x14ac:dyDescent="0.3">
      <c r="C17491"/>
    </row>
    <row r="17492" spans="3:3" x14ac:dyDescent="0.3">
      <c r="C17492"/>
    </row>
    <row r="17493" spans="3:3" x14ac:dyDescent="0.3">
      <c r="C17493"/>
    </row>
    <row r="17494" spans="3:3" x14ac:dyDescent="0.3">
      <c r="C17494"/>
    </row>
    <row r="17495" spans="3:3" x14ac:dyDescent="0.3">
      <c r="C17495"/>
    </row>
    <row r="17496" spans="3:3" x14ac:dyDescent="0.3">
      <c r="C17496"/>
    </row>
    <row r="17497" spans="3:3" x14ac:dyDescent="0.3">
      <c r="C17497"/>
    </row>
    <row r="17498" spans="3:3" x14ac:dyDescent="0.3">
      <c r="C17498"/>
    </row>
    <row r="17499" spans="3:3" x14ac:dyDescent="0.3">
      <c r="C17499"/>
    </row>
    <row r="17500" spans="3:3" x14ac:dyDescent="0.3">
      <c r="C17500"/>
    </row>
    <row r="17501" spans="3:3" x14ac:dyDescent="0.3">
      <c r="C17501"/>
    </row>
    <row r="17502" spans="3:3" x14ac:dyDescent="0.3">
      <c r="C17502"/>
    </row>
    <row r="17503" spans="3:3" x14ac:dyDescent="0.3">
      <c r="C17503"/>
    </row>
    <row r="17504" spans="3:3" x14ac:dyDescent="0.3">
      <c r="C17504"/>
    </row>
    <row r="17505" spans="3:3" x14ac:dyDescent="0.3">
      <c r="C17505"/>
    </row>
    <row r="17506" spans="3:3" x14ac:dyDescent="0.3">
      <c r="C17506"/>
    </row>
    <row r="17507" spans="3:3" x14ac:dyDescent="0.3">
      <c r="C17507"/>
    </row>
    <row r="17508" spans="3:3" x14ac:dyDescent="0.3">
      <c r="C17508"/>
    </row>
    <row r="17509" spans="3:3" x14ac:dyDescent="0.3">
      <c r="C17509"/>
    </row>
    <row r="17510" spans="3:3" x14ac:dyDescent="0.3">
      <c r="C17510"/>
    </row>
    <row r="17511" spans="3:3" x14ac:dyDescent="0.3">
      <c r="C17511"/>
    </row>
    <row r="17512" spans="3:3" x14ac:dyDescent="0.3">
      <c r="C17512"/>
    </row>
    <row r="17513" spans="3:3" x14ac:dyDescent="0.3">
      <c r="C17513"/>
    </row>
    <row r="17514" spans="3:3" x14ac:dyDescent="0.3">
      <c r="C17514"/>
    </row>
    <row r="17515" spans="3:3" x14ac:dyDescent="0.3">
      <c r="C17515"/>
    </row>
    <row r="17516" spans="3:3" x14ac:dyDescent="0.3">
      <c r="C17516"/>
    </row>
    <row r="17517" spans="3:3" x14ac:dyDescent="0.3">
      <c r="C17517"/>
    </row>
    <row r="17518" spans="3:3" x14ac:dyDescent="0.3">
      <c r="C17518"/>
    </row>
    <row r="17519" spans="3:3" x14ac:dyDescent="0.3">
      <c r="C17519"/>
    </row>
    <row r="17520" spans="3:3" x14ac:dyDescent="0.3">
      <c r="C17520"/>
    </row>
    <row r="17521" spans="3:3" x14ac:dyDescent="0.3">
      <c r="C17521"/>
    </row>
    <row r="17522" spans="3:3" x14ac:dyDescent="0.3">
      <c r="C17522"/>
    </row>
    <row r="17523" spans="3:3" x14ac:dyDescent="0.3">
      <c r="C17523"/>
    </row>
    <row r="17524" spans="3:3" x14ac:dyDescent="0.3">
      <c r="C17524"/>
    </row>
    <row r="17525" spans="3:3" x14ac:dyDescent="0.3">
      <c r="C17525"/>
    </row>
    <row r="17526" spans="3:3" x14ac:dyDescent="0.3">
      <c r="C17526"/>
    </row>
    <row r="17527" spans="3:3" x14ac:dyDescent="0.3">
      <c r="C17527"/>
    </row>
    <row r="17528" spans="3:3" x14ac:dyDescent="0.3">
      <c r="C17528"/>
    </row>
    <row r="17529" spans="3:3" x14ac:dyDescent="0.3">
      <c r="C17529"/>
    </row>
    <row r="17530" spans="3:3" x14ac:dyDescent="0.3">
      <c r="C17530"/>
    </row>
    <row r="17531" spans="3:3" x14ac:dyDescent="0.3">
      <c r="C17531"/>
    </row>
    <row r="17532" spans="3:3" x14ac:dyDescent="0.3">
      <c r="C17532"/>
    </row>
    <row r="17533" spans="3:3" x14ac:dyDescent="0.3">
      <c r="C17533"/>
    </row>
    <row r="17534" spans="3:3" x14ac:dyDescent="0.3">
      <c r="C17534"/>
    </row>
    <row r="17535" spans="3:3" x14ac:dyDescent="0.3">
      <c r="C17535"/>
    </row>
    <row r="17536" spans="3:3" x14ac:dyDescent="0.3">
      <c r="C17536"/>
    </row>
    <row r="17537" spans="3:3" x14ac:dyDescent="0.3">
      <c r="C17537"/>
    </row>
    <row r="17538" spans="3:3" x14ac:dyDescent="0.3">
      <c r="C17538"/>
    </row>
    <row r="17539" spans="3:3" x14ac:dyDescent="0.3">
      <c r="C17539"/>
    </row>
    <row r="17540" spans="3:3" x14ac:dyDescent="0.3">
      <c r="C17540"/>
    </row>
    <row r="17541" spans="3:3" x14ac:dyDescent="0.3">
      <c r="C17541"/>
    </row>
    <row r="17542" spans="3:3" x14ac:dyDescent="0.3">
      <c r="C17542"/>
    </row>
    <row r="17543" spans="3:3" x14ac:dyDescent="0.3">
      <c r="C17543"/>
    </row>
    <row r="17544" spans="3:3" x14ac:dyDescent="0.3">
      <c r="C17544"/>
    </row>
    <row r="17545" spans="3:3" x14ac:dyDescent="0.3">
      <c r="C17545"/>
    </row>
    <row r="17546" spans="3:3" x14ac:dyDescent="0.3">
      <c r="C17546"/>
    </row>
    <row r="17547" spans="3:3" x14ac:dyDescent="0.3">
      <c r="C17547"/>
    </row>
    <row r="17548" spans="3:3" x14ac:dyDescent="0.3">
      <c r="C17548"/>
    </row>
    <row r="17549" spans="3:3" x14ac:dyDescent="0.3">
      <c r="C17549"/>
    </row>
    <row r="17550" spans="3:3" x14ac:dyDescent="0.3">
      <c r="C17550"/>
    </row>
    <row r="17551" spans="3:3" x14ac:dyDescent="0.3">
      <c r="C17551"/>
    </row>
    <row r="17552" spans="3:3" x14ac:dyDescent="0.3">
      <c r="C17552"/>
    </row>
    <row r="17553" spans="3:3" x14ac:dyDescent="0.3">
      <c r="C17553"/>
    </row>
    <row r="17554" spans="3:3" x14ac:dyDescent="0.3">
      <c r="C17554"/>
    </row>
    <row r="17555" spans="3:3" x14ac:dyDescent="0.3">
      <c r="C17555"/>
    </row>
    <row r="17556" spans="3:3" x14ac:dyDescent="0.3">
      <c r="C17556"/>
    </row>
    <row r="17557" spans="3:3" x14ac:dyDescent="0.3">
      <c r="C17557"/>
    </row>
    <row r="17558" spans="3:3" x14ac:dyDescent="0.3">
      <c r="C17558"/>
    </row>
    <row r="17559" spans="3:3" x14ac:dyDescent="0.3">
      <c r="C17559"/>
    </row>
    <row r="17560" spans="3:3" x14ac:dyDescent="0.3">
      <c r="C17560"/>
    </row>
    <row r="17561" spans="3:3" x14ac:dyDescent="0.3">
      <c r="C17561"/>
    </row>
    <row r="17562" spans="3:3" x14ac:dyDescent="0.3">
      <c r="C17562"/>
    </row>
    <row r="17563" spans="3:3" x14ac:dyDescent="0.3">
      <c r="C17563"/>
    </row>
    <row r="17564" spans="3:3" x14ac:dyDescent="0.3">
      <c r="C17564"/>
    </row>
    <row r="17565" spans="3:3" x14ac:dyDescent="0.3">
      <c r="C17565"/>
    </row>
    <row r="17566" spans="3:3" x14ac:dyDescent="0.3">
      <c r="C17566"/>
    </row>
    <row r="17567" spans="3:3" x14ac:dyDescent="0.3">
      <c r="C17567"/>
    </row>
    <row r="17568" spans="3:3" x14ac:dyDescent="0.3">
      <c r="C17568"/>
    </row>
    <row r="17569" spans="3:3" x14ac:dyDescent="0.3">
      <c r="C17569"/>
    </row>
    <row r="17570" spans="3:3" x14ac:dyDescent="0.3">
      <c r="C17570"/>
    </row>
    <row r="17571" spans="3:3" x14ac:dyDescent="0.3">
      <c r="C17571"/>
    </row>
    <row r="17572" spans="3:3" x14ac:dyDescent="0.3">
      <c r="C17572"/>
    </row>
    <row r="17573" spans="3:3" x14ac:dyDescent="0.3">
      <c r="C17573"/>
    </row>
    <row r="17574" spans="3:3" x14ac:dyDescent="0.3">
      <c r="C17574"/>
    </row>
    <row r="17575" spans="3:3" x14ac:dyDescent="0.3">
      <c r="C17575"/>
    </row>
    <row r="17576" spans="3:3" x14ac:dyDescent="0.3">
      <c r="C17576"/>
    </row>
    <row r="17577" spans="3:3" x14ac:dyDescent="0.3">
      <c r="C17577"/>
    </row>
    <row r="17578" spans="3:3" x14ac:dyDescent="0.3">
      <c r="C17578"/>
    </row>
    <row r="17579" spans="3:3" x14ac:dyDescent="0.3">
      <c r="C17579"/>
    </row>
    <row r="17580" spans="3:3" x14ac:dyDescent="0.3">
      <c r="C17580"/>
    </row>
    <row r="17581" spans="3:3" x14ac:dyDescent="0.3">
      <c r="C17581"/>
    </row>
    <row r="17582" spans="3:3" x14ac:dyDescent="0.3">
      <c r="C17582"/>
    </row>
    <row r="17583" spans="3:3" x14ac:dyDescent="0.3">
      <c r="C17583"/>
    </row>
    <row r="17584" spans="3:3" x14ac:dyDescent="0.3">
      <c r="C17584"/>
    </row>
    <row r="17585" spans="3:3" x14ac:dyDescent="0.3">
      <c r="C17585"/>
    </row>
    <row r="17586" spans="3:3" x14ac:dyDescent="0.3">
      <c r="C17586"/>
    </row>
    <row r="17587" spans="3:3" x14ac:dyDescent="0.3">
      <c r="C17587"/>
    </row>
    <row r="17588" spans="3:3" x14ac:dyDescent="0.3">
      <c r="C17588"/>
    </row>
    <row r="17589" spans="3:3" x14ac:dyDescent="0.3">
      <c r="C17589"/>
    </row>
    <row r="17590" spans="3:3" x14ac:dyDescent="0.3">
      <c r="C17590"/>
    </row>
    <row r="17591" spans="3:3" x14ac:dyDescent="0.3">
      <c r="C17591"/>
    </row>
    <row r="17592" spans="3:3" x14ac:dyDescent="0.3">
      <c r="C17592"/>
    </row>
    <row r="17593" spans="3:3" x14ac:dyDescent="0.3">
      <c r="C17593"/>
    </row>
    <row r="17594" spans="3:3" x14ac:dyDescent="0.3">
      <c r="C17594"/>
    </row>
    <row r="17595" spans="3:3" x14ac:dyDescent="0.3">
      <c r="C17595"/>
    </row>
    <row r="17596" spans="3:3" x14ac:dyDescent="0.3">
      <c r="C17596"/>
    </row>
    <row r="17597" spans="3:3" x14ac:dyDescent="0.3">
      <c r="C17597"/>
    </row>
    <row r="17598" spans="3:3" x14ac:dyDescent="0.3">
      <c r="C17598"/>
    </row>
    <row r="17599" spans="3:3" x14ac:dyDescent="0.3">
      <c r="C17599"/>
    </row>
    <row r="17600" spans="3:3" x14ac:dyDescent="0.3">
      <c r="C17600"/>
    </row>
    <row r="17601" spans="3:3" x14ac:dyDescent="0.3">
      <c r="C17601"/>
    </row>
    <row r="17602" spans="3:3" x14ac:dyDescent="0.3">
      <c r="C17602"/>
    </row>
    <row r="17603" spans="3:3" x14ac:dyDescent="0.3">
      <c r="C17603"/>
    </row>
    <row r="17604" spans="3:3" x14ac:dyDescent="0.3">
      <c r="C17604"/>
    </row>
    <row r="17605" spans="3:3" x14ac:dyDescent="0.3">
      <c r="C17605"/>
    </row>
    <row r="17606" spans="3:3" x14ac:dyDescent="0.3">
      <c r="C17606"/>
    </row>
    <row r="17607" spans="3:3" x14ac:dyDescent="0.3">
      <c r="C17607"/>
    </row>
    <row r="17608" spans="3:3" x14ac:dyDescent="0.3">
      <c r="C17608"/>
    </row>
    <row r="17609" spans="3:3" x14ac:dyDescent="0.3">
      <c r="C17609"/>
    </row>
    <row r="17610" spans="3:3" x14ac:dyDescent="0.3">
      <c r="C17610"/>
    </row>
    <row r="17611" spans="3:3" x14ac:dyDescent="0.3">
      <c r="C17611"/>
    </row>
    <row r="17612" spans="3:3" x14ac:dyDescent="0.3">
      <c r="C17612"/>
    </row>
    <row r="17613" spans="3:3" x14ac:dyDescent="0.3">
      <c r="C17613"/>
    </row>
    <row r="17614" spans="3:3" x14ac:dyDescent="0.3">
      <c r="C17614"/>
    </row>
    <row r="17615" spans="3:3" x14ac:dyDescent="0.3">
      <c r="C17615"/>
    </row>
    <row r="17616" spans="3:3" x14ac:dyDescent="0.3">
      <c r="C17616"/>
    </row>
    <row r="17617" spans="3:3" x14ac:dyDescent="0.3">
      <c r="C17617"/>
    </row>
    <row r="17618" spans="3:3" x14ac:dyDescent="0.3">
      <c r="C17618"/>
    </row>
    <row r="17619" spans="3:3" x14ac:dyDescent="0.3">
      <c r="C17619"/>
    </row>
    <row r="17620" spans="3:3" x14ac:dyDescent="0.3">
      <c r="C17620"/>
    </row>
    <row r="17621" spans="3:3" x14ac:dyDescent="0.3">
      <c r="C17621"/>
    </row>
    <row r="17622" spans="3:3" x14ac:dyDescent="0.3">
      <c r="C17622"/>
    </row>
    <row r="17623" spans="3:3" x14ac:dyDescent="0.3">
      <c r="C17623"/>
    </row>
    <row r="17624" spans="3:3" x14ac:dyDescent="0.3">
      <c r="C17624"/>
    </row>
    <row r="17625" spans="3:3" x14ac:dyDescent="0.3">
      <c r="C17625"/>
    </row>
    <row r="17626" spans="3:3" x14ac:dyDescent="0.3">
      <c r="C17626"/>
    </row>
    <row r="17627" spans="3:3" x14ac:dyDescent="0.3">
      <c r="C17627"/>
    </row>
    <row r="17628" spans="3:3" x14ac:dyDescent="0.3">
      <c r="C17628"/>
    </row>
    <row r="17629" spans="3:3" x14ac:dyDescent="0.3">
      <c r="C17629"/>
    </row>
    <row r="17630" spans="3:3" x14ac:dyDescent="0.3">
      <c r="C17630"/>
    </row>
    <row r="17631" spans="3:3" x14ac:dyDescent="0.3">
      <c r="C17631"/>
    </row>
    <row r="17632" spans="3:3" x14ac:dyDescent="0.3">
      <c r="C17632"/>
    </row>
    <row r="17633" spans="3:3" x14ac:dyDescent="0.3">
      <c r="C17633"/>
    </row>
    <row r="17634" spans="3:3" x14ac:dyDescent="0.3">
      <c r="C17634"/>
    </row>
    <row r="17635" spans="3:3" x14ac:dyDescent="0.3">
      <c r="C17635"/>
    </row>
    <row r="17636" spans="3:3" x14ac:dyDescent="0.3">
      <c r="C17636"/>
    </row>
    <row r="17637" spans="3:3" x14ac:dyDescent="0.3">
      <c r="C17637"/>
    </row>
    <row r="17638" spans="3:3" x14ac:dyDescent="0.3">
      <c r="C17638"/>
    </row>
    <row r="17639" spans="3:3" x14ac:dyDescent="0.3">
      <c r="C17639"/>
    </row>
    <row r="17640" spans="3:3" x14ac:dyDescent="0.3">
      <c r="C17640"/>
    </row>
    <row r="17641" spans="3:3" x14ac:dyDescent="0.3">
      <c r="C17641"/>
    </row>
    <row r="17642" spans="3:3" x14ac:dyDescent="0.3">
      <c r="C17642"/>
    </row>
    <row r="17643" spans="3:3" x14ac:dyDescent="0.3">
      <c r="C17643"/>
    </row>
    <row r="17644" spans="3:3" x14ac:dyDescent="0.3">
      <c r="C17644"/>
    </row>
    <row r="17645" spans="3:3" x14ac:dyDescent="0.3">
      <c r="C17645"/>
    </row>
    <row r="17646" spans="3:3" x14ac:dyDescent="0.3">
      <c r="C17646"/>
    </row>
    <row r="17647" spans="3:3" x14ac:dyDescent="0.3">
      <c r="C17647"/>
    </row>
    <row r="17648" spans="3:3" x14ac:dyDescent="0.3">
      <c r="C17648"/>
    </row>
    <row r="17649" spans="3:3" x14ac:dyDescent="0.3">
      <c r="C17649"/>
    </row>
    <row r="17650" spans="3:3" x14ac:dyDescent="0.3">
      <c r="C17650"/>
    </row>
    <row r="17651" spans="3:3" x14ac:dyDescent="0.3">
      <c r="C17651"/>
    </row>
    <row r="17652" spans="3:3" x14ac:dyDescent="0.3">
      <c r="C17652"/>
    </row>
    <row r="17653" spans="3:3" x14ac:dyDescent="0.3">
      <c r="C17653"/>
    </row>
    <row r="17654" spans="3:3" x14ac:dyDescent="0.3">
      <c r="C17654"/>
    </row>
    <row r="17655" spans="3:3" x14ac:dyDescent="0.3">
      <c r="C17655"/>
    </row>
    <row r="17656" spans="3:3" x14ac:dyDescent="0.3">
      <c r="C17656"/>
    </row>
    <row r="17657" spans="3:3" x14ac:dyDescent="0.3">
      <c r="C17657"/>
    </row>
    <row r="17658" spans="3:3" x14ac:dyDescent="0.3">
      <c r="C17658"/>
    </row>
    <row r="17659" spans="3:3" x14ac:dyDescent="0.3">
      <c r="C17659"/>
    </row>
    <row r="17660" spans="3:3" x14ac:dyDescent="0.3">
      <c r="C17660"/>
    </row>
    <row r="17661" spans="3:3" x14ac:dyDescent="0.3">
      <c r="C17661"/>
    </row>
    <row r="17662" spans="3:3" x14ac:dyDescent="0.3">
      <c r="C17662"/>
    </row>
    <row r="17663" spans="3:3" x14ac:dyDescent="0.3">
      <c r="C17663"/>
    </row>
    <row r="17664" spans="3:3" x14ac:dyDescent="0.3">
      <c r="C17664"/>
    </row>
    <row r="17665" spans="3:3" x14ac:dyDescent="0.3">
      <c r="C17665"/>
    </row>
    <row r="17666" spans="3:3" x14ac:dyDescent="0.3">
      <c r="C17666"/>
    </row>
    <row r="17667" spans="3:3" x14ac:dyDescent="0.3">
      <c r="C17667"/>
    </row>
    <row r="17668" spans="3:3" x14ac:dyDescent="0.3">
      <c r="C17668"/>
    </row>
    <row r="17669" spans="3:3" x14ac:dyDescent="0.3">
      <c r="C17669"/>
    </row>
    <row r="17670" spans="3:3" x14ac:dyDescent="0.3">
      <c r="C17670"/>
    </row>
    <row r="17671" spans="3:3" x14ac:dyDescent="0.3">
      <c r="C17671"/>
    </row>
    <row r="17672" spans="3:3" x14ac:dyDescent="0.3">
      <c r="C17672"/>
    </row>
    <row r="17673" spans="3:3" x14ac:dyDescent="0.3">
      <c r="C17673"/>
    </row>
    <row r="17674" spans="3:3" x14ac:dyDescent="0.3">
      <c r="C17674"/>
    </row>
    <row r="17675" spans="3:3" x14ac:dyDescent="0.3">
      <c r="C17675"/>
    </row>
    <row r="17676" spans="3:3" x14ac:dyDescent="0.3">
      <c r="C17676"/>
    </row>
    <row r="17677" spans="3:3" x14ac:dyDescent="0.3">
      <c r="C17677"/>
    </row>
    <row r="17678" spans="3:3" x14ac:dyDescent="0.3">
      <c r="C17678"/>
    </row>
    <row r="17679" spans="3:3" x14ac:dyDescent="0.3">
      <c r="C17679"/>
    </row>
    <row r="17680" spans="3:3" x14ac:dyDescent="0.3">
      <c r="C17680"/>
    </row>
    <row r="17681" spans="3:3" x14ac:dyDescent="0.3">
      <c r="C17681"/>
    </row>
    <row r="17682" spans="3:3" x14ac:dyDescent="0.3">
      <c r="C17682"/>
    </row>
    <row r="17683" spans="3:3" x14ac:dyDescent="0.3">
      <c r="C17683"/>
    </row>
    <row r="17684" spans="3:3" x14ac:dyDescent="0.3">
      <c r="C17684"/>
    </row>
    <row r="17685" spans="3:3" x14ac:dyDescent="0.3">
      <c r="C17685"/>
    </row>
    <row r="17686" spans="3:3" x14ac:dyDescent="0.3">
      <c r="C17686"/>
    </row>
    <row r="17687" spans="3:3" x14ac:dyDescent="0.3">
      <c r="C17687"/>
    </row>
    <row r="17688" spans="3:3" x14ac:dyDescent="0.3">
      <c r="C17688"/>
    </row>
    <row r="17689" spans="3:3" x14ac:dyDescent="0.3">
      <c r="C17689"/>
    </row>
    <row r="17690" spans="3:3" x14ac:dyDescent="0.3">
      <c r="C17690"/>
    </row>
    <row r="17691" spans="3:3" x14ac:dyDescent="0.3">
      <c r="C17691"/>
    </row>
    <row r="17692" spans="3:3" x14ac:dyDescent="0.3">
      <c r="C17692"/>
    </row>
    <row r="17693" spans="3:3" x14ac:dyDescent="0.3">
      <c r="C17693"/>
    </row>
    <row r="17694" spans="3:3" x14ac:dyDescent="0.3">
      <c r="C17694"/>
    </row>
    <row r="17695" spans="3:3" x14ac:dyDescent="0.3">
      <c r="C17695"/>
    </row>
    <row r="17696" spans="3:3" x14ac:dyDescent="0.3">
      <c r="C17696"/>
    </row>
    <row r="17697" spans="3:3" x14ac:dyDescent="0.3">
      <c r="C17697"/>
    </row>
    <row r="17698" spans="3:3" x14ac:dyDescent="0.3">
      <c r="C17698"/>
    </row>
    <row r="17699" spans="3:3" x14ac:dyDescent="0.3">
      <c r="C17699"/>
    </row>
    <row r="17700" spans="3:3" x14ac:dyDescent="0.3">
      <c r="C17700"/>
    </row>
    <row r="17701" spans="3:3" x14ac:dyDescent="0.3">
      <c r="C17701"/>
    </row>
    <row r="17702" spans="3:3" x14ac:dyDescent="0.3">
      <c r="C17702"/>
    </row>
    <row r="17703" spans="3:3" x14ac:dyDescent="0.3">
      <c r="C17703"/>
    </row>
    <row r="17704" spans="3:3" x14ac:dyDescent="0.3">
      <c r="C17704"/>
    </row>
    <row r="17705" spans="3:3" x14ac:dyDescent="0.3">
      <c r="C17705"/>
    </row>
    <row r="17706" spans="3:3" x14ac:dyDescent="0.3">
      <c r="C17706"/>
    </row>
    <row r="17707" spans="3:3" x14ac:dyDescent="0.3">
      <c r="C17707"/>
    </row>
    <row r="17708" spans="3:3" x14ac:dyDescent="0.3">
      <c r="C17708"/>
    </row>
    <row r="17709" spans="3:3" x14ac:dyDescent="0.3">
      <c r="C17709"/>
    </row>
    <row r="17710" spans="3:3" x14ac:dyDescent="0.3">
      <c r="C17710"/>
    </row>
    <row r="17711" spans="3:3" x14ac:dyDescent="0.3">
      <c r="C17711"/>
    </row>
    <row r="17712" spans="3:3" x14ac:dyDescent="0.3">
      <c r="C17712"/>
    </row>
    <row r="17713" spans="3:3" x14ac:dyDescent="0.3">
      <c r="C17713"/>
    </row>
    <row r="17714" spans="3:3" x14ac:dyDescent="0.3">
      <c r="C17714"/>
    </row>
    <row r="17715" spans="3:3" x14ac:dyDescent="0.3">
      <c r="C17715"/>
    </row>
    <row r="17716" spans="3:3" x14ac:dyDescent="0.3">
      <c r="C17716"/>
    </row>
    <row r="17717" spans="3:3" x14ac:dyDescent="0.3">
      <c r="C17717"/>
    </row>
    <row r="17718" spans="3:3" x14ac:dyDescent="0.3">
      <c r="C17718"/>
    </row>
    <row r="17719" spans="3:3" x14ac:dyDescent="0.3">
      <c r="C17719"/>
    </row>
    <row r="17720" spans="3:3" x14ac:dyDescent="0.3">
      <c r="C17720"/>
    </row>
    <row r="17721" spans="3:3" x14ac:dyDescent="0.3">
      <c r="C17721"/>
    </row>
    <row r="17722" spans="3:3" x14ac:dyDescent="0.3">
      <c r="C17722"/>
    </row>
    <row r="17723" spans="3:3" x14ac:dyDescent="0.3">
      <c r="C17723"/>
    </row>
    <row r="17724" spans="3:3" x14ac:dyDescent="0.3">
      <c r="C17724"/>
    </row>
    <row r="17725" spans="3:3" x14ac:dyDescent="0.3">
      <c r="C17725"/>
    </row>
    <row r="17726" spans="3:3" x14ac:dyDescent="0.3">
      <c r="C17726"/>
    </row>
    <row r="17727" spans="3:3" x14ac:dyDescent="0.3">
      <c r="C17727"/>
    </row>
    <row r="17728" spans="3:3" x14ac:dyDescent="0.3">
      <c r="C17728"/>
    </row>
    <row r="17729" spans="3:3" x14ac:dyDescent="0.3">
      <c r="C17729"/>
    </row>
    <row r="17730" spans="3:3" x14ac:dyDescent="0.3">
      <c r="C17730"/>
    </row>
    <row r="17731" spans="3:3" x14ac:dyDescent="0.3">
      <c r="C17731"/>
    </row>
    <row r="17732" spans="3:3" x14ac:dyDescent="0.3">
      <c r="C17732"/>
    </row>
    <row r="17733" spans="3:3" x14ac:dyDescent="0.3">
      <c r="C17733"/>
    </row>
    <row r="17734" spans="3:3" x14ac:dyDescent="0.3">
      <c r="C17734"/>
    </row>
    <row r="17735" spans="3:3" x14ac:dyDescent="0.3">
      <c r="C17735"/>
    </row>
    <row r="17736" spans="3:3" x14ac:dyDescent="0.3">
      <c r="C17736"/>
    </row>
    <row r="17737" spans="3:3" x14ac:dyDescent="0.3">
      <c r="C17737"/>
    </row>
    <row r="17738" spans="3:3" x14ac:dyDescent="0.3">
      <c r="C17738"/>
    </row>
    <row r="17739" spans="3:3" x14ac:dyDescent="0.3">
      <c r="C17739"/>
    </row>
    <row r="17740" spans="3:3" x14ac:dyDescent="0.3">
      <c r="C17740"/>
    </row>
    <row r="17741" spans="3:3" x14ac:dyDescent="0.3">
      <c r="C17741"/>
    </row>
    <row r="17742" spans="3:3" x14ac:dyDescent="0.3">
      <c r="C17742"/>
    </row>
    <row r="17743" spans="3:3" x14ac:dyDescent="0.3">
      <c r="C17743"/>
    </row>
    <row r="17744" spans="3:3" x14ac:dyDescent="0.3">
      <c r="C17744"/>
    </row>
    <row r="17745" spans="3:3" x14ac:dyDescent="0.3">
      <c r="C17745"/>
    </row>
    <row r="17746" spans="3:3" x14ac:dyDescent="0.3">
      <c r="C17746"/>
    </row>
    <row r="17747" spans="3:3" x14ac:dyDescent="0.3">
      <c r="C17747"/>
    </row>
    <row r="17748" spans="3:3" x14ac:dyDescent="0.3">
      <c r="C17748"/>
    </row>
    <row r="17749" spans="3:3" x14ac:dyDescent="0.3">
      <c r="C17749"/>
    </row>
    <row r="17750" spans="3:3" x14ac:dyDescent="0.3">
      <c r="C17750"/>
    </row>
    <row r="17751" spans="3:3" x14ac:dyDescent="0.3">
      <c r="C17751"/>
    </row>
    <row r="17752" spans="3:3" x14ac:dyDescent="0.3">
      <c r="C17752"/>
    </row>
    <row r="17753" spans="3:3" x14ac:dyDescent="0.3">
      <c r="C17753"/>
    </row>
    <row r="17754" spans="3:3" x14ac:dyDescent="0.3">
      <c r="C17754"/>
    </row>
    <row r="17755" spans="3:3" x14ac:dyDescent="0.3">
      <c r="C17755"/>
    </row>
    <row r="17756" spans="3:3" x14ac:dyDescent="0.3">
      <c r="C17756"/>
    </row>
    <row r="17757" spans="3:3" x14ac:dyDescent="0.3">
      <c r="C17757"/>
    </row>
    <row r="17758" spans="3:3" x14ac:dyDescent="0.3">
      <c r="C17758"/>
    </row>
    <row r="17759" spans="3:3" x14ac:dyDescent="0.3">
      <c r="C17759"/>
    </row>
    <row r="17760" spans="3:3" x14ac:dyDescent="0.3">
      <c r="C17760"/>
    </row>
    <row r="17761" spans="3:3" x14ac:dyDescent="0.3">
      <c r="C17761"/>
    </row>
    <row r="17762" spans="3:3" x14ac:dyDescent="0.3">
      <c r="C17762"/>
    </row>
    <row r="17763" spans="3:3" x14ac:dyDescent="0.3">
      <c r="C17763"/>
    </row>
    <row r="17764" spans="3:3" x14ac:dyDescent="0.3">
      <c r="C17764"/>
    </row>
    <row r="17765" spans="3:3" x14ac:dyDescent="0.3">
      <c r="C17765"/>
    </row>
    <row r="17766" spans="3:3" x14ac:dyDescent="0.3">
      <c r="C17766"/>
    </row>
    <row r="17767" spans="3:3" x14ac:dyDescent="0.3">
      <c r="C17767"/>
    </row>
    <row r="17768" spans="3:3" x14ac:dyDescent="0.3">
      <c r="C17768"/>
    </row>
    <row r="17769" spans="3:3" x14ac:dyDescent="0.3">
      <c r="C17769"/>
    </row>
    <row r="17770" spans="3:3" x14ac:dyDescent="0.3">
      <c r="C17770"/>
    </row>
    <row r="17771" spans="3:3" x14ac:dyDescent="0.3">
      <c r="C17771"/>
    </row>
    <row r="17772" spans="3:3" x14ac:dyDescent="0.3">
      <c r="C17772"/>
    </row>
    <row r="17773" spans="3:3" x14ac:dyDescent="0.3">
      <c r="C17773"/>
    </row>
    <row r="17774" spans="3:3" x14ac:dyDescent="0.3">
      <c r="C17774"/>
    </row>
    <row r="17775" spans="3:3" x14ac:dyDescent="0.3">
      <c r="C17775"/>
    </row>
    <row r="17776" spans="3:3" x14ac:dyDescent="0.3">
      <c r="C17776"/>
    </row>
    <row r="17777" spans="3:3" x14ac:dyDescent="0.3">
      <c r="C17777"/>
    </row>
    <row r="17778" spans="3:3" x14ac:dyDescent="0.3">
      <c r="C17778"/>
    </row>
    <row r="17779" spans="3:3" x14ac:dyDescent="0.3">
      <c r="C17779"/>
    </row>
    <row r="17780" spans="3:3" x14ac:dyDescent="0.3">
      <c r="C17780"/>
    </row>
    <row r="17781" spans="3:3" x14ac:dyDescent="0.3">
      <c r="C17781"/>
    </row>
    <row r="17782" spans="3:3" x14ac:dyDescent="0.3">
      <c r="C17782"/>
    </row>
    <row r="17783" spans="3:3" x14ac:dyDescent="0.3">
      <c r="C17783"/>
    </row>
    <row r="17784" spans="3:3" x14ac:dyDescent="0.3">
      <c r="C17784"/>
    </row>
    <row r="17785" spans="3:3" x14ac:dyDescent="0.3">
      <c r="C17785"/>
    </row>
    <row r="17786" spans="3:3" x14ac:dyDescent="0.3">
      <c r="C17786"/>
    </row>
    <row r="17787" spans="3:3" x14ac:dyDescent="0.3">
      <c r="C17787"/>
    </row>
    <row r="17788" spans="3:3" x14ac:dyDescent="0.3">
      <c r="C17788"/>
    </row>
    <row r="17789" spans="3:3" x14ac:dyDescent="0.3">
      <c r="C17789"/>
    </row>
    <row r="17790" spans="3:3" x14ac:dyDescent="0.3">
      <c r="C17790"/>
    </row>
    <row r="17791" spans="3:3" x14ac:dyDescent="0.3">
      <c r="C17791"/>
    </row>
    <row r="17792" spans="3:3" x14ac:dyDescent="0.3">
      <c r="C17792"/>
    </row>
    <row r="17793" spans="3:3" x14ac:dyDescent="0.3">
      <c r="C17793"/>
    </row>
    <row r="17794" spans="3:3" x14ac:dyDescent="0.3">
      <c r="C17794"/>
    </row>
    <row r="17795" spans="3:3" x14ac:dyDescent="0.3">
      <c r="C17795"/>
    </row>
    <row r="17796" spans="3:3" x14ac:dyDescent="0.3">
      <c r="C17796"/>
    </row>
    <row r="17797" spans="3:3" x14ac:dyDescent="0.3">
      <c r="C17797"/>
    </row>
    <row r="17798" spans="3:3" x14ac:dyDescent="0.3">
      <c r="C17798"/>
    </row>
    <row r="17799" spans="3:3" x14ac:dyDescent="0.3">
      <c r="C17799"/>
    </row>
    <row r="17800" spans="3:3" x14ac:dyDescent="0.3">
      <c r="C17800"/>
    </row>
    <row r="17801" spans="3:3" x14ac:dyDescent="0.3">
      <c r="C17801"/>
    </row>
    <row r="17802" spans="3:3" x14ac:dyDescent="0.3">
      <c r="C17802"/>
    </row>
    <row r="17803" spans="3:3" x14ac:dyDescent="0.3">
      <c r="C17803"/>
    </row>
    <row r="17804" spans="3:3" x14ac:dyDescent="0.3">
      <c r="C17804"/>
    </row>
    <row r="17805" spans="3:3" x14ac:dyDescent="0.3">
      <c r="C17805"/>
    </row>
    <row r="17806" spans="3:3" x14ac:dyDescent="0.3">
      <c r="C17806"/>
    </row>
    <row r="17807" spans="3:3" x14ac:dyDescent="0.3">
      <c r="C17807"/>
    </row>
    <row r="17808" spans="3:3" x14ac:dyDescent="0.3">
      <c r="C17808"/>
    </row>
    <row r="17809" spans="3:3" x14ac:dyDescent="0.3">
      <c r="C17809"/>
    </row>
    <row r="17810" spans="3:3" x14ac:dyDescent="0.3">
      <c r="C17810"/>
    </row>
    <row r="17811" spans="3:3" x14ac:dyDescent="0.3">
      <c r="C17811"/>
    </row>
    <row r="17812" spans="3:3" x14ac:dyDescent="0.3">
      <c r="C17812"/>
    </row>
    <row r="17813" spans="3:3" x14ac:dyDescent="0.3">
      <c r="C17813"/>
    </row>
    <row r="17814" spans="3:3" x14ac:dyDescent="0.3">
      <c r="C17814"/>
    </row>
    <row r="17815" spans="3:3" x14ac:dyDescent="0.3">
      <c r="C17815"/>
    </row>
    <row r="17816" spans="3:3" x14ac:dyDescent="0.3">
      <c r="C17816"/>
    </row>
    <row r="17817" spans="3:3" x14ac:dyDescent="0.3">
      <c r="C17817"/>
    </row>
    <row r="17818" spans="3:3" x14ac:dyDescent="0.3">
      <c r="C17818"/>
    </row>
    <row r="17819" spans="3:3" x14ac:dyDescent="0.3">
      <c r="C17819"/>
    </row>
    <row r="17820" spans="3:3" x14ac:dyDescent="0.3">
      <c r="C17820"/>
    </row>
    <row r="17821" spans="3:3" x14ac:dyDescent="0.3">
      <c r="C17821"/>
    </row>
    <row r="17822" spans="3:3" x14ac:dyDescent="0.3">
      <c r="C17822"/>
    </row>
    <row r="17823" spans="3:3" x14ac:dyDescent="0.3">
      <c r="C17823"/>
    </row>
    <row r="17824" spans="3:3" x14ac:dyDescent="0.3">
      <c r="C17824"/>
    </row>
    <row r="17825" spans="3:3" x14ac:dyDescent="0.3">
      <c r="C17825"/>
    </row>
    <row r="17826" spans="3:3" x14ac:dyDescent="0.3">
      <c r="C17826"/>
    </row>
    <row r="17827" spans="3:3" x14ac:dyDescent="0.3">
      <c r="C17827"/>
    </row>
    <row r="17828" spans="3:3" x14ac:dyDescent="0.3">
      <c r="C17828"/>
    </row>
    <row r="17829" spans="3:3" x14ac:dyDescent="0.3">
      <c r="C17829"/>
    </row>
    <row r="17830" spans="3:3" x14ac:dyDescent="0.3">
      <c r="C17830"/>
    </row>
    <row r="17831" spans="3:3" x14ac:dyDescent="0.3">
      <c r="C17831"/>
    </row>
    <row r="17832" spans="3:3" x14ac:dyDescent="0.3">
      <c r="C17832"/>
    </row>
    <row r="17833" spans="3:3" x14ac:dyDescent="0.3">
      <c r="C17833"/>
    </row>
    <row r="17834" spans="3:3" x14ac:dyDescent="0.3">
      <c r="C17834"/>
    </row>
    <row r="17835" spans="3:3" x14ac:dyDescent="0.3">
      <c r="C17835"/>
    </row>
    <row r="17836" spans="3:3" x14ac:dyDescent="0.3">
      <c r="C17836"/>
    </row>
    <row r="17837" spans="3:3" x14ac:dyDescent="0.3">
      <c r="C17837"/>
    </row>
    <row r="17838" spans="3:3" x14ac:dyDescent="0.3">
      <c r="C17838"/>
    </row>
    <row r="17839" spans="3:3" x14ac:dyDescent="0.3">
      <c r="C17839"/>
    </row>
    <row r="17840" spans="3:3" x14ac:dyDescent="0.3">
      <c r="C17840"/>
    </row>
    <row r="17841" spans="3:3" x14ac:dyDescent="0.3">
      <c r="C17841"/>
    </row>
    <row r="17842" spans="3:3" x14ac:dyDescent="0.3">
      <c r="C17842"/>
    </row>
    <row r="17843" spans="3:3" x14ac:dyDescent="0.3">
      <c r="C17843"/>
    </row>
    <row r="17844" spans="3:3" x14ac:dyDescent="0.3">
      <c r="C17844"/>
    </row>
    <row r="17845" spans="3:3" x14ac:dyDescent="0.3">
      <c r="C17845"/>
    </row>
    <row r="17846" spans="3:3" x14ac:dyDescent="0.3">
      <c r="C17846"/>
    </row>
    <row r="17847" spans="3:3" x14ac:dyDescent="0.3">
      <c r="C17847"/>
    </row>
    <row r="17848" spans="3:3" x14ac:dyDescent="0.3">
      <c r="C17848"/>
    </row>
    <row r="17849" spans="3:3" x14ac:dyDescent="0.3">
      <c r="C17849"/>
    </row>
    <row r="17850" spans="3:3" x14ac:dyDescent="0.3">
      <c r="C17850"/>
    </row>
    <row r="17851" spans="3:3" x14ac:dyDescent="0.3">
      <c r="C17851"/>
    </row>
    <row r="17852" spans="3:3" x14ac:dyDescent="0.3">
      <c r="C17852"/>
    </row>
    <row r="17853" spans="3:3" x14ac:dyDescent="0.3">
      <c r="C17853"/>
    </row>
    <row r="17854" spans="3:3" x14ac:dyDescent="0.3">
      <c r="C17854"/>
    </row>
    <row r="17855" spans="3:3" x14ac:dyDescent="0.3">
      <c r="C17855"/>
    </row>
    <row r="17856" spans="3:3" x14ac:dyDescent="0.3">
      <c r="C17856"/>
    </row>
    <row r="17857" spans="3:3" x14ac:dyDescent="0.3">
      <c r="C17857"/>
    </row>
    <row r="17858" spans="3:3" x14ac:dyDescent="0.3">
      <c r="C17858"/>
    </row>
    <row r="17859" spans="3:3" x14ac:dyDescent="0.3">
      <c r="C17859"/>
    </row>
    <row r="17860" spans="3:3" x14ac:dyDescent="0.3">
      <c r="C17860"/>
    </row>
    <row r="17861" spans="3:3" x14ac:dyDescent="0.3">
      <c r="C17861"/>
    </row>
    <row r="17862" spans="3:3" x14ac:dyDescent="0.3">
      <c r="C17862"/>
    </row>
    <row r="17863" spans="3:3" x14ac:dyDescent="0.3">
      <c r="C17863"/>
    </row>
    <row r="17864" spans="3:3" x14ac:dyDescent="0.3">
      <c r="C17864"/>
    </row>
    <row r="17865" spans="3:3" x14ac:dyDescent="0.3">
      <c r="C17865"/>
    </row>
    <row r="17866" spans="3:3" x14ac:dyDescent="0.3">
      <c r="C17866"/>
    </row>
    <row r="17867" spans="3:3" x14ac:dyDescent="0.3">
      <c r="C17867"/>
    </row>
    <row r="17868" spans="3:3" x14ac:dyDescent="0.3">
      <c r="C17868"/>
    </row>
    <row r="17869" spans="3:3" x14ac:dyDescent="0.3">
      <c r="C17869"/>
    </row>
    <row r="17870" spans="3:3" x14ac:dyDescent="0.3">
      <c r="C17870"/>
    </row>
    <row r="17871" spans="3:3" x14ac:dyDescent="0.3">
      <c r="C17871"/>
    </row>
    <row r="17872" spans="3:3" x14ac:dyDescent="0.3">
      <c r="C17872"/>
    </row>
    <row r="17873" spans="3:3" x14ac:dyDescent="0.3">
      <c r="C17873"/>
    </row>
    <row r="17874" spans="3:3" x14ac:dyDescent="0.3">
      <c r="C17874"/>
    </row>
    <row r="17875" spans="3:3" x14ac:dyDescent="0.3">
      <c r="C17875"/>
    </row>
    <row r="17876" spans="3:3" x14ac:dyDescent="0.3">
      <c r="C17876"/>
    </row>
    <row r="17877" spans="3:3" x14ac:dyDescent="0.3">
      <c r="C17877"/>
    </row>
    <row r="17878" spans="3:3" x14ac:dyDescent="0.3">
      <c r="C17878"/>
    </row>
    <row r="17879" spans="3:3" x14ac:dyDescent="0.3">
      <c r="C17879"/>
    </row>
    <row r="17880" spans="3:3" x14ac:dyDescent="0.3">
      <c r="C17880"/>
    </row>
    <row r="17881" spans="3:3" x14ac:dyDescent="0.3">
      <c r="C17881"/>
    </row>
    <row r="17882" spans="3:3" x14ac:dyDescent="0.3">
      <c r="C17882"/>
    </row>
    <row r="17883" spans="3:3" x14ac:dyDescent="0.3">
      <c r="C17883"/>
    </row>
    <row r="17884" spans="3:3" x14ac:dyDescent="0.3">
      <c r="C17884"/>
    </row>
    <row r="17885" spans="3:3" x14ac:dyDescent="0.3">
      <c r="C17885"/>
    </row>
    <row r="17886" spans="3:3" x14ac:dyDescent="0.3">
      <c r="C17886"/>
    </row>
    <row r="17887" spans="3:3" x14ac:dyDescent="0.3">
      <c r="C17887"/>
    </row>
    <row r="17888" spans="3:3" x14ac:dyDescent="0.3">
      <c r="C17888"/>
    </row>
    <row r="17889" spans="3:3" x14ac:dyDescent="0.3">
      <c r="C17889"/>
    </row>
    <row r="17890" spans="3:3" x14ac:dyDescent="0.3">
      <c r="C17890"/>
    </row>
    <row r="17891" spans="3:3" x14ac:dyDescent="0.3">
      <c r="C17891"/>
    </row>
    <row r="17892" spans="3:3" x14ac:dyDescent="0.3">
      <c r="C17892"/>
    </row>
    <row r="17893" spans="3:3" x14ac:dyDescent="0.3">
      <c r="C17893"/>
    </row>
    <row r="17894" spans="3:3" x14ac:dyDescent="0.3">
      <c r="C17894"/>
    </row>
    <row r="17895" spans="3:3" x14ac:dyDescent="0.3">
      <c r="C17895"/>
    </row>
    <row r="17896" spans="3:3" x14ac:dyDescent="0.3">
      <c r="C17896"/>
    </row>
    <row r="17897" spans="3:3" x14ac:dyDescent="0.3">
      <c r="C17897"/>
    </row>
    <row r="17898" spans="3:3" x14ac:dyDescent="0.3">
      <c r="C17898"/>
    </row>
    <row r="17899" spans="3:3" x14ac:dyDescent="0.3">
      <c r="C17899"/>
    </row>
    <row r="17900" spans="3:3" x14ac:dyDescent="0.3">
      <c r="C17900"/>
    </row>
    <row r="17901" spans="3:3" x14ac:dyDescent="0.3">
      <c r="C17901"/>
    </row>
    <row r="17902" spans="3:3" x14ac:dyDescent="0.3">
      <c r="C17902"/>
    </row>
    <row r="17903" spans="3:3" x14ac:dyDescent="0.3">
      <c r="C17903"/>
    </row>
    <row r="17904" spans="3:3" x14ac:dyDescent="0.3">
      <c r="C17904"/>
    </row>
    <row r="17905" spans="3:3" x14ac:dyDescent="0.3">
      <c r="C17905"/>
    </row>
    <row r="17906" spans="3:3" x14ac:dyDescent="0.3">
      <c r="C17906"/>
    </row>
    <row r="17907" spans="3:3" x14ac:dyDescent="0.3">
      <c r="C17907"/>
    </row>
    <row r="17908" spans="3:3" x14ac:dyDescent="0.3">
      <c r="C17908"/>
    </row>
    <row r="17909" spans="3:3" x14ac:dyDescent="0.3">
      <c r="C17909"/>
    </row>
    <row r="17910" spans="3:3" x14ac:dyDescent="0.3">
      <c r="C17910"/>
    </row>
    <row r="17911" spans="3:3" x14ac:dyDescent="0.3">
      <c r="C17911"/>
    </row>
    <row r="17912" spans="3:3" x14ac:dyDescent="0.3">
      <c r="C17912"/>
    </row>
    <row r="17913" spans="3:3" x14ac:dyDescent="0.3">
      <c r="C17913"/>
    </row>
    <row r="17914" spans="3:3" x14ac:dyDescent="0.3">
      <c r="C17914"/>
    </row>
    <row r="17915" spans="3:3" x14ac:dyDescent="0.3">
      <c r="C17915"/>
    </row>
    <row r="17916" spans="3:3" x14ac:dyDescent="0.3">
      <c r="C17916"/>
    </row>
    <row r="17917" spans="3:3" x14ac:dyDescent="0.3">
      <c r="C17917"/>
    </row>
    <row r="17918" spans="3:3" x14ac:dyDescent="0.3">
      <c r="C17918"/>
    </row>
    <row r="17919" spans="3:3" x14ac:dyDescent="0.3">
      <c r="C17919"/>
    </row>
    <row r="17920" spans="3:3" x14ac:dyDescent="0.3">
      <c r="C17920"/>
    </row>
    <row r="17921" spans="3:3" x14ac:dyDescent="0.3">
      <c r="C17921"/>
    </row>
    <row r="17922" spans="3:3" x14ac:dyDescent="0.3">
      <c r="C17922"/>
    </row>
    <row r="17923" spans="3:3" x14ac:dyDescent="0.3">
      <c r="C17923"/>
    </row>
    <row r="17924" spans="3:3" x14ac:dyDescent="0.3">
      <c r="C17924"/>
    </row>
    <row r="17925" spans="3:3" x14ac:dyDescent="0.3">
      <c r="C17925"/>
    </row>
    <row r="17926" spans="3:3" x14ac:dyDescent="0.3">
      <c r="C17926"/>
    </row>
    <row r="17927" spans="3:3" x14ac:dyDescent="0.3">
      <c r="C17927"/>
    </row>
    <row r="17928" spans="3:3" x14ac:dyDescent="0.3">
      <c r="C17928"/>
    </row>
    <row r="17929" spans="3:3" x14ac:dyDescent="0.3">
      <c r="C17929"/>
    </row>
    <row r="17930" spans="3:3" x14ac:dyDescent="0.3">
      <c r="C17930"/>
    </row>
    <row r="17931" spans="3:3" x14ac:dyDescent="0.3">
      <c r="C17931"/>
    </row>
    <row r="17932" spans="3:3" x14ac:dyDescent="0.3">
      <c r="C17932"/>
    </row>
    <row r="17933" spans="3:3" x14ac:dyDescent="0.3">
      <c r="C17933"/>
    </row>
    <row r="17934" spans="3:3" x14ac:dyDescent="0.3">
      <c r="C17934"/>
    </row>
    <row r="17935" spans="3:3" x14ac:dyDescent="0.3">
      <c r="C17935"/>
    </row>
    <row r="17936" spans="3:3" x14ac:dyDescent="0.3">
      <c r="C17936"/>
    </row>
    <row r="17937" spans="3:3" x14ac:dyDescent="0.3">
      <c r="C17937"/>
    </row>
    <row r="17938" spans="3:3" x14ac:dyDescent="0.3">
      <c r="C17938"/>
    </row>
    <row r="17939" spans="3:3" x14ac:dyDescent="0.3">
      <c r="C17939"/>
    </row>
    <row r="17940" spans="3:3" x14ac:dyDescent="0.3">
      <c r="C17940"/>
    </row>
    <row r="17941" spans="3:3" x14ac:dyDescent="0.3">
      <c r="C17941"/>
    </row>
    <row r="17942" spans="3:3" x14ac:dyDescent="0.3">
      <c r="C17942"/>
    </row>
    <row r="17943" spans="3:3" x14ac:dyDescent="0.3">
      <c r="C17943"/>
    </row>
    <row r="17944" spans="3:3" x14ac:dyDescent="0.3">
      <c r="C17944"/>
    </row>
    <row r="17945" spans="3:3" x14ac:dyDescent="0.3">
      <c r="C17945"/>
    </row>
    <row r="17946" spans="3:3" x14ac:dyDescent="0.3">
      <c r="C17946"/>
    </row>
    <row r="17947" spans="3:3" x14ac:dyDescent="0.3">
      <c r="C17947"/>
    </row>
    <row r="17948" spans="3:3" x14ac:dyDescent="0.3">
      <c r="C17948"/>
    </row>
    <row r="17949" spans="3:3" x14ac:dyDescent="0.3">
      <c r="C17949"/>
    </row>
    <row r="17950" spans="3:3" x14ac:dyDescent="0.3">
      <c r="C17950"/>
    </row>
    <row r="17951" spans="3:3" x14ac:dyDescent="0.3">
      <c r="C17951"/>
    </row>
    <row r="17952" spans="3:3" x14ac:dyDescent="0.3">
      <c r="C17952"/>
    </row>
    <row r="17953" spans="3:3" x14ac:dyDescent="0.3">
      <c r="C17953"/>
    </row>
    <row r="17954" spans="3:3" x14ac:dyDescent="0.3">
      <c r="C17954"/>
    </row>
    <row r="17955" spans="3:3" x14ac:dyDescent="0.3">
      <c r="C17955"/>
    </row>
    <row r="17956" spans="3:3" x14ac:dyDescent="0.3">
      <c r="C17956"/>
    </row>
    <row r="17957" spans="3:3" x14ac:dyDescent="0.3">
      <c r="C17957"/>
    </row>
    <row r="17958" spans="3:3" x14ac:dyDescent="0.3">
      <c r="C17958"/>
    </row>
    <row r="17959" spans="3:3" x14ac:dyDescent="0.3">
      <c r="C17959"/>
    </row>
    <row r="17960" spans="3:3" x14ac:dyDescent="0.3">
      <c r="C17960"/>
    </row>
    <row r="17961" spans="3:3" x14ac:dyDescent="0.3">
      <c r="C17961"/>
    </row>
    <row r="17962" spans="3:3" x14ac:dyDescent="0.3">
      <c r="C17962"/>
    </row>
    <row r="17963" spans="3:3" x14ac:dyDescent="0.3">
      <c r="C17963"/>
    </row>
    <row r="17964" spans="3:3" x14ac:dyDescent="0.3">
      <c r="C17964"/>
    </row>
    <row r="17965" spans="3:3" x14ac:dyDescent="0.3">
      <c r="C17965"/>
    </row>
    <row r="17966" spans="3:3" x14ac:dyDescent="0.3">
      <c r="C17966"/>
    </row>
    <row r="17967" spans="3:3" x14ac:dyDescent="0.3">
      <c r="C17967"/>
    </row>
    <row r="17968" spans="3:3" x14ac:dyDescent="0.3">
      <c r="C17968"/>
    </row>
    <row r="17969" spans="3:3" x14ac:dyDescent="0.3">
      <c r="C17969"/>
    </row>
    <row r="17970" spans="3:3" x14ac:dyDescent="0.3">
      <c r="C17970"/>
    </row>
    <row r="17971" spans="3:3" x14ac:dyDescent="0.3">
      <c r="C17971"/>
    </row>
    <row r="17972" spans="3:3" x14ac:dyDescent="0.3">
      <c r="C17972"/>
    </row>
    <row r="17973" spans="3:3" x14ac:dyDescent="0.3">
      <c r="C17973"/>
    </row>
    <row r="17974" spans="3:3" x14ac:dyDescent="0.3">
      <c r="C17974"/>
    </row>
    <row r="17975" spans="3:3" x14ac:dyDescent="0.3">
      <c r="C17975"/>
    </row>
    <row r="17976" spans="3:3" x14ac:dyDescent="0.3">
      <c r="C17976"/>
    </row>
    <row r="17977" spans="3:3" x14ac:dyDescent="0.3">
      <c r="C17977"/>
    </row>
    <row r="17978" spans="3:3" x14ac:dyDescent="0.3">
      <c r="C17978"/>
    </row>
    <row r="17979" spans="3:3" x14ac:dyDescent="0.3">
      <c r="C17979"/>
    </row>
    <row r="17980" spans="3:3" x14ac:dyDescent="0.3">
      <c r="C17980"/>
    </row>
    <row r="17981" spans="3:3" x14ac:dyDescent="0.3">
      <c r="C17981"/>
    </row>
    <row r="17982" spans="3:3" x14ac:dyDescent="0.3">
      <c r="C17982"/>
    </row>
    <row r="17983" spans="3:3" x14ac:dyDescent="0.3">
      <c r="C17983"/>
    </row>
    <row r="17984" spans="3:3" x14ac:dyDescent="0.3">
      <c r="C17984"/>
    </row>
    <row r="17985" spans="3:3" x14ac:dyDescent="0.3">
      <c r="C17985"/>
    </row>
    <row r="17986" spans="3:3" x14ac:dyDescent="0.3">
      <c r="C17986"/>
    </row>
    <row r="17987" spans="3:3" x14ac:dyDescent="0.3">
      <c r="C17987"/>
    </row>
    <row r="17988" spans="3:3" x14ac:dyDescent="0.3">
      <c r="C17988"/>
    </row>
    <row r="17989" spans="3:3" x14ac:dyDescent="0.3">
      <c r="C17989"/>
    </row>
    <row r="17990" spans="3:3" x14ac:dyDescent="0.3">
      <c r="C17990"/>
    </row>
    <row r="17991" spans="3:3" x14ac:dyDescent="0.3">
      <c r="C17991"/>
    </row>
    <row r="17992" spans="3:3" x14ac:dyDescent="0.3">
      <c r="C17992"/>
    </row>
    <row r="17993" spans="3:3" x14ac:dyDescent="0.3">
      <c r="C17993"/>
    </row>
    <row r="17994" spans="3:3" x14ac:dyDescent="0.3">
      <c r="C17994"/>
    </row>
    <row r="17995" spans="3:3" x14ac:dyDescent="0.3">
      <c r="C17995"/>
    </row>
    <row r="17996" spans="3:3" x14ac:dyDescent="0.3">
      <c r="C17996"/>
    </row>
    <row r="17997" spans="3:3" x14ac:dyDescent="0.3">
      <c r="C17997"/>
    </row>
    <row r="17998" spans="3:3" x14ac:dyDescent="0.3">
      <c r="C17998"/>
    </row>
    <row r="17999" spans="3:3" x14ac:dyDescent="0.3">
      <c r="C17999"/>
    </row>
    <row r="18000" spans="3:3" x14ac:dyDescent="0.3">
      <c r="C18000"/>
    </row>
    <row r="18001" spans="3:3" x14ac:dyDescent="0.3">
      <c r="C18001"/>
    </row>
    <row r="18002" spans="3:3" x14ac:dyDescent="0.3">
      <c r="C18002"/>
    </row>
    <row r="18003" spans="3:3" x14ac:dyDescent="0.3">
      <c r="C18003"/>
    </row>
    <row r="18004" spans="3:3" x14ac:dyDescent="0.3">
      <c r="C18004"/>
    </row>
    <row r="18005" spans="3:3" x14ac:dyDescent="0.3">
      <c r="C18005"/>
    </row>
    <row r="18006" spans="3:3" x14ac:dyDescent="0.3">
      <c r="C18006"/>
    </row>
    <row r="18007" spans="3:3" x14ac:dyDescent="0.3">
      <c r="C18007"/>
    </row>
    <row r="18008" spans="3:3" x14ac:dyDescent="0.3">
      <c r="C18008"/>
    </row>
    <row r="18009" spans="3:3" x14ac:dyDescent="0.3">
      <c r="C18009"/>
    </row>
    <row r="18010" spans="3:3" x14ac:dyDescent="0.3">
      <c r="C18010"/>
    </row>
    <row r="18011" spans="3:3" x14ac:dyDescent="0.3">
      <c r="C18011"/>
    </row>
    <row r="18012" spans="3:3" x14ac:dyDescent="0.3">
      <c r="C18012"/>
    </row>
    <row r="18013" spans="3:3" x14ac:dyDescent="0.3">
      <c r="C18013"/>
    </row>
    <row r="18014" spans="3:3" x14ac:dyDescent="0.3">
      <c r="C18014"/>
    </row>
    <row r="18015" spans="3:3" x14ac:dyDescent="0.3">
      <c r="C18015"/>
    </row>
    <row r="18016" spans="3:3" x14ac:dyDescent="0.3">
      <c r="C18016"/>
    </row>
    <row r="18017" spans="3:3" x14ac:dyDescent="0.3">
      <c r="C18017"/>
    </row>
    <row r="18018" spans="3:3" x14ac:dyDescent="0.3">
      <c r="C18018"/>
    </row>
    <row r="18019" spans="3:3" x14ac:dyDescent="0.3">
      <c r="C18019"/>
    </row>
    <row r="18020" spans="3:3" x14ac:dyDescent="0.3">
      <c r="C18020"/>
    </row>
    <row r="18021" spans="3:3" x14ac:dyDescent="0.3">
      <c r="C18021"/>
    </row>
    <row r="18022" spans="3:3" x14ac:dyDescent="0.3">
      <c r="C18022"/>
    </row>
    <row r="18023" spans="3:3" x14ac:dyDescent="0.3">
      <c r="C18023"/>
    </row>
    <row r="18024" spans="3:3" x14ac:dyDescent="0.3">
      <c r="C18024"/>
    </row>
    <row r="18025" spans="3:3" x14ac:dyDescent="0.3">
      <c r="C18025"/>
    </row>
    <row r="18026" spans="3:3" x14ac:dyDescent="0.3">
      <c r="C18026"/>
    </row>
    <row r="18027" spans="3:3" x14ac:dyDescent="0.3">
      <c r="C18027"/>
    </row>
    <row r="18028" spans="3:3" x14ac:dyDescent="0.3">
      <c r="C18028"/>
    </row>
    <row r="18029" spans="3:3" x14ac:dyDescent="0.3">
      <c r="C18029"/>
    </row>
    <row r="18030" spans="3:3" x14ac:dyDescent="0.3">
      <c r="C18030"/>
    </row>
    <row r="18031" spans="3:3" x14ac:dyDescent="0.3">
      <c r="C18031"/>
    </row>
    <row r="18032" spans="3:3" x14ac:dyDescent="0.3">
      <c r="C18032"/>
    </row>
    <row r="18033" spans="3:3" x14ac:dyDescent="0.3">
      <c r="C18033"/>
    </row>
    <row r="18034" spans="3:3" x14ac:dyDescent="0.3">
      <c r="C18034"/>
    </row>
    <row r="18035" spans="3:3" x14ac:dyDescent="0.3">
      <c r="C18035"/>
    </row>
    <row r="18036" spans="3:3" x14ac:dyDescent="0.3">
      <c r="C18036"/>
    </row>
    <row r="18037" spans="3:3" x14ac:dyDescent="0.3">
      <c r="C18037"/>
    </row>
    <row r="18038" spans="3:3" x14ac:dyDescent="0.3">
      <c r="C18038"/>
    </row>
    <row r="18039" spans="3:3" x14ac:dyDescent="0.3">
      <c r="C18039"/>
    </row>
    <row r="18040" spans="3:3" x14ac:dyDescent="0.3">
      <c r="C18040"/>
    </row>
    <row r="18041" spans="3:3" x14ac:dyDescent="0.3">
      <c r="C18041"/>
    </row>
    <row r="18042" spans="3:3" x14ac:dyDescent="0.3">
      <c r="C18042"/>
    </row>
    <row r="18043" spans="3:3" x14ac:dyDescent="0.3">
      <c r="C18043"/>
    </row>
    <row r="18044" spans="3:3" x14ac:dyDescent="0.3">
      <c r="C18044"/>
    </row>
    <row r="18045" spans="3:3" x14ac:dyDescent="0.3">
      <c r="C18045"/>
    </row>
    <row r="18046" spans="3:3" x14ac:dyDescent="0.3">
      <c r="C18046"/>
    </row>
    <row r="18047" spans="3:3" x14ac:dyDescent="0.3">
      <c r="C18047"/>
    </row>
    <row r="18048" spans="3:3" x14ac:dyDescent="0.3">
      <c r="C18048"/>
    </row>
    <row r="18049" spans="3:3" x14ac:dyDescent="0.3">
      <c r="C18049"/>
    </row>
    <row r="18050" spans="3:3" x14ac:dyDescent="0.3">
      <c r="C18050"/>
    </row>
    <row r="18051" spans="3:3" x14ac:dyDescent="0.3">
      <c r="C18051"/>
    </row>
    <row r="18052" spans="3:3" x14ac:dyDescent="0.3">
      <c r="C18052"/>
    </row>
    <row r="18053" spans="3:3" x14ac:dyDescent="0.3">
      <c r="C18053"/>
    </row>
    <row r="18054" spans="3:3" x14ac:dyDescent="0.3">
      <c r="C18054"/>
    </row>
    <row r="18055" spans="3:3" x14ac:dyDescent="0.3">
      <c r="C18055"/>
    </row>
    <row r="18056" spans="3:3" x14ac:dyDescent="0.3">
      <c r="C18056"/>
    </row>
    <row r="18057" spans="3:3" x14ac:dyDescent="0.3">
      <c r="C18057"/>
    </row>
    <row r="18058" spans="3:3" x14ac:dyDescent="0.3">
      <c r="C18058"/>
    </row>
    <row r="18059" spans="3:3" x14ac:dyDescent="0.3">
      <c r="C18059"/>
    </row>
    <row r="18060" spans="3:3" x14ac:dyDescent="0.3">
      <c r="C18060"/>
    </row>
    <row r="18061" spans="3:3" x14ac:dyDescent="0.3">
      <c r="C18061"/>
    </row>
    <row r="18062" spans="3:3" x14ac:dyDescent="0.3">
      <c r="C18062"/>
    </row>
    <row r="18063" spans="3:3" x14ac:dyDescent="0.3">
      <c r="C18063"/>
    </row>
    <row r="18064" spans="3:3" x14ac:dyDescent="0.3">
      <c r="C18064"/>
    </row>
    <row r="18065" spans="3:3" x14ac:dyDescent="0.3">
      <c r="C18065"/>
    </row>
    <row r="18066" spans="3:3" x14ac:dyDescent="0.3">
      <c r="C18066"/>
    </row>
    <row r="18067" spans="3:3" x14ac:dyDescent="0.3">
      <c r="C18067"/>
    </row>
    <row r="18068" spans="3:3" x14ac:dyDescent="0.3">
      <c r="C18068"/>
    </row>
    <row r="18069" spans="3:3" x14ac:dyDescent="0.3">
      <c r="C18069"/>
    </row>
    <row r="18070" spans="3:3" x14ac:dyDescent="0.3">
      <c r="C18070"/>
    </row>
    <row r="18071" spans="3:3" x14ac:dyDescent="0.3">
      <c r="C18071"/>
    </row>
    <row r="18072" spans="3:3" x14ac:dyDescent="0.3">
      <c r="C18072"/>
    </row>
    <row r="18073" spans="3:3" x14ac:dyDescent="0.3">
      <c r="C18073"/>
    </row>
    <row r="18074" spans="3:3" x14ac:dyDescent="0.3">
      <c r="C18074"/>
    </row>
    <row r="18075" spans="3:3" x14ac:dyDescent="0.3">
      <c r="C18075"/>
    </row>
    <row r="18076" spans="3:3" x14ac:dyDescent="0.3">
      <c r="C18076"/>
    </row>
    <row r="18077" spans="3:3" x14ac:dyDescent="0.3">
      <c r="C18077"/>
    </row>
    <row r="18078" spans="3:3" x14ac:dyDescent="0.3">
      <c r="C18078"/>
    </row>
    <row r="18079" spans="3:3" x14ac:dyDescent="0.3">
      <c r="C18079"/>
    </row>
    <row r="18080" spans="3:3" x14ac:dyDescent="0.3">
      <c r="C18080"/>
    </row>
    <row r="18081" spans="3:3" x14ac:dyDescent="0.3">
      <c r="C18081"/>
    </row>
    <row r="18082" spans="3:3" x14ac:dyDescent="0.3">
      <c r="C18082"/>
    </row>
    <row r="18083" spans="3:3" x14ac:dyDescent="0.3">
      <c r="C18083"/>
    </row>
    <row r="18084" spans="3:3" x14ac:dyDescent="0.3">
      <c r="C18084"/>
    </row>
    <row r="18085" spans="3:3" x14ac:dyDescent="0.3">
      <c r="C18085"/>
    </row>
    <row r="18086" spans="3:3" x14ac:dyDescent="0.3">
      <c r="C18086"/>
    </row>
    <row r="18087" spans="3:3" x14ac:dyDescent="0.3">
      <c r="C18087"/>
    </row>
    <row r="18088" spans="3:3" x14ac:dyDescent="0.3">
      <c r="C18088"/>
    </row>
    <row r="18089" spans="3:3" x14ac:dyDescent="0.3">
      <c r="C18089"/>
    </row>
    <row r="18090" spans="3:3" x14ac:dyDescent="0.3">
      <c r="C18090"/>
    </row>
    <row r="18091" spans="3:3" x14ac:dyDescent="0.3">
      <c r="C18091"/>
    </row>
    <row r="18092" spans="3:3" x14ac:dyDescent="0.3">
      <c r="C18092"/>
    </row>
    <row r="18093" spans="3:3" x14ac:dyDescent="0.3">
      <c r="C18093"/>
    </row>
    <row r="18094" spans="3:3" x14ac:dyDescent="0.3">
      <c r="C18094"/>
    </row>
    <row r="18095" spans="3:3" x14ac:dyDescent="0.3">
      <c r="C18095"/>
    </row>
    <row r="18096" spans="3:3" x14ac:dyDescent="0.3">
      <c r="C18096"/>
    </row>
    <row r="18097" spans="3:3" x14ac:dyDescent="0.3">
      <c r="C18097"/>
    </row>
    <row r="18098" spans="3:3" x14ac:dyDescent="0.3">
      <c r="C18098"/>
    </row>
    <row r="18099" spans="3:3" x14ac:dyDescent="0.3">
      <c r="C18099"/>
    </row>
    <row r="18100" spans="3:3" x14ac:dyDescent="0.3">
      <c r="C18100"/>
    </row>
    <row r="18101" spans="3:3" x14ac:dyDescent="0.3">
      <c r="C18101"/>
    </row>
    <row r="18102" spans="3:3" x14ac:dyDescent="0.3">
      <c r="C18102"/>
    </row>
    <row r="18103" spans="3:3" x14ac:dyDescent="0.3">
      <c r="C18103"/>
    </row>
    <row r="18104" spans="3:3" x14ac:dyDescent="0.3">
      <c r="C18104"/>
    </row>
    <row r="18105" spans="3:3" x14ac:dyDescent="0.3">
      <c r="C18105"/>
    </row>
    <row r="18106" spans="3:3" x14ac:dyDescent="0.3">
      <c r="C18106"/>
    </row>
    <row r="18107" spans="3:3" x14ac:dyDescent="0.3">
      <c r="C18107"/>
    </row>
    <row r="18108" spans="3:3" x14ac:dyDescent="0.3">
      <c r="C18108"/>
    </row>
    <row r="18109" spans="3:3" x14ac:dyDescent="0.3">
      <c r="C18109"/>
    </row>
    <row r="18110" spans="3:3" x14ac:dyDescent="0.3">
      <c r="C18110"/>
    </row>
    <row r="18111" spans="3:3" x14ac:dyDescent="0.3">
      <c r="C18111"/>
    </row>
    <row r="18112" spans="3:3" x14ac:dyDescent="0.3">
      <c r="C18112"/>
    </row>
    <row r="18113" spans="3:3" x14ac:dyDescent="0.3">
      <c r="C18113"/>
    </row>
    <row r="18114" spans="3:3" x14ac:dyDescent="0.3">
      <c r="C18114"/>
    </row>
    <row r="18115" spans="3:3" x14ac:dyDescent="0.3">
      <c r="C18115"/>
    </row>
    <row r="18116" spans="3:3" x14ac:dyDescent="0.3">
      <c r="C18116"/>
    </row>
    <row r="18117" spans="3:3" x14ac:dyDescent="0.3">
      <c r="C18117"/>
    </row>
    <row r="18118" spans="3:3" x14ac:dyDescent="0.3">
      <c r="C18118"/>
    </row>
    <row r="18119" spans="3:3" x14ac:dyDescent="0.3">
      <c r="C18119"/>
    </row>
    <row r="18120" spans="3:3" x14ac:dyDescent="0.3">
      <c r="C18120"/>
    </row>
    <row r="18121" spans="3:3" x14ac:dyDescent="0.3">
      <c r="C18121"/>
    </row>
    <row r="18122" spans="3:3" x14ac:dyDescent="0.3">
      <c r="C18122"/>
    </row>
    <row r="18123" spans="3:3" x14ac:dyDescent="0.3">
      <c r="C18123"/>
    </row>
    <row r="18124" spans="3:3" x14ac:dyDescent="0.3">
      <c r="C18124"/>
    </row>
    <row r="18125" spans="3:3" x14ac:dyDescent="0.3">
      <c r="C18125"/>
    </row>
    <row r="18126" spans="3:3" x14ac:dyDescent="0.3">
      <c r="C18126"/>
    </row>
    <row r="18127" spans="3:3" x14ac:dyDescent="0.3">
      <c r="C18127"/>
    </row>
    <row r="18128" spans="3:3" x14ac:dyDescent="0.3">
      <c r="C18128"/>
    </row>
    <row r="18129" spans="3:3" x14ac:dyDescent="0.3">
      <c r="C18129"/>
    </row>
    <row r="18130" spans="3:3" x14ac:dyDescent="0.3">
      <c r="C18130"/>
    </row>
    <row r="18131" spans="3:3" x14ac:dyDescent="0.3">
      <c r="C18131"/>
    </row>
    <row r="18132" spans="3:3" x14ac:dyDescent="0.3">
      <c r="C18132"/>
    </row>
    <row r="18133" spans="3:3" x14ac:dyDescent="0.3">
      <c r="C18133"/>
    </row>
    <row r="18134" spans="3:3" x14ac:dyDescent="0.3">
      <c r="C18134"/>
    </row>
    <row r="18135" spans="3:3" x14ac:dyDescent="0.3">
      <c r="C18135"/>
    </row>
    <row r="18136" spans="3:3" x14ac:dyDescent="0.3">
      <c r="C18136"/>
    </row>
    <row r="18137" spans="3:3" x14ac:dyDescent="0.3">
      <c r="C18137"/>
    </row>
    <row r="18138" spans="3:3" x14ac:dyDescent="0.3">
      <c r="C18138"/>
    </row>
    <row r="18139" spans="3:3" x14ac:dyDescent="0.3">
      <c r="C18139"/>
    </row>
    <row r="18140" spans="3:3" x14ac:dyDescent="0.3">
      <c r="C18140"/>
    </row>
    <row r="18141" spans="3:3" x14ac:dyDescent="0.3">
      <c r="C18141"/>
    </row>
    <row r="18142" spans="3:3" x14ac:dyDescent="0.3">
      <c r="C18142"/>
    </row>
    <row r="18143" spans="3:3" x14ac:dyDescent="0.3">
      <c r="C18143"/>
    </row>
    <row r="18144" spans="3:3" x14ac:dyDescent="0.3">
      <c r="C18144"/>
    </row>
    <row r="18145" spans="3:3" x14ac:dyDescent="0.3">
      <c r="C18145"/>
    </row>
    <row r="18146" spans="3:3" x14ac:dyDescent="0.3">
      <c r="C18146"/>
    </row>
    <row r="18147" spans="3:3" x14ac:dyDescent="0.3">
      <c r="C18147"/>
    </row>
    <row r="18148" spans="3:3" x14ac:dyDescent="0.3">
      <c r="C18148"/>
    </row>
    <row r="18149" spans="3:3" x14ac:dyDescent="0.3">
      <c r="C18149"/>
    </row>
    <row r="18150" spans="3:3" x14ac:dyDescent="0.3">
      <c r="C18150"/>
    </row>
    <row r="18151" spans="3:3" x14ac:dyDescent="0.3">
      <c r="C18151"/>
    </row>
    <row r="18152" spans="3:3" x14ac:dyDescent="0.3">
      <c r="C18152"/>
    </row>
    <row r="18153" spans="3:3" x14ac:dyDescent="0.3">
      <c r="C18153"/>
    </row>
    <row r="18154" spans="3:3" x14ac:dyDescent="0.3">
      <c r="C18154"/>
    </row>
    <row r="18155" spans="3:3" x14ac:dyDescent="0.3">
      <c r="C18155"/>
    </row>
    <row r="18156" spans="3:3" x14ac:dyDescent="0.3">
      <c r="C18156"/>
    </row>
    <row r="18157" spans="3:3" x14ac:dyDescent="0.3">
      <c r="C18157"/>
    </row>
    <row r="18158" spans="3:3" x14ac:dyDescent="0.3">
      <c r="C18158"/>
    </row>
    <row r="18159" spans="3:3" x14ac:dyDescent="0.3">
      <c r="C18159"/>
    </row>
    <row r="18160" spans="3:3" x14ac:dyDescent="0.3">
      <c r="C18160"/>
    </row>
    <row r="18161" spans="3:3" x14ac:dyDescent="0.3">
      <c r="C18161"/>
    </row>
    <row r="18162" spans="3:3" x14ac:dyDescent="0.3">
      <c r="C18162"/>
    </row>
    <row r="18163" spans="3:3" x14ac:dyDescent="0.3">
      <c r="C18163"/>
    </row>
    <row r="18164" spans="3:3" x14ac:dyDescent="0.3">
      <c r="C18164"/>
    </row>
    <row r="18165" spans="3:3" x14ac:dyDescent="0.3">
      <c r="C18165"/>
    </row>
    <row r="18166" spans="3:3" x14ac:dyDescent="0.3">
      <c r="C18166"/>
    </row>
    <row r="18167" spans="3:3" x14ac:dyDescent="0.3">
      <c r="C18167"/>
    </row>
    <row r="18168" spans="3:3" x14ac:dyDescent="0.3">
      <c r="C18168"/>
    </row>
    <row r="18169" spans="3:3" x14ac:dyDescent="0.3">
      <c r="C18169"/>
    </row>
    <row r="18170" spans="3:3" x14ac:dyDescent="0.3">
      <c r="C18170"/>
    </row>
    <row r="18171" spans="3:3" x14ac:dyDescent="0.3">
      <c r="C18171"/>
    </row>
    <row r="18172" spans="3:3" x14ac:dyDescent="0.3">
      <c r="C18172"/>
    </row>
    <row r="18173" spans="3:3" x14ac:dyDescent="0.3">
      <c r="C18173"/>
    </row>
    <row r="18174" spans="3:3" x14ac:dyDescent="0.3">
      <c r="C18174"/>
    </row>
    <row r="18175" spans="3:3" x14ac:dyDescent="0.3">
      <c r="C18175"/>
    </row>
    <row r="18176" spans="3:3" x14ac:dyDescent="0.3">
      <c r="C18176"/>
    </row>
    <row r="18177" spans="3:3" x14ac:dyDescent="0.3">
      <c r="C18177"/>
    </row>
    <row r="18178" spans="3:3" x14ac:dyDescent="0.3">
      <c r="C18178"/>
    </row>
    <row r="18179" spans="3:3" x14ac:dyDescent="0.3">
      <c r="C18179"/>
    </row>
    <row r="18180" spans="3:3" x14ac:dyDescent="0.3">
      <c r="C18180"/>
    </row>
    <row r="18181" spans="3:3" x14ac:dyDescent="0.3">
      <c r="C18181"/>
    </row>
    <row r="18182" spans="3:3" x14ac:dyDescent="0.3">
      <c r="C18182"/>
    </row>
    <row r="18183" spans="3:3" x14ac:dyDescent="0.3">
      <c r="C18183"/>
    </row>
    <row r="18184" spans="3:3" x14ac:dyDescent="0.3">
      <c r="C18184"/>
    </row>
    <row r="18185" spans="3:3" x14ac:dyDescent="0.3">
      <c r="C18185"/>
    </row>
    <row r="18186" spans="3:3" x14ac:dyDescent="0.3">
      <c r="C18186"/>
    </row>
    <row r="18187" spans="3:3" x14ac:dyDescent="0.3">
      <c r="C18187"/>
    </row>
    <row r="18188" spans="3:3" x14ac:dyDescent="0.3">
      <c r="C18188"/>
    </row>
    <row r="18189" spans="3:3" x14ac:dyDescent="0.3">
      <c r="C18189"/>
    </row>
    <row r="18190" spans="3:3" x14ac:dyDescent="0.3">
      <c r="C18190"/>
    </row>
    <row r="18191" spans="3:3" x14ac:dyDescent="0.3">
      <c r="C18191"/>
    </row>
    <row r="18192" spans="3:3" x14ac:dyDescent="0.3">
      <c r="C18192"/>
    </row>
    <row r="18193" spans="3:3" x14ac:dyDescent="0.3">
      <c r="C18193"/>
    </row>
    <row r="18194" spans="3:3" x14ac:dyDescent="0.3">
      <c r="C18194"/>
    </row>
    <row r="18195" spans="3:3" x14ac:dyDescent="0.3">
      <c r="C18195"/>
    </row>
    <row r="18196" spans="3:3" x14ac:dyDescent="0.3">
      <c r="C18196"/>
    </row>
    <row r="18197" spans="3:3" x14ac:dyDescent="0.3">
      <c r="C18197"/>
    </row>
    <row r="18198" spans="3:3" x14ac:dyDescent="0.3">
      <c r="C18198"/>
    </row>
    <row r="18199" spans="3:3" x14ac:dyDescent="0.3">
      <c r="C18199"/>
    </row>
    <row r="18200" spans="3:3" x14ac:dyDescent="0.3">
      <c r="C18200"/>
    </row>
    <row r="18201" spans="3:3" x14ac:dyDescent="0.3">
      <c r="C18201"/>
    </row>
    <row r="18202" spans="3:3" x14ac:dyDescent="0.3">
      <c r="C18202"/>
    </row>
    <row r="18203" spans="3:3" x14ac:dyDescent="0.3">
      <c r="C18203"/>
    </row>
    <row r="18204" spans="3:3" x14ac:dyDescent="0.3">
      <c r="C18204"/>
    </row>
    <row r="18205" spans="3:3" x14ac:dyDescent="0.3">
      <c r="C18205"/>
    </row>
    <row r="18206" spans="3:3" x14ac:dyDescent="0.3">
      <c r="C18206"/>
    </row>
    <row r="18207" spans="3:3" x14ac:dyDescent="0.3">
      <c r="C18207"/>
    </row>
    <row r="18208" spans="3:3" x14ac:dyDescent="0.3">
      <c r="C18208"/>
    </row>
    <row r="18209" spans="3:3" x14ac:dyDescent="0.3">
      <c r="C18209"/>
    </row>
    <row r="18210" spans="3:3" x14ac:dyDescent="0.3">
      <c r="C18210"/>
    </row>
    <row r="18211" spans="3:3" x14ac:dyDescent="0.3">
      <c r="C18211"/>
    </row>
    <row r="18212" spans="3:3" x14ac:dyDescent="0.3">
      <c r="C18212"/>
    </row>
    <row r="18213" spans="3:3" x14ac:dyDescent="0.3">
      <c r="C18213"/>
    </row>
    <row r="18214" spans="3:3" x14ac:dyDescent="0.3">
      <c r="C18214"/>
    </row>
    <row r="18215" spans="3:3" x14ac:dyDescent="0.3">
      <c r="C18215"/>
    </row>
    <row r="18216" spans="3:3" x14ac:dyDescent="0.3">
      <c r="C18216"/>
    </row>
    <row r="18217" spans="3:3" x14ac:dyDescent="0.3">
      <c r="C18217"/>
    </row>
    <row r="18218" spans="3:3" x14ac:dyDescent="0.3">
      <c r="C18218"/>
    </row>
    <row r="18219" spans="3:3" x14ac:dyDescent="0.3">
      <c r="C18219"/>
    </row>
    <row r="18220" spans="3:3" x14ac:dyDescent="0.3">
      <c r="C18220"/>
    </row>
    <row r="18221" spans="3:3" x14ac:dyDescent="0.3">
      <c r="C18221"/>
    </row>
    <row r="18222" spans="3:3" x14ac:dyDescent="0.3">
      <c r="C18222"/>
    </row>
    <row r="18223" spans="3:3" x14ac:dyDescent="0.3">
      <c r="C18223"/>
    </row>
    <row r="18224" spans="3:3" x14ac:dyDescent="0.3">
      <c r="C18224"/>
    </row>
    <row r="18225" spans="3:3" x14ac:dyDescent="0.3">
      <c r="C18225"/>
    </row>
    <row r="18226" spans="3:3" x14ac:dyDescent="0.3">
      <c r="C18226"/>
    </row>
    <row r="18227" spans="3:3" x14ac:dyDescent="0.3">
      <c r="C18227"/>
    </row>
    <row r="18228" spans="3:3" x14ac:dyDescent="0.3">
      <c r="C18228"/>
    </row>
    <row r="18229" spans="3:3" x14ac:dyDescent="0.3">
      <c r="C18229"/>
    </row>
    <row r="18230" spans="3:3" x14ac:dyDescent="0.3">
      <c r="C18230"/>
    </row>
    <row r="18231" spans="3:3" x14ac:dyDescent="0.3">
      <c r="C18231"/>
    </row>
    <row r="18232" spans="3:3" x14ac:dyDescent="0.3">
      <c r="C18232"/>
    </row>
    <row r="18233" spans="3:3" x14ac:dyDescent="0.3">
      <c r="C18233"/>
    </row>
    <row r="18234" spans="3:3" x14ac:dyDescent="0.3">
      <c r="C18234"/>
    </row>
    <row r="18235" spans="3:3" x14ac:dyDescent="0.3">
      <c r="C18235"/>
    </row>
    <row r="18236" spans="3:3" x14ac:dyDescent="0.3">
      <c r="C18236"/>
    </row>
    <row r="18237" spans="3:3" x14ac:dyDescent="0.3">
      <c r="C18237"/>
    </row>
    <row r="18238" spans="3:3" x14ac:dyDescent="0.3">
      <c r="C18238"/>
    </row>
    <row r="18239" spans="3:3" x14ac:dyDescent="0.3">
      <c r="C18239"/>
    </row>
    <row r="18240" spans="3:3" x14ac:dyDescent="0.3">
      <c r="C18240"/>
    </row>
    <row r="18241" spans="3:3" x14ac:dyDescent="0.3">
      <c r="C18241"/>
    </row>
    <row r="18242" spans="3:3" x14ac:dyDescent="0.3">
      <c r="C18242"/>
    </row>
    <row r="18243" spans="3:3" x14ac:dyDescent="0.3">
      <c r="C18243"/>
    </row>
    <row r="18244" spans="3:3" x14ac:dyDescent="0.3">
      <c r="C18244"/>
    </row>
    <row r="18245" spans="3:3" x14ac:dyDescent="0.3">
      <c r="C18245"/>
    </row>
    <row r="18246" spans="3:3" x14ac:dyDescent="0.3">
      <c r="C18246"/>
    </row>
    <row r="18247" spans="3:3" x14ac:dyDescent="0.3">
      <c r="C18247"/>
    </row>
    <row r="18248" spans="3:3" x14ac:dyDescent="0.3">
      <c r="C18248"/>
    </row>
    <row r="18249" spans="3:3" x14ac:dyDescent="0.3">
      <c r="C18249"/>
    </row>
    <row r="18250" spans="3:3" x14ac:dyDescent="0.3">
      <c r="C18250"/>
    </row>
    <row r="18251" spans="3:3" x14ac:dyDescent="0.3">
      <c r="C18251"/>
    </row>
    <row r="18252" spans="3:3" x14ac:dyDescent="0.3">
      <c r="C18252"/>
    </row>
    <row r="18253" spans="3:3" x14ac:dyDescent="0.3">
      <c r="C18253"/>
    </row>
    <row r="18254" spans="3:3" x14ac:dyDescent="0.3">
      <c r="C18254"/>
    </row>
    <row r="18255" spans="3:3" x14ac:dyDescent="0.3">
      <c r="C18255"/>
    </row>
    <row r="18256" spans="3:3" x14ac:dyDescent="0.3">
      <c r="C18256"/>
    </row>
    <row r="18257" spans="3:3" x14ac:dyDescent="0.3">
      <c r="C18257"/>
    </row>
    <row r="18258" spans="3:3" x14ac:dyDescent="0.3">
      <c r="C18258"/>
    </row>
    <row r="18259" spans="3:3" x14ac:dyDescent="0.3">
      <c r="C18259"/>
    </row>
    <row r="18260" spans="3:3" x14ac:dyDescent="0.3">
      <c r="C18260"/>
    </row>
    <row r="18261" spans="3:3" x14ac:dyDescent="0.3">
      <c r="C18261"/>
    </row>
    <row r="18262" spans="3:3" x14ac:dyDescent="0.3">
      <c r="C18262"/>
    </row>
    <row r="18263" spans="3:3" x14ac:dyDescent="0.3">
      <c r="C18263"/>
    </row>
    <row r="18264" spans="3:3" x14ac:dyDescent="0.3">
      <c r="C18264"/>
    </row>
    <row r="18265" spans="3:3" x14ac:dyDescent="0.3">
      <c r="C18265"/>
    </row>
    <row r="18266" spans="3:3" x14ac:dyDescent="0.3">
      <c r="C18266"/>
    </row>
    <row r="18267" spans="3:3" x14ac:dyDescent="0.3">
      <c r="C18267"/>
    </row>
    <row r="18268" spans="3:3" x14ac:dyDescent="0.3">
      <c r="C18268"/>
    </row>
    <row r="18269" spans="3:3" x14ac:dyDescent="0.3">
      <c r="C18269"/>
    </row>
    <row r="18270" spans="3:3" x14ac:dyDescent="0.3">
      <c r="C18270"/>
    </row>
    <row r="18271" spans="3:3" x14ac:dyDescent="0.3">
      <c r="C18271"/>
    </row>
    <row r="18272" spans="3:3" x14ac:dyDescent="0.3">
      <c r="C18272"/>
    </row>
    <row r="18273" spans="3:3" x14ac:dyDescent="0.3">
      <c r="C18273"/>
    </row>
    <row r="18274" spans="3:3" x14ac:dyDescent="0.3">
      <c r="C18274"/>
    </row>
    <row r="18275" spans="3:3" x14ac:dyDescent="0.3">
      <c r="C18275"/>
    </row>
    <row r="18276" spans="3:3" x14ac:dyDescent="0.3">
      <c r="C18276"/>
    </row>
    <row r="18277" spans="3:3" x14ac:dyDescent="0.3">
      <c r="C18277"/>
    </row>
    <row r="18278" spans="3:3" x14ac:dyDescent="0.3">
      <c r="C18278"/>
    </row>
    <row r="18279" spans="3:3" x14ac:dyDescent="0.3">
      <c r="C18279"/>
    </row>
    <row r="18280" spans="3:3" x14ac:dyDescent="0.3">
      <c r="C18280"/>
    </row>
    <row r="18281" spans="3:3" x14ac:dyDescent="0.3">
      <c r="C18281"/>
    </row>
    <row r="18282" spans="3:3" x14ac:dyDescent="0.3">
      <c r="C18282"/>
    </row>
    <row r="18283" spans="3:3" x14ac:dyDescent="0.3">
      <c r="C18283"/>
    </row>
    <row r="18284" spans="3:3" x14ac:dyDescent="0.3">
      <c r="C18284"/>
    </row>
    <row r="18285" spans="3:3" x14ac:dyDescent="0.3">
      <c r="C18285"/>
    </row>
    <row r="18286" spans="3:3" x14ac:dyDescent="0.3">
      <c r="C18286"/>
    </row>
    <row r="18287" spans="3:3" x14ac:dyDescent="0.3">
      <c r="C18287"/>
    </row>
    <row r="18288" spans="3:3" x14ac:dyDescent="0.3">
      <c r="C18288"/>
    </row>
    <row r="18289" spans="3:3" x14ac:dyDescent="0.3">
      <c r="C18289"/>
    </row>
    <row r="18290" spans="3:3" x14ac:dyDescent="0.3">
      <c r="C18290"/>
    </row>
    <row r="18291" spans="3:3" x14ac:dyDescent="0.3">
      <c r="C18291"/>
    </row>
    <row r="18292" spans="3:3" x14ac:dyDescent="0.3">
      <c r="C18292"/>
    </row>
    <row r="18293" spans="3:3" x14ac:dyDescent="0.3">
      <c r="C18293"/>
    </row>
    <row r="18294" spans="3:3" x14ac:dyDescent="0.3">
      <c r="C18294"/>
    </row>
    <row r="18295" spans="3:3" x14ac:dyDescent="0.3">
      <c r="C18295"/>
    </row>
    <row r="18296" spans="3:3" x14ac:dyDescent="0.3">
      <c r="C18296"/>
    </row>
    <row r="18297" spans="3:3" x14ac:dyDescent="0.3">
      <c r="C18297"/>
    </row>
    <row r="18298" spans="3:3" x14ac:dyDescent="0.3">
      <c r="C18298"/>
    </row>
    <row r="18299" spans="3:3" x14ac:dyDescent="0.3">
      <c r="C18299"/>
    </row>
    <row r="18300" spans="3:3" x14ac:dyDescent="0.3">
      <c r="C18300"/>
    </row>
    <row r="18301" spans="3:3" x14ac:dyDescent="0.3">
      <c r="C18301"/>
    </row>
    <row r="18302" spans="3:3" x14ac:dyDescent="0.3">
      <c r="C18302"/>
    </row>
    <row r="18303" spans="3:3" x14ac:dyDescent="0.3">
      <c r="C18303"/>
    </row>
    <row r="18304" spans="3:3" x14ac:dyDescent="0.3">
      <c r="C18304"/>
    </row>
    <row r="18305" spans="3:3" x14ac:dyDescent="0.3">
      <c r="C18305"/>
    </row>
    <row r="18306" spans="3:3" x14ac:dyDescent="0.3">
      <c r="C18306"/>
    </row>
    <row r="18307" spans="3:3" x14ac:dyDescent="0.3">
      <c r="C18307"/>
    </row>
    <row r="18308" spans="3:3" x14ac:dyDescent="0.3">
      <c r="C18308"/>
    </row>
    <row r="18309" spans="3:3" x14ac:dyDescent="0.3">
      <c r="C18309"/>
    </row>
    <row r="18310" spans="3:3" x14ac:dyDescent="0.3">
      <c r="C18310"/>
    </row>
    <row r="18311" spans="3:3" x14ac:dyDescent="0.3">
      <c r="C18311"/>
    </row>
    <row r="18312" spans="3:3" x14ac:dyDescent="0.3">
      <c r="C18312"/>
    </row>
    <row r="18313" spans="3:3" x14ac:dyDescent="0.3">
      <c r="C18313"/>
    </row>
    <row r="18314" spans="3:3" x14ac:dyDescent="0.3">
      <c r="C18314"/>
    </row>
    <row r="18315" spans="3:3" x14ac:dyDescent="0.3">
      <c r="C18315"/>
    </row>
    <row r="18316" spans="3:3" x14ac:dyDescent="0.3">
      <c r="C18316"/>
    </row>
    <row r="18317" spans="3:3" x14ac:dyDescent="0.3">
      <c r="C18317"/>
    </row>
    <row r="18318" spans="3:3" x14ac:dyDescent="0.3">
      <c r="C18318"/>
    </row>
    <row r="18319" spans="3:3" x14ac:dyDescent="0.3">
      <c r="C18319"/>
    </row>
    <row r="18320" spans="3:3" x14ac:dyDescent="0.3">
      <c r="C18320"/>
    </row>
    <row r="18321" spans="3:3" x14ac:dyDescent="0.3">
      <c r="C18321"/>
    </row>
    <row r="18322" spans="3:3" x14ac:dyDescent="0.3">
      <c r="C18322"/>
    </row>
    <row r="18323" spans="3:3" x14ac:dyDescent="0.3">
      <c r="C18323"/>
    </row>
    <row r="18324" spans="3:3" x14ac:dyDescent="0.3">
      <c r="C18324"/>
    </row>
    <row r="18325" spans="3:3" x14ac:dyDescent="0.3">
      <c r="C18325"/>
    </row>
    <row r="18326" spans="3:3" x14ac:dyDescent="0.3">
      <c r="C18326"/>
    </row>
    <row r="18327" spans="3:3" x14ac:dyDescent="0.3">
      <c r="C18327"/>
    </row>
    <row r="18328" spans="3:3" x14ac:dyDescent="0.3">
      <c r="C18328"/>
    </row>
    <row r="18329" spans="3:3" x14ac:dyDescent="0.3">
      <c r="C18329"/>
    </row>
    <row r="18330" spans="3:3" x14ac:dyDescent="0.3">
      <c r="C18330"/>
    </row>
    <row r="18331" spans="3:3" x14ac:dyDescent="0.3">
      <c r="C18331"/>
    </row>
    <row r="18332" spans="3:3" x14ac:dyDescent="0.3">
      <c r="C18332"/>
    </row>
    <row r="18333" spans="3:3" x14ac:dyDescent="0.3">
      <c r="C18333"/>
    </row>
    <row r="18334" spans="3:3" x14ac:dyDescent="0.3">
      <c r="C18334"/>
    </row>
    <row r="18335" spans="3:3" x14ac:dyDescent="0.3">
      <c r="C18335"/>
    </row>
    <row r="18336" spans="3:3" x14ac:dyDescent="0.3">
      <c r="C18336"/>
    </row>
    <row r="18337" spans="3:3" x14ac:dyDescent="0.3">
      <c r="C18337"/>
    </row>
    <row r="18338" spans="3:3" x14ac:dyDescent="0.3">
      <c r="C18338"/>
    </row>
    <row r="18339" spans="3:3" x14ac:dyDescent="0.3">
      <c r="C18339"/>
    </row>
    <row r="18340" spans="3:3" x14ac:dyDescent="0.3">
      <c r="C18340"/>
    </row>
    <row r="18341" spans="3:3" x14ac:dyDescent="0.3">
      <c r="C18341"/>
    </row>
    <row r="18342" spans="3:3" x14ac:dyDescent="0.3">
      <c r="C18342"/>
    </row>
    <row r="18343" spans="3:3" x14ac:dyDescent="0.3">
      <c r="C18343"/>
    </row>
    <row r="18344" spans="3:3" x14ac:dyDescent="0.3">
      <c r="C18344"/>
    </row>
    <row r="18345" spans="3:3" x14ac:dyDescent="0.3">
      <c r="C18345"/>
    </row>
    <row r="18346" spans="3:3" x14ac:dyDescent="0.3">
      <c r="C18346"/>
    </row>
    <row r="18347" spans="3:3" x14ac:dyDescent="0.3">
      <c r="C18347"/>
    </row>
    <row r="18348" spans="3:3" x14ac:dyDescent="0.3">
      <c r="C18348"/>
    </row>
    <row r="18349" spans="3:3" x14ac:dyDescent="0.3">
      <c r="C18349"/>
    </row>
    <row r="18350" spans="3:3" x14ac:dyDescent="0.3">
      <c r="C18350"/>
    </row>
    <row r="18351" spans="3:3" x14ac:dyDescent="0.3">
      <c r="C18351"/>
    </row>
    <row r="18352" spans="3:3" x14ac:dyDescent="0.3">
      <c r="C18352"/>
    </row>
    <row r="18353" spans="3:3" x14ac:dyDescent="0.3">
      <c r="C18353"/>
    </row>
    <row r="18354" spans="3:3" x14ac:dyDescent="0.3">
      <c r="C18354"/>
    </row>
    <row r="18355" spans="3:3" x14ac:dyDescent="0.3">
      <c r="C18355"/>
    </row>
    <row r="18356" spans="3:3" x14ac:dyDescent="0.3">
      <c r="C18356"/>
    </row>
    <row r="18357" spans="3:3" x14ac:dyDescent="0.3">
      <c r="C18357"/>
    </row>
    <row r="18358" spans="3:3" x14ac:dyDescent="0.3">
      <c r="C18358"/>
    </row>
    <row r="18359" spans="3:3" x14ac:dyDescent="0.3">
      <c r="C18359"/>
    </row>
    <row r="18360" spans="3:3" x14ac:dyDescent="0.3">
      <c r="C18360"/>
    </row>
    <row r="18361" spans="3:3" x14ac:dyDescent="0.3">
      <c r="C18361"/>
    </row>
    <row r="18362" spans="3:3" x14ac:dyDescent="0.3">
      <c r="C18362"/>
    </row>
    <row r="18363" spans="3:3" x14ac:dyDescent="0.3">
      <c r="C18363"/>
    </row>
    <row r="18364" spans="3:3" x14ac:dyDescent="0.3">
      <c r="C18364"/>
    </row>
    <row r="18365" spans="3:3" x14ac:dyDescent="0.3">
      <c r="C18365"/>
    </row>
    <row r="18366" spans="3:3" x14ac:dyDescent="0.3">
      <c r="C18366"/>
    </row>
    <row r="18367" spans="3:3" x14ac:dyDescent="0.3">
      <c r="C18367"/>
    </row>
    <row r="18368" spans="3:3" x14ac:dyDescent="0.3">
      <c r="C18368"/>
    </row>
    <row r="18369" spans="3:3" x14ac:dyDescent="0.3">
      <c r="C18369"/>
    </row>
    <row r="18370" spans="3:3" x14ac:dyDescent="0.3">
      <c r="C18370"/>
    </row>
    <row r="18371" spans="3:3" x14ac:dyDescent="0.3">
      <c r="C18371"/>
    </row>
    <row r="18372" spans="3:3" x14ac:dyDescent="0.3">
      <c r="C18372"/>
    </row>
    <row r="18373" spans="3:3" x14ac:dyDescent="0.3">
      <c r="C18373"/>
    </row>
    <row r="18374" spans="3:3" x14ac:dyDescent="0.3">
      <c r="C18374"/>
    </row>
    <row r="18375" spans="3:3" x14ac:dyDescent="0.3">
      <c r="C18375"/>
    </row>
    <row r="18376" spans="3:3" x14ac:dyDescent="0.3">
      <c r="C18376"/>
    </row>
    <row r="18377" spans="3:3" x14ac:dyDescent="0.3">
      <c r="C18377"/>
    </row>
    <row r="18378" spans="3:3" x14ac:dyDescent="0.3">
      <c r="C18378"/>
    </row>
    <row r="18379" spans="3:3" x14ac:dyDescent="0.3">
      <c r="C18379"/>
    </row>
    <row r="18380" spans="3:3" x14ac:dyDescent="0.3">
      <c r="C18380"/>
    </row>
    <row r="18381" spans="3:3" x14ac:dyDescent="0.3">
      <c r="C18381"/>
    </row>
    <row r="18382" spans="3:3" x14ac:dyDescent="0.3">
      <c r="C18382"/>
    </row>
    <row r="18383" spans="3:3" x14ac:dyDescent="0.3">
      <c r="C18383"/>
    </row>
    <row r="18384" spans="3:3" x14ac:dyDescent="0.3">
      <c r="C18384"/>
    </row>
    <row r="18385" spans="3:3" x14ac:dyDescent="0.3">
      <c r="C18385"/>
    </row>
    <row r="18386" spans="3:3" x14ac:dyDescent="0.3">
      <c r="C18386"/>
    </row>
    <row r="18387" spans="3:3" x14ac:dyDescent="0.3">
      <c r="C18387"/>
    </row>
    <row r="18388" spans="3:3" x14ac:dyDescent="0.3">
      <c r="C18388"/>
    </row>
    <row r="18389" spans="3:3" x14ac:dyDescent="0.3">
      <c r="C18389"/>
    </row>
    <row r="18390" spans="3:3" x14ac:dyDescent="0.3">
      <c r="C18390"/>
    </row>
    <row r="18391" spans="3:3" x14ac:dyDescent="0.3">
      <c r="C18391"/>
    </row>
    <row r="18392" spans="3:3" x14ac:dyDescent="0.3">
      <c r="C18392"/>
    </row>
    <row r="18393" spans="3:3" x14ac:dyDescent="0.3">
      <c r="C18393"/>
    </row>
    <row r="18394" spans="3:3" x14ac:dyDescent="0.3">
      <c r="C18394"/>
    </row>
    <row r="18395" spans="3:3" x14ac:dyDescent="0.3">
      <c r="C18395"/>
    </row>
    <row r="18396" spans="3:3" x14ac:dyDescent="0.3">
      <c r="C18396"/>
    </row>
    <row r="18397" spans="3:3" x14ac:dyDescent="0.3">
      <c r="C18397"/>
    </row>
    <row r="18398" spans="3:3" x14ac:dyDescent="0.3">
      <c r="C18398"/>
    </row>
    <row r="18399" spans="3:3" x14ac:dyDescent="0.3">
      <c r="C18399"/>
    </row>
    <row r="18400" spans="3:3" x14ac:dyDescent="0.3">
      <c r="C18400"/>
    </row>
    <row r="18401" spans="3:3" x14ac:dyDescent="0.3">
      <c r="C18401"/>
    </row>
    <row r="18402" spans="3:3" x14ac:dyDescent="0.3">
      <c r="C18402"/>
    </row>
    <row r="18403" spans="3:3" x14ac:dyDescent="0.3">
      <c r="C18403"/>
    </row>
    <row r="18404" spans="3:3" x14ac:dyDescent="0.3">
      <c r="C18404"/>
    </row>
    <row r="18405" spans="3:3" x14ac:dyDescent="0.3">
      <c r="C18405"/>
    </row>
    <row r="18406" spans="3:3" x14ac:dyDescent="0.3">
      <c r="C18406"/>
    </row>
    <row r="18407" spans="3:3" x14ac:dyDescent="0.3">
      <c r="C18407"/>
    </row>
    <row r="18408" spans="3:3" x14ac:dyDescent="0.3">
      <c r="C18408"/>
    </row>
    <row r="18409" spans="3:3" x14ac:dyDescent="0.3">
      <c r="C18409"/>
    </row>
    <row r="18410" spans="3:3" x14ac:dyDescent="0.3">
      <c r="C18410"/>
    </row>
    <row r="18411" spans="3:3" x14ac:dyDescent="0.3">
      <c r="C18411"/>
    </row>
    <row r="18412" spans="3:3" x14ac:dyDescent="0.3">
      <c r="C18412"/>
    </row>
    <row r="18413" spans="3:3" x14ac:dyDescent="0.3">
      <c r="C18413"/>
    </row>
    <row r="18414" spans="3:3" x14ac:dyDescent="0.3">
      <c r="C18414"/>
    </row>
    <row r="18415" spans="3:3" x14ac:dyDescent="0.3">
      <c r="C18415"/>
    </row>
    <row r="18416" spans="3:3" x14ac:dyDescent="0.3">
      <c r="C18416"/>
    </row>
    <row r="18417" spans="3:3" x14ac:dyDescent="0.3">
      <c r="C18417"/>
    </row>
    <row r="18418" spans="3:3" x14ac:dyDescent="0.3">
      <c r="C18418"/>
    </row>
    <row r="18419" spans="3:3" x14ac:dyDescent="0.3">
      <c r="C18419"/>
    </row>
    <row r="18420" spans="3:3" x14ac:dyDescent="0.3">
      <c r="C18420"/>
    </row>
    <row r="18421" spans="3:3" x14ac:dyDescent="0.3">
      <c r="C18421"/>
    </row>
    <row r="18422" spans="3:3" x14ac:dyDescent="0.3">
      <c r="C18422"/>
    </row>
    <row r="18423" spans="3:3" x14ac:dyDescent="0.3">
      <c r="C18423"/>
    </row>
    <row r="18424" spans="3:3" x14ac:dyDescent="0.3">
      <c r="C18424"/>
    </row>
    <row r="18425" spans="3:3" x14ac:dyDescent="0.3">
      <c r="C18425"/>
    </row>
    <row r="18426" spans="3:3" x14ac:dyDescent="0.3">
      <c r="C18426"/>
    </row>
    <row r="18427" spans="3:3" x14ac:dyDescent="0.3">
      <c r="C18427"/>
    </row>
    <row r="18428" spans="3:3" x14ac:dyDescent="0.3">
      <c r="C18428"/>
    </row>
    <row r="18429" spans="3:3" x14ac:dyDescent="0.3">
      <c r="C18429"/>
    </row>
    <row r="18430" spans="3:3" x14ac:dyDescent="0.3">
      <c r="C18430"/>
    </row>
    <row r="18431" spans="3:3" x14ac:dyDescent="0.3">
      <c r="C18431"/>
    </row>
    <row r="18432" spans="3:3" x14ac:dyDescent="0.3">
      <c r="C18432"/>
    </row>
    <row r="18433" spans="3:3" x14ac:dyDescent="0.3">
      <c r="C18433"/>
    </row>
    <row r="18434" spans="3:3" x14ac:dyDescent="0.3">
      <c r="C18434"/>
    </row>
    <row r="18435" spans="3:3" x14ac:dyDescent="0.3">
      <c r="C18435"/>
    </row>
    <row r="18436" spans="3:3" x14ac:dyDescent="0.3">
      <c r="C18436"/>
    </row>
    <row r="18437" spans="3:3" x14ac:dyDescent="0.3">
      <c r="C18437"/>
    </row>
    <row r="18438" spans="3:3" x14ac:dyDescent="0.3">
      <c r="C18438"/>
    </row>
    <row r="18439" spans="3:3" x14ac:dyDescent="0.3">
      <c r="C18439"/>
    </row>
    <row r="18440" spans="3:3" x14ac:dyDescent="0.3">
      <c r="C18440"/>
    </row>
    <row r="18441" spans="3:3" x14ac:dyDescent="0.3">
      <c r="C18441"/>
    </row>
    <row r="18442" spans="3:3" x14ac:dyDescent="0.3">
      <c r="C18442"/>
    </row>
    <row r="18443" spans="3:3" x14ac:dyDescent="0.3">
      <c r="C18443"/>
    </row>
    <row r="18444" spans="3:3" x14ac:dyDescent="0.3">
      <c r="C18444"/>
    </row>
    <row r="18445" spans="3:3" x14ac:dyDescent="0.3">
      <c r="C18445"/>
    </row>
    <row r="18446" spans="3:3" x14ac:dyDescent="0.3">
      <c r="C18446"/>
    </row>
    <row r="18447" spans="3:3" x14ac:dyDescent="0.3">
      <c r="C18447"/>
    </row>
    <row r="18448" spans="3:3" x14ac:dyDescent="0.3">
      <c r="C18448"/>
    </row>
    <row r="18449" spans="3:3" x14ac:dyDescent="0.3">
      <c r="C18449"/>
    </row>
    <row r="18450" spans="3:3" x14ac:dyDescent="0.3">
      <c r="C18450"/>
    </row>
    <row r="18451" spans="3:3" x14ac:dyDescent="0.3">
      <c r="C18451"/>
    </row>
    <row r="18452" spans="3:3" x14ac:dyDescent="0.3">
      <c r="C18452"/>
    </row>
    <row r="18453" spans="3:3" x14ac:dyDescent="0.3">
      <c r="C18453"/>
    </row>
    <row r="18454" spans="3:3" x14ac:dyDescent="0.3">
      <c r="C18454"/>
    </row>
    <row r="18455" spans="3:3" x14ac:dyDescent="0.3">
      <c r="C18455"/>
    </row>
    <row r="18456" spans="3:3" x14ac:dyDescent="0.3">
      <c r="C18456"/>
    </row>
    <row r="18457" spans="3:3" x14ac:dyDescent="0.3">
      <c r="C18457"/>
    </row>
    <row r="18458" spans="3:3" x14ac:dyDescent="0.3">
      <c r="C18458"/>
    </row>
    <row r="18459" spans="3:3" x14ac:dyDescent="0.3">
      <c r="C18459"/>
    </row>
    <row r="18460" spans="3:3" x14ac:dyDescent="0.3">
      <c r="C18460"/>
    </row>
    <row r="18461" spans="3:3" x14ac:dyDescent="0.3">
      <c r="C18461"/>
    </row>
    <row r="18462" spans="3:3" x14ac:dyDescent="0.3">
      <c r="C18462"/>
    </row>
    <row r="18463" spans="3:3" x14ac:dyDescent="0.3">
      <c r="C18463"/>
    </row>
    <row r="18464" spans="3:3" x14ac:dyDescent="0.3">
      <c r="C18464"/>
    </row>
    <row r="18465" spans="3:3" x14ac:dyDescent="0.3">
      <c r="C18465"/>
    </row>
    <row r="18466" spans="3:3" x14ac:dyDescent="0.3">
      <c r="C18466"/>
    </row>
    <row r="18467" spans="3:3" x14ac:dyDescent="0.3">
      <c r="C18467"/>
    </row>
    <row r="18468" spans="3:3" x14ac:dyDescent="0.3">
      <c r="C18468"/>
    </row>
    <row r="18469" spans="3:3" x14ac:dyDescent="0.3">
      <c r="C18469"/>
    </row>
    <row r="18470" spans="3:3" x14ac:dyDescent="0.3">
      <c r="C18470"/>
    </row>
    <row r="18471" spans="3:3" x14ac:dyDescent="0.3">
      <c r="C18471"/>
    </row>
    <row r="18472" spans="3:3" x14ac:dyDescent="0.3">
      <c r="C18472"/>
    </row>
    <row r="18473" spans="3:3" x14ac:dyDescent="0.3">
      <c r="C18473"/>
    </row>
    <row r="18474" spans="3:3" x14ac:dyDescent="0.3">
      <c r="C18474"/>
    </row>
    <row r="18475" spans="3:3" x14ac:dyDescent="0.3">
      <c r="C18475"/>
    </row>
    <row r="18476" spans="3:3" x14ac:dyDescent="0.3">
      <c r="C18476"/>
    </row>
    <row r="18477" spans="3:3" x14ac:dyDescent="0.3">
      <c r="C18477"/>
    </row>
    <row r="18478" spans="3:3" x14ac:dyDescent="0.3">
      <c r="C18478"/>
    </row>
    <row r="18479" spans="3:3" x14ac:dyDescent="0.3">
      <c r="C18479"/>
    </row>
    <row r="18480" spans="3:3" x14ac:dyDescent="0.3">
      <c r="C18480"/>
    </row>
    <row r="18481" spans="3:3" x14ac:dyDescent="0.3">
      <c r="C18481"/>
    </row>
    <row r="18482" spans="3:3" x14ac:dyDescent="0.3">
      <c r="C18482"/>
    </row>
    <row r="18483" spans="3:3" x14ac:dyDescent="0.3">
      <c r="C18483"/>
    </row>
    <row r="18484" spans="3:3" x14ac:dyDescent="0.3">
      <c r="C18484"/>
    </row>
    <row r="18485" spans="3:3" x14ac:dyDescent="0.3">
      <c r="C18485"/>
    </row>
    <row r="18486" spans="3:3" x14ac:dyDescent="0.3">
      <c r="C18486"/>
    </row>
    <row r="18487" spans="3:3" x14ac:dyDescent="0.3">
      <c r="C18487"/>
    </row>
    <row r="18488" spans="3:3" x14ac:dyDescent="0.3">
      <c r="C18488"/>
    </row>
    <row r="18489" spans="3:3" x14ac:dyDescent="0.3">
      <c r="C18489"/>
    </row>
    <row r="18490" spans="3:3" x14ac:dyDescent="0.3">
      <c r="C18490"/>
    </row>
    <row r="18491" spans="3:3" x14ac:dyDescent="0.3">
      <c r="C18491"/>
    </row>
    <row r="18492" spans="3:3" x14ac:dyDescent="0.3">
      <c r="C18492"/>
    </row>
    <row r="18493" spans="3:3" x14ac:dyDescent="0.3">
      <c r="C18493"/>
    </row>
    <row r="18494" spans="3:3" x14ac:dyDescent="0.3">
      <c r="C18494"/>
    </row>
    <row r="18495" spans="3:3" x14ac:dyDescent="0.3">
      <c r="C18495"/>
    </row>
    <row r="18496" spans="3:3" x14ac:dyDescent="0.3">
      <c r="C18496"/>
    </row>
    <row r="18497" spans="3:3" x14ac:dyDescent="0.3">
      <c r="C18497"/>
    </row>
    <row r="18498" spans="3:3" x14ac:dyDescent="0.3">
      <c r="C18498"/>
    </row>
    <row r="18499" spans="3:3" x14ac:dyDescent="0.3">
      <c r="C18499"/>
    </row>
    <row r="18500" spans="3:3" x14ac:dyDescent="0.3">
      <c r="C18500"/>
    </row>
    <row r="18501" spans="3:3" x14ac:dyDescent="0.3">
      <c r="C18501"/>
    </row>
    <row r="18502" spans="3:3" x14ac:dyDescent="0.3">
      <c r="C18502"/>
    </row>
    <row r="18503" spans="3:3" x14ac:dyDescent="0.3">
      <c r="C18503"/>
    </row>
    <row r="18504" spans="3:3" x14ac:dyDescent="0.3">
      <c r="C18504"/>
    </row>
    <row r="18505" spans="3:3" x14ac:dyDescent="0.3">
      <c r="C18505"/>
    </row>
    <row r="18506" spans="3:3" x14ac:dyDescent="0.3">
      <c r="C18506"/>
    </row>
    <row r="18507" spans="3:3" x14ac:dyDescent="0.3">
      <c r="C18507"/>
    </row>
    <row r="18508" spans="3:3" x14ac:dyDescent="0.3">
      <c r="C18508"/>
    </row>
    <row r="18509" spans="3:3" x14ac:dyDescent="0.3">
      <c r="C18509"/>
    </row>
    <row r="18510" spans="3:3" x14ac:dyDescent="0.3">
      <c r="C18510"/>
    </row>
    <row r="18511" spans="3:3" x14ac:dyDescent="0.3">
      <c r="C18511"/>
    </row>
    <row r="18512" spans="3:3" x14ac:dyDescent="0.3">
      <c r="C18512"/>
    </row>
    <row r="18513" spans="3:3" x14ac:dyDescent="0.3">
      <c r="C18513"/>
    </row>
    <row r="18514" spans="3:3" x14ac:dyDescent="0.3">
      <c r="C18514"/>
    </row>
    <row r="18515" spans="3:3" x14ac:dyDescent="0.3">
      <c r="C18515"/>
    </row>
    <row r="18516" spans="3:3" x14ac:dyDescent="0.3">
      <c r="C18516"/>
    </row>
    <row r="18517" spans="3:3" x14ac:dyDescent="0.3">
      <c r="C18517"/>
    </row>
    <row r="18518" spans="3:3" x14ac:dyDescent="0.3">
      <c r="C18518"/>
    </row>
    <row r="18519" spans="3:3" x14ac:dyDescent="0.3">
      <c r="C18519"/>
    </row>
    <row r="18520" spans="3:3" x14ac:dyDescent="0.3">
      <c r="C18520"/>
    </row>
    <row r="18521" spans="3:3" x14ac:dyDescent="0.3">
      <c r="C18521"/>
    </row>
    <row r="18522" spans="3:3" x14ac:dyDescent="0.3">
      <c r="C18522"/>
    </row>
    <row r="18523" spans="3:3" x14ac:dyDescent="0.3">
      <c r="C18523"/>
    </row>
    <row r="18524" spans="3:3" x14ac:dyDescent="0.3">
      <c r="C18524"/>
    </row>
    <row r="18525" spans="3:3" x14ac:dyDescent="0.3">
      <c r="C18525"/>
    </row>
    <row r="18526" spans="3:3" x14ac:dyDescent="0.3">
      <c r="C18526"/>
    </row>
    <row r="18527" spans="3:3" x14ac:dyDescent="0.3">
      <c r="C18527"/>
    </row>
    <row r="18528" spans="3:3" x14ac:dyDescent="0.3">
      <c r="C18528"/>
    </row>
    <row r="18529" spans="3:3" x14ac:dyDescent="0.3">
      <c r="C18529"/>
    </row>
    <row r="18530" spans="3:3" x14ac:dyDescent="0.3">
      <c r="C18530"/>
    </row>
    <row r="18531" spans="3:3" x14ac:dyDescent="0.3">
      <c r="C18531"/>
    </row>
    <row r="18532" spans="3:3" x14ac:dyDescent="0.3">
      <c r="C18532"/>
    </row>
    <row r="18533" spans="3:3" x14ac:dyDescent="0.3">
      <c r="C18533"/>
    </row>
    <row r="18534" spans="3:3" x14ac:dyDescent="0.3">
      <c r="C18534"/>
    </row>
    <row r="18535" spans="3:3" x14ac:dyDescent="0.3">
      <c r="C18535"/>
    </row>
    <row r="18536" spans="3:3" x14ac:dyDescent="0.3">
      <c r="C18536"/>
    </row>
    <row r="18537" spans="3:3" x14ac:dyDescent="0.3">
      <c r="C18537"/>
    </row>
    <row r="18538" spans="3:3" x14ac:dyDescent="0.3">
      <c r="C18538"/>
    </row>
    <row r="18539" spans="3:3" x14ac:dyDescent="0.3">
      <c r="C18539"/>
    </row>
    <row r="18540" spans="3:3" x14ac:dyDescent="0.3">
      <c r="C18540"/>
    </row>
    <row r="18541" spans="3:3" x14ac:dyDescent="0.3">
      <c r="C18541"/>
    </row>
    <row r="18542" spans="3:3" x14ac:dyDescent="0.3">
      <c r="C18542"/>
    </row>
    <row r="18543" spans="3:3" x14ac:dyDescent="0.3">
      <c r="C18543"/>
    </row>
    <row r="18544" spans="3:3" x14ac:dyDescent="0.3">
      <c r="C18544"/>
    </row>
    <row r="18545" spans="3:3" x14ac:dyDescent="0.3">
      <c r="C18545"/>
    </row>
    <row r="18546" spans="3:3" x14ac:dyDescent="0.3">
      <c r="C18546"/>
    </row>
    <row r="18547" spans="3:3" x14ac:dyDescent="0.3">
      <c r="C18547"/>
    </row>
    <row r="18548" spans="3:3" x14ac:dyDescent="0.3">
      <c r="C18548"/>
    </row>
    <row r="18549" spans="3:3" x14ac:dyDescent="0.3">
      <c r="C18549"/>
    </row>
    <row r="18550" spans="3:3" x14ac:dyDescent="0.3">
      <c r="C18550"/>
    </row>
    <row r="18551" spans="3:3" x14ac:dyDescent="0.3">
      <c r="C18551"/>
    </row>
    <row r="18552" spans="3:3" x14ac:dyDescent="0.3">
      <c r="C18552"/>
    </row>
    <row r="18553" spans="3:3" x14ac:dyDescent="0.3">
      <c r="C18553"/>
    </row>
    <row r="18554" spans="3:3" x14ac:dyDescent="0.3">
      <c r="C18554"/>
    </row>
    <row r="18555" spans="3:3" x14ac:dyDescent="0.3">
      <c r="C18555"/>
    </row>
    <row r="18556" spans="3:3" x14ac:dyDescent="0.3">
      <c r="C18556"/>
    </row>
    <row r="18557" spans="3:3" x14ac:dyDescent="0.3">
      <c r="C18557"/>
    </row>
    <row r="18558" spans="3:3" x14ac:dyDescent="0.3">
      <c r="C18558"/>
    </row>
    <row r="18559" spans="3:3" x14ac:dyDescent="0.3">
      <c r="C18559"/>
    </row>
    <row r="18560" spans="3:3" x14ac:dyDescent="0.3">
      <c r="C18560"/>
    </row>
    <row r="18561" spans="3:3" x14ac:dyDescent="0.3">
      <c r="C18561"/>
    </row>
    <row r="18562" spans="3:3" x14ac:dyDescent="0.3">
      <c r="C18562"/>
    </row>
    <row r="18563" spans="3:3" x14ac:dyDescent="0.3">
      <c r="C18563"/>
    </row>
    <row r="18564" spans="3:3" x14ac:dyDescent="0.3">
      <c r="C18564"/>
    </row>
    <row r="18565" spans="3:3" x14ac:dyDescent="0.3">
      <c r="C18565"/>
    </row>
    <row r="18566" spans="3:3" x14ac:dyDescent="0.3">
      <c r="C18566"/>
    </row>
    <row r="18567" spans="3:3" x14ac:dyDescent="0.3">
      <c r="C18567"/>
    </row>
    <row r="18568" spans="3:3" x14ac:dyDescent="0.3">
      <c r="C18568"/>
    </row>
    <row r="18569" spans="3:3" x14ac:dyDescent="0.3">
      <c r="C18569"/>
    </row>
    <row r="18570" spans="3:3" x14ac:dyDescent="0.3">
      <c r="C18570"/>
    </row>
    <row r="18571" spans="3:3" x14ac:dyDescent="0.3">
      <c r="C18571"/>
    </row>
    <row r="18572" spans="3:3" x14ac:dyDescent="0.3">
      <c r="C18572"/>
    </row>
    <row r="18573" spans="3:3" x14ac:dyDescent="0.3">
      <c r="C18573"/>
    </row>
    <row r="18574" spans="3:3" x14ac:dyDescent="0.3">
      <c r="C18574"/>
    </row>
    <row r="18575" spans="3:3" x14ac:dyDescent="0.3">
      <c r="C18575"/>
    </row>
    <row r="18576" spans="3:3" x14ac:dyDescent="0.3">
      <c r="C18576"/>
    </row>
    <row r="18577" spans="3:3" x14ac:dyDescent="0.3">
      <c r="C18577"/>
    </row>
    <row r="18578" spans="3:3" x14ac:dyDescent="0.3">
      <c r="C18578"/>
    </row>
    <row r="18579" spans="3:3" x14ac:dyDescent="0.3">
      <c r="C18579"/>
    </row>
    <row r="18580" spans="3:3" x14ac:dyDescent="0.3">
      <c r="C18580"/>
    </row>
    <row r="18581" spans="3:3" x14ac:dyDescent="0.3">
      <c r="C18581"/>
    </row>
    <row r="18582" spans="3:3" x14ac:dyDescent="0.3">
      <c r="C18582"/>
    </row>
    <row r="18583" spans="3:3" x14ac:dyDescent="0.3">
      <c r="C18583"/>
    </row>
    <row r="18584" spans="3:3" x14ac:dyDescent="0.3">
      <c r="C18584"/>
    </row>
    <row r="18585" spans="3:3" x14ac:dyDescent="0.3">
      <c r="C18585"/>
    </row>
    <row r="18586" spans="3:3" x14ac:dyDescent="0.3">
      <c r="C18586"/>
    </row>
    <row r="18587" spans="3:3" x14ac:dyDescent="0.3">
      <c r="C18587"/>
    </row>
    <row r="18588" spans="3:3" x14ac:dyDescent="0.3">
      <c r="C18588"/>
    </row>
    <row r="18589" spans="3:3" x14ac:dyDescent="0.3">
      <c r="C18589"/>
    </row>
    <row r="18590" spans="3:3" x14ac:dyDescent="0.3">
      <c r="C18590"/>
    </row>
    <row r="18591" spans="3:3" x14ac:dyDescent="0.3">
      <c r="C18591"/>
    </row>
    <row r="18592" spans="3:3" x14ac:dyDescent="0.3">
      <c r="C18592"/>
    </row>
    <row r="18593" spans="3:3" x14ac:dyDescent="0.3">
      <c r="C18593"/>
    </row>
    <row r="18594" spans="3:3" x14ac:dyDescent="0.3">
      <c r="C18594"/>
    </row>
    <row r="18595" spans="3:3" x14ac:dyDescent="0.3">
      <c r="C18595"/>
    </row>
    <row r="18596" spans="3:3" x14ac:dyDescent="0.3">
      <c r="C18596"/>
    </row>
    <row r="18597" spans="3:3" x14ac:dyDescent="0.3">
      <c r="C18597"/>
    </row>
    <row r="18598" spans="3:3" x14ac:dyDescent="0.3">
      <c r="C18598"/>
    </row>
    <row r="18599" spans="3:3" x14ac:dyDescent="0.3">
      <c r="C18599"/>
    </row>
    <row r="18600" spans="3:3" x14ac:dyDescent="0.3">
      <c r="C18600"/>
    </row>
    <row r="18601" spans="3:3" x14ac:dyDescent="0.3">
      <c r="C18601"/>
    </row>
    <row r="18602" spans="3:3" x14ac:dyDescent="0.3">
      <c r="C18602"/>
    </row>
    <row r="18603" spans="3:3" x14ac:dyDescent="0.3">
      <c r="C18603"/>
    </row>
    <row r="18604" spans="3:3" x14ac:dyDescent="0.3">
      <c r="C18604"/>
    </row>
    <row r="18605" spans="3:3" x14ac:dyDescent="0.3">
      <c r="C18605"/>
    </row>
    <row r="18606" spans="3:3" x14ac:dyDescent="0.3">
      <c r="C18606"/>
    </row>
    <row r="18607" spans="3:3" x14ac:dyDescent="0.3">
      <c r="C18607"/>
    </row>
    <row r="18608" spans="3:3" x14ac:dyDescent="0.3">
      <c r="C18608"/>
    </row>
    <row r="18609" spans="3:3" x14ac:dyDescent="0.3">
      <c r="C18609"/>
    </row>
    <row r="18610" spans="3:3" x14ac:dyDescent="0.3">
      <c r="C18610"/>
    </row>
    <row r="18611" spans="3:3" x14ac:dyDescent="0.3">
      <c r="C18611"/>
    </row>
    <row r="18612" spans="3:3" x14ac:dyDescent="0.3">
      <c r="C18612"/>
    </row>
    <row r="18613" spans="3:3" x14ac:dyDescent="0.3">
      <c r="C18613"/>
    </row>
    <row r="18614" spans="3:3" x14ac:dyDescent="0.3">
      <c r="C18614"/>
    </row>
    <row r="18615" spans="3:3" x14ac:dyDescent="0.3">
      <c r="C18615"/>
    </row>
    <row r="18616" spans="3:3" x14ac:dyDescent="0.3">
      <c r="C18616"/>
    </row>
    <row r="18617" spans="3:3" x14ac:dyDescent="0.3">
      <c r="C18617"/>
    </row>
    <row r="18618" spans="3:3" x14ac:dyDescent="0.3">
      <c r="C18618"/>
    </row>
    <row r="18619" spans="3:3" x14ac:dyDescent="0.3">
      <c r="C18619"/>
    </row>
    <row r="18620" spans="3:3" x14ac:dyDescent="0.3">
      <c r="C18620"/>
    </row>
    <row r="18621" spans="3:3" x14ac:dyDescent="0.3">
      <c r="C18621"/>
    </row>
    <row r="18622" spans="3:3" x14ac:dyDescent="0.3">
      <c r="C18622"/>
    </row>
    <row r="18623" spans="3:3" x14ac:dyDescent="0.3">
      <c r="C18623"/>
    </row>
    <row r="18624" spans="3:3" x14ac:dyDescent="0.3">
      <c r="C18624"/>
    </row>
    <row r="18625" spans="3:3" x14ac:dyDescent="0.3">
      <c r="C18625"/>
    </row>
    <row r="18626" spans="3:3" x14ac:dyDescent="0.3">
      <c r="C18626"/>
    </row>
    <row r="18627" spans="3:3" x14ac:dyDescent="0.3">
      <c r="C18627"/>
    </row>
    <row r="18628" spans="3:3" x14ac:dyDescent="0.3">
      <c r="C18628"/>
    </row>
    <row r="18629" spans="3:3" x14ac:dyDescent="0.3">
      <c r="C18629"/>
    </row>
    <row r="18630" spans="3:3" x14ac:dyDescent="0.3">
      <c r="C18630"/>
    </row>
    <row r="18631" spans="3:3" x14ac:dyDescent="0.3">
      <c r="C18631"/>
    </row>
    <row r="18632" spans="3:3" x14ac:dyDescent="0.3">
      <c r="C18632"/>
    </row>
    <row r="18633" spans="3:3" x14ac:dyDescent="0.3">
      <c r="C18633"/>
    </row>
    <row r="18634" spans="3:3" x14ac:dyDescent="0.3">
      <c r="C18634"/>
    </row>
    <row r="18635" spans="3:3" x14ac:dyDescent="0.3">
      <c r="C18635"/>
    </row>
    <row r="18636" spans="3:3" x14ac:dyDescent="0.3">
      <c r="C18636"/>
    </row>
    <row r="18637" spans="3:3" x14ac:dyDescent="0.3">
      <c r="C18637"/>
    </row>
    <row r="18638" spans="3:3" x14ac:dyDescent="0.3">
      <c r="C18638"/>
    </row>
    <row r="18639" spans="3:3" x14ac:dyDescent="0.3">
      <c r="C18639"/>
    </row>
    <row r="18640" spans="3:3" x14ac:dyDescent="0.3">
      <c r="C18640"/>
    </row>
    <row r="18641" spans="3:3" x14ac:dyDescent="0.3">
      <c r="C18641"/>
    </row>
    <row r="18642" spans="3:3" x14ac:dyDescent="0.3">
      <c r="C18642"/>
    </row>
    <row r="18643" spans="3:3" x14ac:dyDescent="0.3">
      <c r="C18643"/>
    </row>
    <row r="18644" spans="3:3" x14ac:dyDescent="0.3">
      <c r="C18644"/>
    </row>
    <row r="18645" spans="3:3" x14ac:dyDescent="0.3">
      <c r="C18645"/>
    </row>
    <row r="18646" spans="3:3" x14ac:dyDescent="0.3">
      <c r="C18646"/>
    </row>
    <row r="18647" spans="3:3" x14ac:dyDescent="0.3">
      <c r="C18647"/>
    </row>
    <row r="18648" spans="3:3" x14ac:dyDescent="0.3">
      <c r="C18648"/>
    </row>
    <row r="18649" spans="3:3" x14ac:dyDescent="0.3">
      <c r="C18649"/>
    </row>
    <row r="18650" spans="3:3" x14ac:dyDescent="0.3">
      <c r="C18650"/>
    </row>
    <row r="18651" spans="3:3" x14ac:dyDescent="0.3">
      <c r="C18651"/>
    </row>
    <row r="18652" spans="3:3" x14ac:dyDescent="0.3">
      <c r="C18652"/>
    </row>
    <row r="18653" spans="3:3" x14ac:dyDescent="0.3">
      <c r="C18653"/>
    </row>
    <row r="18654" spans="3:3" x14ac:dyDescent="0.3">
      <c r="C18654"/>
    </row>
    <row r="18655" spans="3:3" x14ac:dyDescent="0.3">
      <c r="C18655"/>
    </row>
    <row r="18656" spans="3:3" x14ac:dyDescent="0.3">
      <c r="C18656"/>
    </row>
    <row r="18657" spans="3:3" x14ac:dyDescent="0.3">
      <c r="C18657"/>
    </row>
    <row r="18658" spans="3:3" x14ac:dyDescent="0.3">
      <c r="C18658"/>
    </row>
    <row r="18659" spans="3:3" x14ac:dyDescent="0.3">
      <c r="C18659"/>
    </row>
    <row r="18660" spans="3:3" x14ac:dyDescent="0.3">
      <c r="C18660"/>
    </row>
    <row r="18661" spans="3:3" x14ac:dyDescent="0.3">
      <c r="C18661"/>
    </row>
    <row r="18662" spans="3:3" x14ac:dyDescent="0.3">
      <c r="C18662"/>
    </row>
    <row r="18663" spans="3:3" x14ac:dyDescent="0.3">
      <c r="C18663"/>
    </row>
    <row r="18664" spans="3:3" x14ac:dyDescent="0.3">
      <c r="C18664"/>
    </row>
    <row r="18665" spans="3:3" x14ac:dyDescent="0.3">
      <c r="C18665"/>
    </row>
    <row r="18666" spans="3:3" x14ac:dyDescent="0.3">
      <c r="C18666"/>
    </row>
    <row r="18667" spans="3:3" x14ac:dyDescent="0.3">
      <c r="C18667"/>
    </row>
    <row r="18668" spans="3:3" x14ac:dyDescent="0.3">
      <c r="C18668"/>
    </row>
    <row r="18669" spans="3:3" x14ac:dyDescent="0.3">
      <c r="C18669"/>
    </row>
    <row r="18670" spans="3:3" x14ac:dyDescent="0.3">
      <c r="C18670"/>
    </row>
    <row r="18671" spans="3:3" x14ac:dyDescent="0.3">
      <c r="C18671"/>
    </row>
    <row r="18672" spans="3:3" x14ac:dyDescent="0.3">
      <c r="C18672"/>
    </row>
    <row r="18673" spans="3:3" x14ac:dyDescent="0.3">
      <c r="C18673"/>
    </row>
    <row r="18674" spans="3:3" x14ac:dyDescent="0.3">
      <c r="C18674"/>
    </row>
    <row r="18675" spans="3:3" x14ac:dyDescent="0.3">
      <c r="C18675"/>
    </row>
    <row r="18676" spans="3:3" x14ac:dyDescent="0.3">
      <c r="C18676"/>
    </row>
    <row r="18677" spans="3:3" x14ac:dyDescent="0.3">
      <c r="C18677"/>
    </row>
    <row r="18678" spans="3:3" x14ac:dyDescent="0.3">
      <c r="C18678"/>
    </row>
    <row r="18679" spans="3:3" x14ac:dyDescent="0.3">
      <c r="C18679"/>
    </row>
    <row r="18680" spans="3:3" x14ac:dyDescent="0.3">
      <c r="C18680"/>
    </row>
    <row r="18681" spans="3:3" x14ac:dyDescent="0.3">
      <c r="C18681"/>
    </row>
    <row r="18682" spans="3:3" x14ac:dyDescent="0.3">
      <c r="C18682"/>
    </row>
    <row r="18683" spans="3:3" x14ac:dyDescent="0.3">
      <c r="C18683"/>
    </row>
    <row r="18684" spans="3:3" x14ac:dyDescent="0.3">
      <c r="C18684"/>
    </row>
    <row r="18685" spans="3:3" x14ac:dyDescent="0.3">
      <c r="C18685"/>
    </row>
    <row r="18686" spans="3:3" x14ac:dyDescent="0.3">
      <c r="C18686"/>
    </row>
    <row r="18687" spans="3:3" x14ac:dyDescent="0.3">
      <c r="C18687"/>
    </row>
    <row r="18688" spans="3:3" x14ac:dyDescent="0.3">
      <c r="C18688"/>
    </row>
    <row r="18689" spans="3:3" x14ac:dyDescent="0.3">
      <c r="C18689"/>
    </row>
    <row r="18690" spans="3:3" x14ac:dyDescent="0.3">
      <c r="C18690"/>
    </row>
    <row r="18691" spans="3:3" x14ac:dyDescent="0.3">
      <c r="C18691"/>
    </row>
    <row r="18692" spans="3:3" x14ac:dyDescent="0.3">
      <c r="C18692"/>
    </row>
    <row r="18693" spans="3:3" x14ac:dyDescent="0.3">
      <c r="C18693"/>
    </row>
    <row r="18694" spans="3:3" x14ac:dyDescent="0.3">
      <c r="C18694"/>
    </row>
    <row r="18695" spans="3:3" x14ac:dyDescent="0.3">
      <c r="C18695"/>
    </row>
    <row r="18696" spans="3:3" x14ac:dyDescent="0.3">
      <c r="C18696"/>
    </row>
    <row r="18697" spans="3:3" x14ac:dyDescent="0.3">
      <c r="C18697"/>
    </row>
    <row r="18698" spans="3:3" x14ac:dyDescent="0.3">
      <c r="C18698"/>
    </row>
    <row r="18699" spans="3:3" x14ac:dyDescent="0.3">
      <c r="C18699"/>
    </row>
    <row r="18700" spans="3:3" x14ac:dyDescent="0.3">
      <c r="C18700"/>
    </row>
    <row r="18701" spans="3:3" x14ac:dyDescent="0.3">
      <c r="C18701"/>
    </row>
    <row r="18702" spans="3:3" x14ac:dyDescent="0.3">
      <c r="C18702"/>
    </row>
    <row r="18703" spans="3:3" x14ac:dyDescent="0.3">
      <c r="C18703"/>
    </row>
    <row r="18704" spans="3:3" x14ac:dyDescent="0.3">
      <c r="C18704"/>
    </row>
    <row r="18705" spans="3:3" x14ac:dyDescent="0.3">
      <c r="C18705"/>
    </row>
    <row r="18706" spans="3:3" x14ac:dyDescent="0.3">
      <c r="C18706"/>
    </row>
    <row r="18707" spans="3:3" x14ac:dyDescent="0.3">
      <c r="C18707"/>
    </row>
    <row r="18708" spans="3:3" x14ac:dyDescent="0.3">
      <c r="C18708"/>
    </row>
    <row r="18709" spans="3:3" x14ac:dyDescent="0.3">
      <c r="C18709"/>
    </row>
    <row r="18710" spans="3:3" x14ac:dyDescent="0.3">
      <c r="C18710"/>
    </row>
    <row r="18711" spans="3:3" x14ac:dyDescent="0.3">
      <c r="C18711"/>
    </row>
    <row r="18712" spans="3:3" x14ac:dyDescent="0.3">
      <c r="C18712"/>
    </row>
    <row r="18713" spans="3:3" x14ac:dyDescent="0.3">
      <c r="C18713"/>
    </row>
    <row r="18714" spans="3:3" x14ac:dyDescent="0.3">
      <c r="C18714"/>
    </row>
    <row r="18715" spans="3:3" x14ac:dyDescent="0.3">
      <c r="C18715"/>
    </row>
    <row r="18716" spans="3:3" x14ac:dyDescent="0.3">
      <c r="C18716"/>
    </row>
    <row r="18717" spans="3:3" x14ac:dyDescent="0.3">
      <c r="C18717"/>
    </row>
    <row r="18718" spans="3:3" x14ac:dyDescent="0.3">
      <c r="C18718"/>
    </row>
    <row r="18719" spans="3:3" x14ac:dyDescent="0.3">
      <c r="C18719"/>
    </row>
    <row r="18720" spans="3:3" x14ac:dyDescent="0.3">
      <c r="C18720"/>
    </row>
    <row r="18721" spans="3:3" x14ac:dyDescent="0.3">
      <c r="C18721"/>
    </row>
    <row r="18722" spans="3:3" x14ac:dyDescent="0.3">
      <c r="C18722"/>
    </row>
    <row r="18723" spans="3:3" x14ac:dyDescent="0.3">
      <c r="C18723"/>
    </row>
    <row r="18724" spans="3:3" x14ac:dyDescent="0.3">
      <c r="C18724"/>
    </row>
    <row r="18725" spans="3:3" x14ac:dyDescent="0.3">
      <c r="C18725"/>
    </row>
    <row r="18726" spans="3:3" x14ac:dyDescent="0.3">
      <c r="C18726"/>
    </row>
    <row r="18727" spans="3:3" x14ac:dyDescent="0.3">
      <c r="C18727"/>
    </row>
    <row r="18728" spans="3:3" x14ac:dyDescent="0.3">
      <c r="C18728"/>
    </row>
    <row r="18729" spans="3:3" x14ac:dyDescent="0.3">
      <c r="C18729"/>
    </row>
    <row r="18730" spans="3:3" x14ac:dyDescent="0.3">
      <c r="C18730"/>
    </row>
    <row r="18731" spans="3:3" x14ac:dyDescent="0.3">
      <c r="C18731"/>
    </row>
    <row r="18732" spans="3:3" x14ac:dyDescent="0.3">
      <c r="C18732"/>
    </row>
    <row r="18733" spans="3:3" x14ac:dyDescent="0.3">
      <c r="C18733"/>
    </row>
    <row r="18734" spans="3:3" x14ac:dyDescent="0.3">
      <c r="C18734"/>
    </row>
    <row r="18735" spans="3:3" x14ac:dyDescent="0.3">
      <c r="C18735"/>
    </row>
    <row r="18736" spans="3:3" x14ac:dyDescent="0.3">
      <c r="C18736"/>
    </row>
    <row r="18737" spans="3:3" x14ac:dyDescent="0.3">
      <c r="C18737"/>
    </row>
    <row r="18738" spans="3:3" x14ac:dyDescent="0.3">
      <c r="C18738"/>
    </row>
    <row r="18739" spans="3:3" x14ac:dyDescent="0.3">
      <c r="C18739"/>
    </row>
    <row r="18740" spans="3:3" x14ac:dyDescent="0.3">
      <c r="C18740"/>
    </row>
    <row r="18741" spans="3:3" x14ac:dyDescent="0.3">
      <c r="C18741"/>
    </row>
    <row r="18742" spans="3:3" x14ac:dyDescent="0.3">
      <c r="C18742"/>
    </row>
    <row r="18743" spans="3:3" x14ac:dyDescent="0.3">
      <c r="C18743"/>
    </row>
    <row r="18744" spans="3:3" x14ac:dyDescent="0.3">
      <c r="C18744"/>
    </row>
    <row r="18745" spans="3:3" x14ac:dyDescent="0.3">
      <c r="C18745"/>
    </row>
    <row r="18746" spans="3:3" x14ac:dyDescent="0.3">
      <c r="C18746"/>
    </row>
    <row r="18747" spans="3:3" x14ac:dyDescent="0.3">
      <c r="C18747"/>
    </row>
    <row r="18748" spans="3:3" x14ac:dyDescent="0.3">
      <c r="C18748"/>
    </row>
    <row r="18749" spans="3:3" x14ac:dyDescent="0.3">
      <c r="C18749"/>
    </row>
    <row r="18750" spans="3:3" x14ac:dyDescent="0.3">
      <c r="C18750"/>
    </row>
    <row r="18751" spans="3:3" x14ac:dyDescent="0.3">
      <c r="C18751"/>
    </row>
    <row r="18752" spans="3:3" x14ac:dyDescent="0.3">
      <c r="C18752"/>
    </row>
    <row r="18753" spans="3:3" x14ac:dyDescent="0.3">
      <c r="C18753"/>
    </row>
    <row r="18754" spans="3:3" x14ac:dyDescent="0.3">
      <c r="C18754"/>
    </row>
    <row r="18755" spans="3:3" x14ac:dyDescent="0.3">
      <c r="C18755"/>
    </row>
    <row r="18756" spans="3:3" x14ac:dyDescent="0.3">
      <c r="C18756"/>
    </row>
    <row r="18757" spans="3:3" x14ac:dyDescent="0.3">
      <c r="C18757"/>
    </row>
    <row r="18758" spans="3:3" x14ac:dyDescent="0.3">
      <c r="C18758"/>
    </row>
    <row r="18759" spans="3:3" x14ac:dyDescent="0.3">
      <c r="C18759"/>
    </row>
    <row r="18760" spans="3:3" x14ac:dyDescent="0.3">
      <c r="C18760"/>
    </row>
    <row r="18761" spans="3:3" x14ac:dyDescent="0.3">
      <c r="C18761"/>
    </row>
    <row r="18762" spans="3:3" x14ac:dyDescent="0.3">
      <c r="C18762"/>
    </row>
    <row r="18763" spans="3:3" x14ac:dyDescent="0.3">
      <c r="C18763"/>
    </row>
    <row r="18764" spans="3:3" x14ac:dyDescent="0.3">
      <c r="C18764"/>
    </row>
    <row r="18765" spans="3:3" x14ac:dyDescent="0.3">
      <c r="C18765"/>
    </row>
    <row r="18766" spans="3:3" x14ac:dyDescent="0.3">
      <c r="C18766"/>
    </row>
    <row r="18767" spans="3:3" x14ac:dyDescent="0.3">
      <c r="C18767"/>
    </row>
    <row r="18768" spans="3:3" x14ac:dyDescent="0.3">
      <c r="C18768"/>
    </row>
    <row r="18769" spans="3:3" x14ac:dyDescent="0.3">
      <c r="C18769"/>
    </row>
    <row r="18770" spans="3:3" x14ac:dyDescent="0.3">
      <c r="C18770"/>
    </row>
    <row r="18771" spans="3:3" x14ac:dyDescent="0.3">
      <c r="C18771"/>
    </row>
    <row r="18772" spans="3:3" x14ac:dyDescent="0.3">
      <c r="C18772"/>
    </row>
    <row r="18773" spans="3:3" x14ac:dyDescent="0.3">
      <c r="C18773"/>
    </row>
    <row r="18774" spans="3:3" x14ac:dyDescent="0.3">
      <c r="C18774"/>
    </row>
    <row r="18775" spans="3:3" x14ac:dyDescent="0.3">
      <c r="C18775"/>
    </row>
    <row r="18776" spans="3:3" x14ac:dyDescent="0.3">
      <c r="C18776"/>
    </row>
    <row r="18777" spans="3:3" x14ac:dyDescent="0.3">
      <c r="C18777"/>
    </row>
    <row r="18778" spans="3:3" x14ac:dyDescent="0.3">
      <c r="C18778"/>
    </row>
    <row r="18779" spans="3:3" x14ac:dyDescent="0.3">
      <c r="C18779"/>
    </row>
    <row r="18780" spans="3:3" x14ac:dyDescent="0.3">
      <c r="C18780"/>
    </row>
    <row r="18781" spans="3:3" x14ac:dyDescent="0.3">
      <c r="C18781"/>
    </row>
    <row r="18782" spans="3:3" x14ac:dyDescent="0.3">
      <c r="C18782"/>
    </row>
    <row r="18783" spans="3:3" x14ac:dyDescent="0.3">
      <c r="C18783"/>
    </row>
    <row r="18784" spans="3:3" x14ac:dyDescent="0.3">
      <c r="C18784"/>
    </row>
    <row r="18785" spans="3:3" x14ac:dyDescent="0.3">
      <c r="C18785"/>
    </row>
    <row r="18786" spans="3:3" x14ac:dyDescent="0.3">
      <c r="C18786"/>
    </row>
    <row r="18787" spans="3:3" x14ac:dyDescent="0.3">
      <c r="C18787"/>
    </row>
    <row r="18788" spans="3:3" x14ac:dyDescent="0.3">
      <c r="C18788"/>
    </row>
    <row r="18789" spans="3:3" x14ac:dyDescent="0.3">
      <c r="C18789"/>
    </row>
    <row r="18790" spans="3:3" x14ac:dyDescent="0.3">
      <c r="C18790"/>
    </row>
    <row r="18791" spans="3:3" x14ac:dyDescent="0.3">
      <c r="C18791"/>
    </row>
    <row r="18792" spans="3:3" x14ac:dyDescent="0.3">
      <c r="C18792"/>
    </row>
    <row r="18793" spans="3:3" x14ac:dyDescent="0.3">
      <c r="C18793"/>
    </row>
    <row r="18794" spans="3:3" x14ac:dyDescent="0.3">
      <c r="C18794"/>
    </row>
    <row r="18795" spans="3:3" x14ac:dyDescent="0.3">
      <c r="C18795"/>
    </row>
    <row r="18796" spans="3:3" x14ac:dyDescent="0.3">
      <c r="C18796"/>
    </row>
    <row r="18797" spans="3:3" x14ac:dyDescent="0.3">
      <c r="C18797"/>
    </row>
    <row r="18798" spans="3:3" x14ac:dyDescent="0.3">
      <c r="C18798"/>
    </row>
    <row r="18799" spans="3:3" x14ac:dyDescent="0.3">
      <c r="C18799"/>
    </row>
    <row r="18800" spans="3:3" x14ac:dyDescent="0.3">
      <c r="C18800"/>
    </row>
    <row r="18801" spans="3:3" x14ac:dyDescent="0.3">
      <c r="C18801"/>
    </row>
    <row r="18802" spans="3:3" x14ac:dyDescent="0.3">
      <c r="C18802"/>
    </row>
    <row r="18803" spans="3:3" x14ac:dyDescent="0.3">
      <c r="C18803"/>
    </row>
    <row r="18804" spans="3:3" x14ac:dyDescent="0.3">
      <c r="C18804"/>
    </row>
    <row r="18805" spans="3:3" x14ac:dyDescent="0.3">
      <c r="C18805"/>
    </row>
    <row r="18806" spans="3:3" x14ac:dyDescent="0.3">
      <c r="C18806"/>
    </row>
    <row r="18807" spans="3:3" x14ac:dyDescent="0.3">
      <c r="C18807"/>
    </row>
    <row r="18808" spans="3:3" x14ac:dyDescent="0.3">
      <c r="C18808"/>
    </row>
    <row r="18809" spans="3:3" x14ac:dyDescent="0.3">
      <c r="C18809"/>
    </row>
    <row r="18810" spans="3:3" x14ac:dyDescent="0.3">
      <c r="C18810"/>
    </row>
    <row r="18811" spans="3:3" x14ac:dyDescent="0.3">
      <c r="C18811"/>
    </row>
    <row r="18812" spans="3:3" x14ac:dyDescent="0.3">
      <c r="C18812"/>
    </row>
    <row r="18813" spans="3:3" x14ac:dyDescent="0.3">
      <c r="C18813"/>
    </row>
    <row r="18814" spans="3:3" x14ac:dyDescent="0.3">
      <c r="C18814"/>
    </row>
    <row r="18815" spans="3:3" x14ac:dyDescent="0.3">
      <c r="C18815"/>
    </row>
    <row r="18816" spans="3:3" x14ac:dyDescent="0.3">
      <c r="C18816"/>
    </row>
    <row r="18817" spans="3:3" x14ac:dyDescent="0.3">
      <c r="C18817"/>
    </row>
    <row r="18818" spans="3:3" x14ac:dyDescent="0.3">
      <c r="C18818"/>
    </row>
    <row r="18819" spans="3:3" x14ac:dyDescent="0.3">
      <c r="C18819"/>
    </row>
    <row r="18820" spans="3:3" x14ac:dyDescent="0.3">
      <c r="C18820"/>
    </row>
    <row r="18821" spans="3:3" x14ac:dyDescent="0.3">
      <c r="C18821"/>
    </row>
    <row r="18822" spans="3:3" x14ac:dyDescent="0.3">
      <c r="C18822"/>
    </row>
    <row r="18823" spans="3:3" x14ac:dyDescent="0.3">
      <c r="C18823"/>
    </row>
    <row r="18824" spans="3:3" x14ac:dyDescent="0.3">
      <c r="C18824"/>
    </row>
    <row r="18825" spans="3:3" x14ac:dyDescent="0.3">
      <c r="C18825"/>
    </row>
    <row r="18826" spans="3:3" x14ac:dyDescent="0.3">
      <c r="C18826"/>
    </row>
    <row r="18827" spans="3:3" x14ac:dyDescent="0.3">
      <c r="C18827"/>
    </row>
    <row r="18828" spans="3:3" x14ac:dyDescent="0.3">
      <c r="C18828"/>
    </row>
    <row r="18829" spans="3:3" x14ac:dyDescent="0.3">
      <c r="C18829"/>
    </row>
    <row r="18830" spans="3:3" x14ac:dyDescent="0.3">
      <c r="C18830"/>
    </row>
    <row r="18831" spans="3:3" x14ac:dyDescent="0.3">
      <c r="C18831"/>
    </row>
    <row r="18832" spans="3:3" x14ac:dyDescent="0.3">
      <c r="C18832"/>
    </row>
    <row r="18833" spans="3:3" x14ac:dyDescent="0.3">
      <c r="C18833"/>
    </row>
    <row r="18834" spans="3:3" x14ac:dyDescent="0.3">
      <c r="C18834"/>
    </row>
    <row r="18835" spans="3:3" x14ac:dyDescent="0.3">
      <c r="C18835"/>
    </row>
    <row r="18836" spans="3:3" x14ac:dyDescent="0.3">
      <c r="C18836"/>
    </row>
    <row r="18837" spans="3:3" x14ac:dyDescent="0.3">
      <c r="C18837"/>
    </row>
    <row r="18838" spans="3:3" x14ac:dyDescent="0.3">
      <c r="C18838"/>
    </row>
    <row r="18839" spans="3:3" x14ac:dyDescent="0.3">
      <c r="C18839"/>
    </row>
    <row r="18840" spans="3:3" x14ac:dyDescent="0.3">
      <c r="C18840"/>
    </row>
    <row r="18841" spans="3:3" x14ac:dyDescent="0.3">
      <c r="C18841"/>
    </row>
    <row r="18842" spans="3:3" x14ac:dyDescent="0.3">
      <c r="C18842"/>
    </row>
    <row r="18843" spans="3:3" x14ac:dyDescent="0.3">
      <c r="C18843"/>
    </row>
    <row r="18844" spans="3:3" x14ac:dyDescent="0.3">
      <c r="C18844"/>
    </row>
    <row r="18845" spans="3:3" x14ac:dyDescent="0.3">
      <c r="C18845"/>
    </row>
    <row r="18846" spans="3:3" x14ac:dyDescent="0.3">
      <c r="C18846"/>
    </row>
    <row r="18847" spans="3:3" x14ac:dyDescent="0.3">
      <c r="C18847"/>
    </row>
    <row r="18848" spans="3:3" x14ac:dyDescent="0.3">
      <c r="C18848"/>
    </row>
    <row r="18849" spans="3:3" x14ac:dyDescent="0.3">
      <c r="C18849"/>
    </row>
    <row r="18850" spans="3:3" x14ac:dyDescent="0.3">
      <c r="C18850"/>
    </row>
    <row r="18851" spans="3:3" x14ac:dyDescent="0.3">
      <c r="C18851"/>
    </row>
    <row r="18852" spans="3:3" x14ac:dyDescent="0.3">
      <c r="C18852"/>
    </row>
    <row r="18853" spans="3:3" x14ac:dyDescent="0.3">
      <c r="C18853"/>
    </row>
    <row r="18854" spans="3:3" x14ac:dyDescent="0.3">
      <c r="C18854"/>
    </row>
    <row r="18855" spans="3:3" x14ac:dyDescent="0.3">
      <c r="C18855"/>
    </row>
    <row r="18856" spans="3:3" x14ac:dyDescent="0.3">
      <c r="C18856"/>
    </row>
    <row r="18857" spans="3:3" x14ac:dyDescent="0.3">
      <c r="C18857"/>
    </row>
    <row r="18858" spans="3:3" x14ac:dyDescent="0.3">
      <c r="C18858"/>
    </row>
    <row r="18859" spans="3:3" x14ac:dyDescent="0.3">
      <c r="C18859"/>
    </row>
    <row r="18860" spans="3:3" x14ac:dyDescent="0.3">
      <c r="C18860"/>
    </row>
    <row r="18861" spans="3:3" x14ac:dyDescent="0.3">
      <c r="C18861"/>
    </row>
    <row r="18862" spans="3:3" x14ac:dyDescent="0.3">
      <c r="C18862"/>
    </row>
    <row r="18863" spans="3:3" x14ac:dyDescent="0.3">
      <c r="C18863"/>
    </row>
    <row r="18864" spans="3:3" x14ac:dyDescent="0.3">
      <c r="C18864"/>
    </row>
    <row r="18865" spans="3:3" x14ac:dyDescent="0.3">
      <c r="C18865"/>
    </row>
    <row r="18866" spans="3:3" x14ac:dyDescent="0.3">
      <c r="C18866"/>
    </row>
    <row r="18867" spans="3:3" x14ac:dyDescent="0.3">
      <c r="C18867"/>
    </row>
    <row r="18868" spans="3:3" x14ac:dyDescent="0.3">
      <c r="C18868"/>
    </row>
    <row r="18869" spans="3:3" x14ac:dyDescent="0.3">
      <c r="C18869"/>
    </row>
    <row r="18870" spans="3:3" x14ac:dyDescent="0.3">
      <c r="C18870"/>
    </row>
    <row r="18871" spans="3:3" x14ac:dyDescent="0.3">
      <c r="C18871"/>
    </row>
    <row r="18872" spans="3:3" x14ac:dyDescent="0.3">
      <c r="C18872"/>
    </row>
    <row r="18873" spans="3:3" x14ac:dyDescent="0.3">
      <c r="C18873"/>
    </row>
    <row r="18874" spans="3:3" x14ac:dyDescent="0.3">
      <c r="C18874"/>
    </row>
    <row r="18875" spans="3:3" x14ac:dyDescent="0.3">
      <c r="C18875"/>
    </row>
    <row r="18876" spans="3:3" x14ac:dyDescent="0.3">
      <c r="C18876"/>
    </row>
    <row r="18877" spans="3:3" x14ac:dyDescent="0.3">
      <c r="C18877"/>
    </row>
    <row r="18878" spans="3:3" x14ac:dyDescent="0.3">
      <c r="C18878"/>
    </row>
    <row r="18879" spans="3:3" x14ac:dyDescent="0.3">
      <c r="C18879"/>
    </row>
    <row r="18880" spans="3:3" x14ac:dyDescent="0.3">
      <c r="C18880"/>
    </row>
    <row r="18881" spans="3:3" x14ac:dyDescent="0.3">
      <c r="C18881"/>
    </row>
    <row r="18882" spans="3:3" x14ac:dyDescent="0.3">
      <c r="C18882"/>
    </row>
    <row r="18883" spans="3:3" x14ac:dyDescent="0.3">
      <c r="C18883"/>
    </row>
    <row r="18884" spans="3:3" x14ac:dyDescent="0.3">
      <c r="C18884"/>
    </row>
    <row r="18885" spans="3:3" x14ac:dyDescent="0.3">
      <c r="C18885"/>
    </row>
    <row r="18886" spans="3:3" x14ac:dyDescent="0.3">
      <c r="C18886"/>
    </row>
    <row r="18887" spans="3:3" x14ac:dyDescent="0.3">
      <c r="C18887"/>
    </row>
    <row r="18888" spans="3:3" x14ac:dyDescent="0.3">
      <c r="C18888"/>
    </row>
    <row r="18889" spans="3:3" x14ac:dyDescent="0.3">
      <c r="C18889"/>
    </row>
    <row r="18890" spans="3:3" x14ac:dyDescent="0.3">
      <c r="C18890"/>
    </row>
    <row r="18891" spans="3:3" x14ac:dyDescent="0.3">
      <c r="C18891"/>
    </row>
    <row r="18892" spans="3:3" x14ac:dyDescent="0.3">
      <c r="C18892"/>
    </row>
    <row r="18893" spans="3:3" x14ac:dyDescent="0.3">
      <c r="C18893"/>
    </row>
    <row r="18894" spans="3:3" x14ac:dyDescent="0.3">
      <c r="C18894"/>
    </row>
    <row r="18895" spans="3:3" x14ac:dyDescent="0.3">
      <c r="C18895"/>
    </row>
    <row r="18896" spans="3:3" x14ac:dyDescent="0.3">
      <c r="C18896"/>
    </row>
    <row r="18897" spans="3:3" x14ac:dyDescent="0.3">
      <c r="C18897"/>
    </row>
    <row r="18898" spans="3:3" x14ac:dyDescent="0.3">
      <c r="C18898"/>
    </row>
    <row r="18899" spans="3:3" x14ac:dyDescent="0.3">
      <c r="C18899"/>
    </row>
    <row r="18900" spans="3:3" x14ac:dyDescent="0.3">
      <c r="C18900"/>
    </row>
    <row r="18901" spans="3:3" x14ac:dyDescent="0.3">
      <c r="C18901"/>
    </row>
    <row r="18902" spans="3:3" x14ac:dyDescent="0.3">
      <c r="C18902"/>
    </row>
    <row r="18903" spans="3:3" x14ac:dyDescent="0.3">
      <c r="C18903"/>
    </row>
    <row r="18904" spans="3:3" x14ac:dyDescent="0.3">
      <c r="C18904"/>
    </row>
    <row r="18905" spans="3:3" x14ac:dyDescent="0.3">
      <c r="C18905"/>
    </row>
    <row r="18906" spans="3:3" x14ac:dyDescent="0.3">
      <c r="C18906"/>
    </row>
    <row r="18907" spans="3:3" x14ac:dyDescent="0.3">
      <c r="C18907"/>
    </row>
    <row r="18908" spans="3:3" x14ac:dyDescent="0.3">
      <c r="C18908"/>
    </row>
    <row r="18909" spans="3:3" x14ac:dyDescent="0.3">
      <c r="C18909"/>
    </row>
    <row r="18910" spans="3:3" x14ac:dyDescent="0.3">
      <c r="C18910"/>
    </row>
    <row r="18911" spans="3:3" x14ac:dyDescent="0.3">
      <c r="C18911"/>
    </row>
    <row r="18912" spans="3:3" x14ac:dyDescent="0.3">
      <c r="C18912"/>
    </row>
    <row r="18913" spans="3:3" x14ac:dyDescent="0.3">
      <c r="C18913"/>
    </row>
    <row r="18914" spans="3:3" x14ac:dyDescent="0.3">
      <c r="C18914"/>
    </row>
    <row r="18915" spans="3:3" x14ac:dyDescent="0.3">
      <c r="C18915"/>
    </row>
    <row r="18916" spans="3:3" x14ac:dyDescent="0.3">
      <c r="C18916"/>
    </row>
    <row r="18917" spans="3:3" x14ac:dyDescent="0.3">
      <c r="C18917"/>
    </row>
    <row r="18918" spans="3:3" x14ac:dyDescent="0.3">
      <c r="C18918"/>
    </row>
    <row r="18919" spans="3:3" x14ac:dyDescent="0.3">
      <c r="C18919"/>
    </row>
    <row r="18920" spans="3:3" x14ac:dyDescent="0.3">
      <c r="C18920"/>
    </row>
    <row r="18921" spans="3:3" x14ac:dyDescent="0.3">
      <c r="C18921"/>
    </row>
    <row r="18922" spans="3:3" x14ac:dyDescent="0.3">
      <c r="C18922"/>
    </row>
    <row r="18923" spans="3:3" x14ac:dyDescent="0.3">
      <c r="C18923"/>
    </row>
    <row r="18924" spans="3:3" x14ac:dyDescent="0.3">
      <c r="C18924"/>
    </row>
    <row r="18925" spans="3:3" x14ac:dyDescent="0.3">
      <c r="C18925"/>
    </row>
    <row r="18926" spans="3:3" x14ac:dyDescent="0.3">
      <c r="C18926"/>
    </row>
    <row r="18927" spans="3:3" x14ac:dyDescent="0.3">
      <c r="C18927"/>
    </row>
    <row r="18928" spans="3:3" x14ac:dyDescent="0.3">
      <c r="C18928"/>
    </row>
    <row r="18929" spans="3:3" x14ac:dyDescent="0.3">
      <c r="C18929"/>
    </row>
    <row r="18930" spans="3:3" x14ac:dyDescent="0.3">
      <c r="C18930"/>
    </row>
    <row r="18931" spans="3:3" x14ac:dyDescent="0.3">
      <c r="C18931"/>
    </row>
    <row r="18932" spans="3:3" x14ac:dyDescent="0.3">
      <c r="C18932"/>
    </row>
    <row r="18933" spans="3:3" x14ac:dyDescent="0.3">
      <c r="C18933"/>
    </row>
    <row r="18934" spans="3:3" x14ac:dyDescent="0.3">
      <c r="C18934"/>
    </row>
    <row r="18935" spans="3:3" x14ac:dyDescent="0.3">
      <c r="C18935"/>
    </row>
    <row r="18936" spans="3:3" x14ac:dyDescent="0.3">
      <c r="C18936"/>
    </row>
    <row r="18937" spans="3:3" x14ac:dyDescent="0.3">
      <c r="C18937"/>
    </row>
    <row r="18938" spans="3:3" x14ac:dyDescent="0.3">
      <c r="C18938"/>
    </row>
    <row r="18939" spans="3:3" x14ac:dyDescent="0.3">
      <c r="C18939"/>
    </row>
    <row r="18940" spans="3:3" x14ac:dyDescent="0.3">
      <c r="C18940"/>
    </row>
    <row r="18941" spans="3:3" x14ac:dyDescent="0.3">
      <c r="C18941"/>
    </row>
    <row r="18942" spans="3:3" x14ac:dyDescent="0.3">
      <c r="C18942"/>
    </row>
    <row r="18943" spans="3:3" x14ac:dyDescent="0.3">
      <c r="C18943"/>
    </row>
    <row r="18944" spans="3:3" x14ac:dyDescent="0.3">
      <c r="C18944"/>
    </row>
    <row r="18945" spans="3:3" x14ac:dyDescent="0.3">
      <c r="C18945"/>
    </row>
    <row r="18946" spans="3:3" x14ac:dyDescent="0.3">
      <c r="C18946"/>
    </row>
    <row r="18947" spans="3:3" x14ac:dyDescent="0.3">
      <c r="C18947"/>
    </row>
    <row r="18948" spans="3:3" x14ac:dyDescent="0.3">
      <c r="C18948"/>
    </row>
    <row r="18949" spans="3:3" x14ac:dyDescent="0.3">
      <c r="C18949"/>
    </row>
    <row r="18950" spans="3:3" x14ac:dyDescent="0.3">
      <c r="C18950"/>
    </row>
    <row r="18951" spans="3:3" x14ac:dyDescent="0.3">
      <c r="C18951"/>
    </row>
    <row r="18952" spans="3:3" x14ac:dyDescent="0.3">
      <c r="C18952"/>
    </row>
    <row r="18953" spans="3:3" x14ac:dyDescent="0.3">
      <c r="C18953"/>
    </row>
    <row r="18954" spans="3:3" x14ac:dyDescent="0.3">
      <c r="C18954"/>
    </row>
    <row r="18955" spans="3:3" x14ac:dyDescent="0.3">
      <c r="C18955"/>
    </row>
    <row r="18956" spans="3:3" x14ac:dyDescent="0.3">
      <c r="C18956"/>
    </row>
    <row r="18957" spans="3:3" x14ac:dyDescent="0.3">
      <c r="C18957"/>
    </row>
    <row r="18958" spans="3:3" x14ac:dyDescent="0.3">
      <c r="C18958"/>
    </row>
    <row r="18959" spans="3:3" x14ac:dyDescent="0.3">
      <c r="C18959"/>
    </row>
    <row r="18960" spans="3:3" x14ac:dyDescent="0.3">
      <c r="C18960"/>
    </row>
    <row r="18961" spans="3:3" x14ac:dyDescent="0.3">
      <c r="C18961"/>
    </row>
    <row r="18962" spans="3:3" x14ac:dyDescent="0.3">
      <c r="C18962"/>
    </row>
    <row r="18963" spans="3:3" x14ac:dyDescent="0.3">
      <c r="C18963"/>
    </row>
    <row r="18964" spans="3:3" x14ac:dyDescent="0.3">
      <c r="C18964"/>
    </row>
    <row r="18965" spans="3:3" x14ac:dyDescent="0.3">
      <c r="C18965"/>
    </row>
    <row r="18966" spans="3:3" x14ac:dyDescent="0.3">
      <c r="C18966"/>
    </row>
    <row r="18967" spans="3:3" x14ac:dyDescent="0.3">
      <c r="C18967"/>
    </row>
    <row r="18968" spans="3:3" x14ac:dyDescent="0.3">
      <c r="C18968"/>
    </row>
    <row r="18969" spans="3:3" x14ac:dyDescent="0.3">
      <c r="C18969"/>
    </row>
    <row r="18970" spans="3:3" x14ac:dyDescent="0.3">
      <c r="C18970"/>
    </row>
    <row r="18971" spans="3:3" x14ac:dyDescent="0.3">
      <c r="C18971"/>
    </row>
    <row r="18972" spans="3:3" x14ac:dyDescent="0.3">
      <c r="C18972"/>
    </row>
    <row r="18973" spans="3:3" x14ac:dyDescent="0.3">
      <c r="C18973"/>
    </row>
    <row r="18974" spans="3:3" x14ac:dyDescent="0.3">
      <c r="C18974"/>
    </row>
    <row r="18975" spans="3:3" x14ac:dyDescent="0.3">
      <c r="C18975"/>
    </row>
    <row r="18976" spans="3:3" x14ac:dyDescent="0.3">
      <c r="C18976"/>
    </row>
    <row r="18977" spans="3:3" x14ac:dyDescent="0.3">
      <c r="C18977"/>
    </row>
    <row r="18978" spans="3:3" x14ac:dyDescent="0.3">
      <c r="C18978"/>
    </row>
    <row r="18979" spans="3:3" x14ac:dyDescent="0.3">
      <c r="C18979"/>
    </row>
    <row r="18980" spans="3:3" x14ac:dyDescent="0.3">
      <c r="C18980"/>
    </row>
    <row r="18981" spans="3:3" x14ac:dyDescent="0.3">
      <c r="C18981"/>
    </row>
    <row r="18982" spans="3:3" x14ac:dyDescent="0.3">
      <c r="C18982"/>
    </row>
    <row r="18983" spans="3:3" x14ac:dyDescent="0.3">
      <c r="C18983"/>
    </row>
    <row r="18984" spans="3:3" x14ac:dyDescent="0.3">
      <c r="C18984"/>
    </row>
    <row r="18985" spans="3:3" x14ac:dyDescent="0.3">
      <c r="C18985"/>
    </row>
    <row r="18986" spans="3:3" x14ac:dyDescent="0.3">
      <c r="C18986"/>
    </row>
    <row r="18987" spans="3:3" x14ac:dyDescent="0.3">
      <c r="C18987"/>
    </row>
    <row r="18988" spans="3:3" x14ac:dyDescent="0.3">
      <c r="C18988"/>
    </row>
    <row r="18989" spans="3:3" x14ac:dyDescent="0.3">
      <c r="C18989"/>
    </row>
    <row r="18990" spans="3:3" x14ac:dyDescent="0.3">
      <c r="C18990"/>
    </row>
    <row r="18991" spans="3:3" x14ac:dyDescent="0.3">
      <c r="C18991"/>
    </row>
    <row r="18992" spans="3:3" x14ac:dyDescent="0.3">
      <c r="C18992"/>
    </row>
    <row r="18993" spans="3:3" x14ac:dyDescent="0.3">
      <c r="C18993"/>
    </row>
    <row r="18994" spans="3:3" x14ac:dyDescent="0.3">
      <c r="C18994"/>
    </row>
    <row r="18995" spans="3:3" x14ac:dyDescent="0.3">
      <c r="C18995"/>
    </row>
    <row r="18996" spans="3:3" x14ac:dyDescent="0.3">
      <c r="C18996"/>
    </row>
    <row r="18997" spans="3:3" x14ac:dyDescent="0.3">
      <c r="C18997"/>
    </row>
    <row r="18998" spans="3:3" x14ac:dyDescent="0.3">
      <c r="C18998"/>
    </row>
    <row r="18999" spans="3:3" x14ac:dyDescent="0.3">
      <c r="C18999"/>
    </row>
    <row r="19000" spans="3:3" x14ac:dyDescent="0.3">
      <c r="C19000"/>
    </row>
    <row r="19001" spans="3:3" x14ac:dyDescent="0.3">
      <c r="C19001"/>
    </row>
    <row r="19002" spans="3:3" x14ac:dyDescent="0.3">
      <c r="C19002"/>
    </row>
    <row r="19003" spans="3:3" x14ac:dyDescent="0.3">
      <c r="C19003"/>
    </row>
    <row r="19004" spans="3:3" x14ac:dyDescent="0.3">
      <c r="C19004"/>
    </row>
    <row r="19005" spans="3:3" x14ac:dyDescent="0.3">
      <c r="C19005"/>
    </row>
    <row r="19006" spans="3:3" x14ac:dyDescent="0.3">
      <c r="C19006"/>
    </row>
    <row r="19007" spans="3:3" x14ac:dyDescent="0.3">
      <c r="C19007"/>
    </row>
    <row r="19008" spans="3:3" x14ac:dyDescent="0.3">
      <c r="C19008"/>
    </row>
    <row r="19009" spans="3:3" x14ac:dyDescent="0.3">
      <c r="C19009"/>
    </row>
    <row r="19010" spans="3:3" x14ac:dyDescent="0.3">
      <c r="C19010"/>
    </row>
    <row r="19011" spans="3:3" x14ac:dyDescent="0.3">
      <c r="C19011"/>
    </row>
    <row r="19012" spans="3:3" x14ac:dyDescent="0.3">
      <c r="C19012"/>
    </row>
    <row r="19013" spans="3:3" x14ac:dyDescent="0.3">
      <c r="C19013"/>
    </row>
    <row r="19014" spans="3:3" x14ac:dyDescent="0.3">
      <c r="C19014"/>
    </row>
    <row r="19015" spans="3:3" x14ac:dyDescent="0.3">
      <c r="C19015"/>
    </row>
    <row r="19016" spans="3:3" x14ac:dyDescent="0.3">
      <c r="C19016"/>
    </row>
    <row r="19017" spans="3:3" x14ac:dyDescent="0.3">
      <c r="C19017"/>
    </row>
    <row r="19018" spans="3:3" x14ac:dyDescent="0.3">
      <c r="C19018"/>
    </row>
    <row r="19019" spans="3:3" x14ac:dyDescent="0.3">
      <c r="C19019"/>
    </row>
    <row r="19020" spans="3:3" x14ac:dyDescent="0.3">
      <c r="C19020"/>
    </row>
    <row r="19021" spans="3:3" x14ac:dyDescent="0.3">
      <c r="C19021"/>
    </row>
    <row r="19022" spans="3:3" x14ac:dyDescent="0.3">
      <c r="C19022"/>
    </row>
    <row r="19023" spans="3:3" x14ac:dyDescent="0.3">
      <c r="C19023"/>
    </row>
    <row r="19024" spans="3:3" x14ac:dyDescent="0.3">
      <c r="C19024"/>
    </row>
    <row r="19025" spans="3:3" x14ac:dyDescent="0.3">
      <c r="C19025"/>
    </row>
    <row r="19026" spans="3:3" x14ac:dyDescent="0.3">
      <c r="C19026"/>
    </row>
    <row r="19027" spans="3:3" x14ac:dyDescent="0.3">
      <c r="C19027"/>
    </row>
    <row r="19028" spans="3:3" x14ac:dyDescent="0.3">
      <c r="C19028"/>
    </row>
    <row r="19029" spans="3:3" x14ac:dyDescent="0.3">
      <c r="C19029"/>
    </row>
    <row r="19030" spans="3:3" x14ac:dyDescent="0.3">
      <c r="C19030"/>
    </row>
    <row r="19031" spans="3:3" x14ac:dyDescent="0.3">
      <c r="C19031"/>
    </row>
    <row r="19032" spans="3:3" x14ac:dyDescent="0.3">
      <c r="C19032"/>
    </row>
    <row r="19033" spans="3:3" x14ac:dyDescent="0.3">
      <c r="C19033"/>
    </row>
    <row r="19034" spans="3:3" x14ac:dyDescent="0.3">
      <c r="C19034"/>
    </row>
    <row r="19035" spans="3:3" x14ac:dyDescent="0.3">
      <c r="C19035"/>
    </row>
    <row r="19036" spans="3:3" x14ac:dyDescent="0.3">
      <c r="C19036"/>
    </row>
    <row r="19037" spans="3:3" x14ac:dyDescent="0.3">
      <c r="C19037"/>
    </row>
    <row r="19038" spans="3:3" x14ac:dyDescent="0.3">
      <c r="C19038"/>
    </row>
    <row r="19039" spans="3:3" x14ac:dyDescent="0.3">
      <c r="C19039"/>
    </row>
    <row r="19040" spans="3:3" x14ac:dyDescent="0.3">
      <c r="C19040"/>
    </row>
    <row r="19041" spans="3:3" x14ac:dyDescent="0.3">
      <c r="C19041"/>
    </row>
    <row r="19042" spans="3:3" x14ac:dyDescent="0.3">
      <c r="C19042"/>
    </row>
    <row r="19043" spans="3:3" x14ac:dyDescent="0.3">
      <c r="C19043"/>
    </row>
    <row r="19044" spans="3:3" x14ac:dyDescent="0.3">
      <c r="C19044"/>
    </row>
    <row r="19045" spans="3:3" x14ac:dyDescent="0.3">
      <c r="C19045"/>
    </row>
    <row r="19046" spans="3:3" x14ac:dyDescent="0.3">
      <c r="C19046"/>
    </row>
    <row r="19047" spans="3:3" x14ac:dyDescent="0.3">
      <c r="C19047"/>
    </row>
    <row r="19048" spans="3:3" x14ac:dyDescent="0.3">
      <c r="C19048"/>
    </row>
    <row r="19049" spans="3:3" x14ac:dyDescent="0.3">
      <c r="C19049"/>
    </row>
    <row r="19050" spans="3:3" x14ac:dyDescent="0.3">
      <c r="C19050"/>
    </row>
    <row r="19051" spans="3:3" x14ac:dyDescent="0.3">
      <c r="C19051"/>
    </row>
    <row r="19052" spans="3:3" x14ac:dyDescent="0.3">
      <c r="C19052"/>
    </row>
    <row r="19053" spans="3:3" x14ac:dyDescent="0.3">
      <c r="C19053"/>
    </row>
    <row r="19054" spans="3:3" x14ac:dyDescent="0.3">
      <c r="C19054"/>
    </row>
    <row r="19055" spans="3:3" x14ac:dyDescent="0.3">
      <c r="C19055"/>
    </row>
    <row r="19056" spans="3:3" x14ac:dyDescent="0.3">
      <c r="C19056"/>
    </row>
    <row r="19057" spans="3:3" x14ac:dyDescent="0.3">
      <c r="C19057"/>
    </row>
    <row r="19058" spans="3:3" x14ac:dyDescent="0.3">
      <c r="C19058"/>
    </row>
    <row r="19059" spans="3:3" x14ac:dyDescent="0.3">
      <c r="C19059"/>
    </row>
    <row r="19060" spans="3:3" x14ac:dyDescent="0.3">
      <c r="C19060"/>
    </row>
    <row r="19061" spans="3:3" x14ac:dyDescent="0.3">
      <c r="C19061"/>
    </row>
    <row r="19062" spans="3:3" x14ac:dyDescent="0.3">
      <c r="C19062"/>
    </row>
    <row r="19063" spans="3:3" x14ac:dyDescent="0.3">
      <c r="C19063"/>
    </row>
    <row r="19064" spans="3:3" x14ac:dyDescent="0.3">
      <c r="C19064"/>
    </row>
    <row r="19065" spans="3:3" x14ac:dyDescent="0.3">
      <c r="C19065"/>
    </row>
    <row r="19066" spans="3:3" x14ac:dyDescent="0.3">
      <c r="C19066"/>
    </row>
    <row r="19067" spans="3:3" x14ac:dyDescent="0.3">
      <c r="C19067"/>
    </row>
    <row r="19068" spans="3:3" x14ac:dyDescent="0.3">
      <c r="C19068"/>
    </row>
    <row r="19069" spans="3:3" x14ac:dyDescent="0.3">
      <c r="C19069"/>
    </row>
    <row r="19070" spans="3:3" x14ac:dyDescent="0.3">
      <c r="C19070"/>
    </row>
    <row r="19071" spans="3:3" x14ac:dyDescent="0.3">
      <c r="C19071"/>
    </row>
    <row r="19072" spans="3:3" x14ac:dyDescent="0.3">
      <c r="C19072"/>
    </row>
    <row r="19073" spans="3:3" x14ac:dyDescent="0.3">
      <c r="C19073"/>
    </row>
    <row r="19074" spans="3:3" x14ac:dyDescent="0.3">
      <c r="C19074"/>
    </row>
    <row r="19075" spans="3:3" x14ac:dyDescent="0.3">
      <c r="C19075"/>
    </row>
    <row r="19076" spans="3:3" x14ac:dyDescent="0.3">
      <c r="C19076"/>
    </row>
    <row r="19077" spans="3:3" x14ac:dyDescent="0.3">
      <c r="C19077"/>
    </row>
    <row r="19078" spans="3:3" x14ac:dyDescent="0.3">
      <c r="C19078"/>
    </row>
    <row r="19079" spans="3:3" x14ac:dyDescent="0.3">
      <c r="C19079"/>
    </row>
    <row r="19080" spans="3:3" x14ac:dyDescent="0.3">
      <c r="C19080"/>
    </row>
    <row r="19081" spans="3:3" x14ac:dyDescent="0.3">
      <c r="C19081"/>
    </row>
    <row r="19082" spans="3:3" x14ac:dyDescent="0.3">
      <c r="C19082"/>
    </row>
    <row r="19083" spans="3:3" x14ac:dyDescent="0.3">
      <c r="C19083"/>
    </row>
    <row r="19084" spans="3:3" x14ac:dyDescent="0.3">
      <c r="C19084"/>
    </row>
    <row r="19085" spans="3:3" x14ac:dyDescent="0.3">
      <c r="C19085"/>
    </row>
    <row r="19086" spans="3:3" x14ac:dyDescent="0.3">
      <c r="C19086"/>
    </row>
    <row r="19087" spans="3:3" x14ac:dyDescent="0.3">
      <c r="C19087"/>
    </row>
    <row r="19088" spans="3:3" x14ac:dyDescent="0.3">
      <c r="C19088"/>
    </row>
    <row r="19089" spans="3:3" x14ac:dyDescent="0.3">
      <c r="C19089"/>
    </row>
    <row r="19090" spans="3:3" x14ac:dyDescent="0.3">
      <c r="C19090"/>
    </row>
    <row r="19091" spans="3:3" x14ac:dyDescent="0.3">
      <c r="C19091"/>
    </row>
    <row r="19092" spans="3:3" x14ac:dyDescent="0.3">
      <c r="C19092"/>
    </row>
    <row r="19093" spans="3:3" x14ac:dyDescent="0.3">
      <c r="C19093"/>
    </row>
    <row r="19094" spans="3:3" x14ac:dyDescent="0.3">
      <c r="C19094"/>
    </row>
    <row r="19095" spans="3:3" x14ac:dyDescent="0.3">
      <c r="C19095"/>
    </row>
    <row r="19096" spans="3:3" x14ac:dyDescent="0.3">
      <c r="C19096"/>
    </row>
    <row r="19097" spans="3:3" x14ac:dyDescent="0.3">
      <c r="C19097"/>
    </row>
    <row r="19098" spans="3:3" x14ac:dyDescent="0.3">
      <c r="C19098"/>
    </row>
    <row r="19099" spans="3:3" x14ac:dyDescent="0.3">
      <c r="C19099"/>
    </row>
    <row r="19100" spans="3:3" x14ac:dyDescent="0.3">
      <c r="C19100"/>
    </row>
    <row r="19101" spans="3:3" x14ac:dyDescent="0.3">
      <c r="C19101"/>
    </row>
    <row r="19102" spans="3:3" x14ac:dyDescent="0.3">
      <c r="C19102"/>
    </row>
    <row r="19103" spans="3:3" x14ac:dyDescent="0.3">
      <c r="C19103"/>
    </row>
    <row r="19104" spans="3:3" x14ac:dyDescent="0.3">
      <c r="C19104"/>
    </row>
    <row r="19105" spans="3:3" x14ac:dyDescent="0.3">
      <c r="C19105"/>
    </row>
    <row r="19106" spans="3:3" x14ac:dyDescent="0.3">
      <c r="C19106"/>
    </row>
    <row r="19107" spans="3:3" x14ac:dyDescent="0.3">
      <c r="C19107"/>
    </row>
    <row r="19108" spans="3:3" x14ac:dyDescent="0.3">
      <c r="C19108"/>
    </row>
    <row r="19109" spans="3:3" x14ac:dyDescent="0.3">
      <c r="C19109"/>
    </row>
    <row r="19110" spans="3:3" x14ac:dyDescent="0.3">
      <c r="C19110"/>
    </row>
    <row r="19111" spans="3:3" x14ac:dyDescent="0.3">
      <c r="C19111"/>
    </row>
    <row r="19112" spans="3:3" x14ac:dyDescent="0.3">
      <c r="C19112"/>
    </row>
    <row r="19113" spans="3:3" x14ac:dyDescent="0.3">
      <c r="C19113"/>
    </row>
    <row r="19114" spans="3:3" x14ac:dyDescent="0.3">
      <c r="C19114"/>
    </row>
    <row r="19115" spans="3:3" x14ac:dyDescent="0.3">
      <c r="C19115"/>
    </row>
    <row r="19116" spans="3:3" x14ac:dyDescent="0.3">
      <c r="C19116"/>
    </row>
    <row r="19117" spans="3:3" x14ac:dyDescent="0.3">
      <c r="C19117"/>
    </row>
    <row r="19118" spans="3:3" x14ac:dyDescent="0.3">
      <c r="C19118"/>
    </row>
    <row r="19119" spans="3:3" x14ac:dyDescent="0.3">
      <c r="C19119"/>
    </row>
    <row r="19120" spans="3:3" x14ac:dyDescent="0.3">
      <c r="C19120"/>
    </row>
    <row r="19121" spans="3:3" x14ac:dyDescent="0.3">
      <c r="C19121"/>
    </row>
    <row r="19122" spans="3:3" x14ac:dyDescent="0.3">
      <c r="C19122"/>
    </row>
    <row r="19123" spans="3:3" x14ac:dyDescent="0.3">
      <c r="C19123"/>
    </row>
    <row r="19124" spans="3:3" x14ac:dyDescent="0.3">
      <c r="C19124"/>
    </row>
    <row r="19125" spans="3:3" x14ac:dyDescent="0.3">
      <c r="C19125"/>
    </row>
    <row r="19126" spans="3:3" x14ac:dyDescent="0.3">
      <c r="C19126"/>
    </row>
    <row r="19127" spans="3:3" x14ac:dyDescent="0.3">
      <c r="C19127"/>
    </row>
    <row r="19128" spans="3:3" x14ac:dyDescent="0.3">
      <c r="C19128"/>
    </row>
    <row r="19129" spans="3:3" x14ac:dyDescent="0.3">
      <c r="C19129"/>
    </row>
    <row r="19130" spans="3:3" x14ac:dyDescent="0.3">
      <c r="C19130"/>
    </row>
    <row r="19131" spans="3:3" x14ac:dyDescent="0.3">
      <c r="C19131"/>
    </row>
    <row r="19132" spans="3:3" x14ac:dyDescent="0.3">
      <c r="C19132"/>
    </row>
    <row r="19133" spans="3:3" x14ac:dyDescent="0.3">
      <c r="C19133"/>
    </row>
    <row r="19134" spans="3:3" x14ac:dyDescent="0.3">
      <c r="C19134"/>
    </row>
    <row r="19135" spans="3:3" x14ac:dyDescent="0.3">
      <c r="C19135"/>
    </row>
    <row r="19136" spans="3:3" x14ac:dyDescent="0.3">
      <c r="C19136"/>
    </row>
    <row r="19137" spans="3:3" x14ac:dyDescent="0.3">
      <c r="C19137"/>
    </row>
    <row r="19138" spans="3:3" x14ac:dyDescent="0.3">
      <c r="C19138"/>
    </row>
    <row r="19139" spans="3:3" x14ac:dyDescent="0.3">
      <c r="C19139"/>
    </row>
    <row r="19140" spans="3:3" x14ac:dyDescent="0.3">
      <c r="C19140"/>
    </row>
    <row r="19141" spans="3:3" x14ac:dyDescent="0.3">
      <c r="C19141"/>
    </row>
    <row r="19142" spans="3:3" x14ac:dyDescent="0.3">
      <c r="C19142"/>
    </row>
    <row r="19143" spans="3:3" x14ac:dyDescent="0.3">
      <c r="C19143"/>
    </row>
    <row r="19144" spans="3:3" x14ac:dyDescent="0.3">
      <c r="C19144"/>
    </row>
    <row r="19145" spans="3:3" x14ac:dyDescent="0.3">
      <c r="C19145"/>
    </row>
    <row r="19146" spans="3:3" x14ac:dyDescent="0.3">
      <c r="C19146"/>
    </row>
    <row r="19147" spans="3:3" x14ac:dyDescent="0.3">
      <c r="C19147"/>
    </row>
    <row r="19148" spans="3:3" x14ac:dyDescent="0.3">
      <c r="C19148"/>
    </row>
    <row r="19149" spans="3:3" x14ac:dyDescent="0.3">
      <c r="C19149"/>
    </row>
    <row r="19150" spans="3:3" x14ac:dyDescent="0.3">
      <c r="C19150"/>
    </row>
    <row r="19151" spans="3:3" x14ac:dyDescent="0.3">
      <c r="C19151"/>
    </row>
    <row r="19152" spans="3:3" x14ac:dyDescent="0.3">
      <c r="C19152"/>
    </row>
    <row r="19153" spans="3:3" x14ac:dyDescent="0.3">
      <c r="C19153"/>
    </row>
    <row r="19154" spans="3:3" x14ac:dyDescent="0.3">
      <c r="C19154"/>
    </row>
    <row r="19155" spans="3:3" x14ac:dyDescent="0.3">
      <c r="C19155"/>
    </row>
    <row r="19156" spans="3:3" x14ac:dyDescent="0.3">
      <c r="C19156"/>
    </row>
    <row r="19157" spans="3:3" x14ac:dyDescent="0.3">
      <c r="C19157"/>
    </row>
    <row r="19158" spans="3:3" x14ac:dyDescent="0.3">
      <c r="C19158"/>
    </row>
    <row r="19159" spans="3:3" x14ac:dyDescent="0.3">
      <c r="C19159"/>
    </row>
    <row r="19160" spans="3:3" x14ac:dyDescent="0.3">
      <c r="C19160"/>
    </row>
    <row r="19161" spans="3:3" x14ac:dyDescent="0.3">
      <c r="C19161"/>
    </row>
    <row r="19162" spans="3:3" x14ac:dyDescent="0.3">
      <c r="C19162"/>
    </row>
    <row r="19163" spans="3:3" x14ac:dyDescent="0.3">
      <c r="C19163"/>
    </row>
    <row r="19164" spans="3:3" x14ac:dyDescent="0.3">
      <c r="C19164"/>
    </row>
    <row r="19165" spans="3:3" x14ac:dyDescent="0.3">
      <c r="C19165"/>
    </row>
    <row r="19166" spans="3:3" x14ac:dyDescent="0.3">
      <c r="C19166"/>
    </row>
    <row r="19167" spans="3:3" x14ac:dyDescent="0.3">
      <c r="C19167"/>
    </row>
    <row r="19168" spans="3:3" x14ac:dyDescent="0.3">
      <c r="C19168"/>
    </row>
    <row r="19169" spans="3:3" x14ac:dyDescent="0.3">
      <c r="C19169"/>
    </row>
    <row r="19170" spans="3:3" x14ac:dyDescent="0.3">
      <c r="C19170"/>
    </row>
    <row r="19171" spans="3:3" x14ac:dyDescent="0.3">
      <c r="C19171"/>
    </row>
    <row r="19172" spans="3:3" x14ac:dyDescent="0.3">
      <c r="C19172"/>
    </row>
    <row r="19173" spans="3:3" x14ac:dyDescent="0.3">
      <c r="C19173"/>
    </row>
    <row r="19174" spans="3:3" x14ac:dyDescent="0.3">
      <c r="C19174"/>
    </row>
    <row r="19175" spans="3:3" x14ac:dyDescent="0.3">
      <c r="C19175"/>
    </row>
    <row r="19176" spans="3:3" x14ac:dyDescent="0.3">
      <c r="C19176"/>
    </row>
    <row r="19177" spans="3:3" x14ac:dyDescent="0.3">
      <c r="C19177"/>
    </row>
    <row r="19178" spans="3:3" x14ac:dyDescent="0.3">
      <c r="C19178"/>
    </row>
    <row r="19179" spans="3:3" x14ac:dyDescent="0.3">
      <c r="C19179"/>
    </row>
    <row r="19180" spans="3:3" x14ac:dyDescent="0.3">
      <c r="C19180"/>
    </row>
    <row r="19181" spans="3:3" x14ac:dyDescent="0.3">
      <c r="C19181"/>
    </row>
    <row r="19182" spans="3:3" x14ac:dyDescent="0.3">
      <c r="C19182"/>
    </row>
    <row r="19183" spans="3:3" x14ac:dyDescent="0.3">
      <c r="C19183"/>
    </row>
    <row r="19184" spans="3:3" x14ac:dyDescent="0.3">
      <c r="C19184"/>
    </row>
    <row r="19185" spans="3:3" x14ac:dyDescent="0.3">
      <c r="C19185"/>
    </row>
    <row r="19186" spans="3:3" x14ac:dyDescent="0.3">
      <c r="C19186"/>
    </row>
    <row r="19187" spans="3:3" x14ac:dyDescent="0.3">
      <c r="C19187"/>
    </row>
    <row r="19188" spans="3:3" x14ac:dyDescent="0.3">
      <c r="C19188"/>
    </row>
    <row r="19189" spans="3:3" x14ac:dyDescent="0.3">
      <c r="C19189"/>
    </row>
    <row r="19190" spans="3:3" x14ac:dyDescent="0.3">
      <c r="C19190"/>
    </row>
    <row r="19191" spans="3:3" x14ac:dyDescent="0.3">
      <c r="C19191"/>
    </row>
    <row r="19192" spans="3:3" x14ac:dyDescent="0.3">
      <c r="C19192"/>
    </row>
    <row r="19193" spans="3:3" x14ac:dyDescent="0.3">
      <c r="C19193"/>
    </row>
    <row r="19194" spans="3:3" x14ac:dyDescent="0.3">
      <c r="C19194"/>
    </row>
    <row r="19195" spans="3:3" x14ac:dyDescent="0.3">
      <c r="C19195"/>
    </row>
    <row r="19196" spans="3:3" x14ac:dyDescent="0.3">
      <c r="C19196"/>
    </row>
    <row r="19197" spans="3:3" x14ac:dyDescent="0.3">
      <c r="C19197"/>
    </row>
    <row r="19198" spans="3:3" x14ac:dyDescent="0.3">
      <c r="C19198"/>
    </row>
    <row r="19199" spans="3:3" x14ac:dyDescent="0.3">
      <c r="C19199"/>
    </row>
    <row r="19200" spans="3:3" x14ac:dyDescent="0.3">
      <c r="C19200"/>
    </row>
    <row r="19201" spans="3:3" x14ac:dyDescent="0.3">
      <c r="C19201"/>
    </row>
    <row r="19202" spans="3:3" x14ac:dyDescent="0.3">
      <c r="C19202"/>
    </row>
    <row r="19203" spans="3:3" x14ac:dyDescent="0.3">
      <c r="C19203"/>
    </row>
    <row r="19204" spans="3:3" x14ac:dyDescent="0.3">
      <c r="C19204"/>
    </row>
    <row r="19205" spans="3:3" x14ac:dyDescent="0.3">
      <c r="C19205"/>
    </row>
    <row r="19206" spans="3:3" x14ac:dyDescent="0.3">
      <c r="C19206"/>
    </row>
    <row r="19207" spans="3:3" x14ac:dyDescent="0.3">
      <c r="C19207"/>
    </row>
    <row r="19208" spans="3:3" x14ac:dyDescent="0.3">
      <c r="C19208"/>
    </row>
    <row r="19209" spans="3:3" x14ac:dyDescent="0.3">
      <c r="C19209"/>
    </row>
    <row r="19210" spans="3:3" x14ac:dyDescent="0.3">
      <c r="C19210"/>
    </row>
    <row r="19211" spans="3:3" x14ac:dyDescent="0.3">
      <c r="C19211"/>
    </row>
    <row r="19212" spans="3:3" x14ac:dyDescent="0.3">
      <c r="C19212"/>
    </row>
    <row r="19213" spans="3:3" x14ac:dyDescent="0.3">
      <c r="C19213"/>
    </row>
    <row r="19214" spans="3:3" x14ac:dyDescent="0.3">
      <c r="C19214"/>
    </row>
    <row r="19215" spans="3:3" x14ac:dyDescent="0.3">
      <c r="C19215"/>
    </row>
    <row r="19216" spans="3:3" x14ac:dyDescent="0.3">
      <c r="C19216"/>
    </row>
    <row r="19217" spans="3:3" x14ac:dyDescent="0.3">
      <c r="C19217"/>
    </row>
    <row r="19218" spans="3:3" x14ac:dyDescent="0.3">
      <c r="C19218"/>
    </row>
    <row r="19219" spans="3:3" x14ac:dyDescent="0.3">
      <c r="C19219"/>
    </row>
    <row r="19220" spans="3:3" x14ac:dyDescent="0.3">
      <c r="C19220"/>
    </row>
    <row r="19221" spans="3:3" x14ac:dyDescent="0.3">
      <c r="C19221"/>
    </row>
    <row r="19222" spans="3:3" x14ac:dyDescent="0.3">
      <c r="C19222"/>
    </row>
    <row r="19223" spans="3:3" x14ac:dyDescent="0.3">
      <c r="C19223"/>
    </row>
    <row r="19224" spans="3:3" x14ac:dyDescent="0.3">
      <c r="C19224"/>
    </row>
    <row r="19225" spans="3:3" x14ac:dyDescent="0.3">
      <c r="C19225"/>
    </row>
    <row r="19226" spans="3:3" x14ac:dyDescent="0.3">
      <c r="C19226"/>
    </row>
    <row r="19227" spans="3:3" x14ac:dyDescent="0.3">
      <c r="C19227"/>
    </row>
    <row r="19228" spans="3:3" x14ac:dyDescent="0.3">
      <c r="C19228"/>
    </row>
    <row r="19229" spans="3:3" x14ac:dyDescent="0.3">
      <c r="C19229"/>
    </row>
    <row r="19230" spans="3:3" x14ac:dyDescent="0.3">
      <c r="C19230"/>
    </row>
    <row r="19231" spans="3:3" x14ac:dyDescent="0.3">
      <c r="C19231"/>
    </row>
    <row r="19232" spans="3:3" x14ac:dyDescent="0.3">
      <c r="C19232"/>
    </row>
    <row r="19233" spans="3:3" x14ac:dyDescent="0.3">
      <c r="C19233"/>
    </row>
    <row r="19234" spans="3:3" x14ac:dyDescent="0.3">
      <c r="C19234"/>
    </row>
    <row r="19235" spans="3:3" x14ac:dyDescent="0.3">
      <c r="C19235"/>
    </row>
    <row r="19236" spans="3:3" x14ac:dyDescent="0.3">
      <c r="C19236"/>
    </row>
    <row r="19237" spans="3:3" x14ac:dyDescent="0.3">
      <c r="C19237"/>
    </row>
    <row r="19238" spans="3:3" x14ac:dyDescent="0.3">
      <c r="C19238"/>
    </row>
    <row r="19239" spans="3:3" x14ac:dyDescent="0.3">
      <c r="C19239"/>
    </row>
    <row r="19240" spans="3:3" x14ac:dyDescent="0.3">
      <c r="C19240"/>
    </row>
    <row r="19241" spans="3:3" x14ac:dyDescent="0.3">
      <c r="C19241"/>
    </row>
    <row r="19242" spans="3:3" x14ac:dyDescent="0.3">
      <c r="C19242"/>
    </row>
    <row r="19243" spans="3:3" x14ac:dyDescent="0.3">
      <c r="C19243"/>
    </row>
    <row r="19244" spans="3:3" x14ac:dyDescent="0.3">
      <c r="C19244"/>
    </row>
    <row r="19245" spans="3:3" x14ac:dyDescent="0.3">
      <c r="C19245"/>
    </row>
    <row r="19246" spans="3:3" x14ac:dyDescent="0.3">
      <c r="C19246"/>
    </row>
    <row r="19247" spans="3:3" x14ac:dyDescent="0.3">
      <c r="C19247"/>
    </row>
    <row r="19248" spans="3:3" x14ac:dyDescent="0.3">
      <c r="C19248"/>
    </row>
    <row r="19249" spans="3:3" x14ac:dyDescent="0.3">
      <c r="C19249"/>
    </row>
    <row r="19250" spans="3:3" x14ac:dyDescent="0.3">
      <c r="C19250"/>
    </row>
    <row r="19251" spans="3:3" x14ac:dyDescent="0.3">
      <c r="C19251"/>
    </row>
    <row r="19252" spans="3:3" x14ac:dyDescent="0.3">
      <c r="C19252"/>
    </row>
    <row r="19253" spans="3:3" x14ac:dyDescent="0.3">
      <c r="C19253"/>
    </row>
    <row r="19254" spans="3:3" x14ac:dyDescent="0.3">
      <c r="C19254"/>
    </row>
    <row r="19255" spans="3:3" x14ac:dyDescent="0.3">
      <c r="C19255"/>
    </row>
    <row r="19256" spans="3:3" x14ac:dyDescent="0.3">
      <c r="C19256"/>
    </row>
    <row r="19257" spans="3:3" x14ac:dyDescent="0.3">
      <c r="C19257"/>
    </row>
    <row r="19258" spans="3:3" x14ac:dyDescent="0.3">
      <c r="C19258"/>
    </row>
    <row r="19259" spans="3:3" x14ac:dyDescent="0.3">
      <c r="C19259"/>
    </row>
    <row r="19260" spans="3:3" x14ac:dyDescent="0.3">
      <c r="C19260"/>
    </row>
    <row r="19261" spans="3:3" x14ac:dyDescent="0.3">
      <c r="C19261"/>
    </row>
    <row r="19262" spans="3:3" x14ac:dyDescent="0.3">
      <c r="C19262"/>
    </row>
    <row r="19263" spans="3:3" x14ac:dyDescent="0.3">
      <c r="C19263"/>
    </row>
    <row r="19264" spans="3:3" x14ac:dyDescent="0.3">
      <c r="C19264"/>
    </row>
    <row r="19265" spans="3:3" x14ac:dyDescent="0.3">
      <c r="C19265"/>
    </row>
    <row r="19266" spans="3:3" x14ac:dyDescent="0.3">
      <c r="C19266"/>
    </row>
    <row r="19267" spans="3:3" x14ac:dyDescent="0.3">
      <c r="C19267"/>
    </row>
    <row r="19268" spans="3:3" x14ac:dyDescent="0.3">
      <c r="C19268"/>
    </row>
    <row r="19269" spans="3:3" x14ac:dyDescent="0.3">
      <c r="C19269"/>
    </row>
    <row r="19270" spans="3:3" x14ac:dyDescent="0.3">
      <c r="C19270"/>
    </row>
    <row r="19271" spans="3:3" x14ac:dyDescent="0.3">
      <c r="C19271"/>
    </row>
    <row r="19272" spans="3:3" x14ac:dyDescent="0.3">
      <c r="C19272"/>
    </row>
    <row r="19273" spans="3:3" x14ac:dyDescent="0.3">
      <c r="C19273"/>
    </row>
    <row r="19274" spans="3:3" x14ac:dyDescent="0.3">
      <c r="C19274"/>
    </row>
    <row r="19275" spans="3:3" x14ac:dyDescent="0.3">
      <c r="C19275"/>
    </row>
    <row r="19276" spans="3:3" x14ac:dyDescent="0.3">
      <c r="C19276"/>
    </row>
    <row r="19277" spans="3:3" x14ac:dyDescent="0.3">
      <c r="C19277"/>
    </row>
    <row r="19278" spans="3:3" x14ac:dyDescent="0.3">
      <c r="C19278"/>
    </row>
    <row r="19279" spans="3:3" x14ac:dyDescent="0.3">
      <c r="C19279"/>
    </row>
    <row r="19280" spans="3:3" x14ac:dyDescent="0.3">
      <c r="C19280"/>
    </row>
    <row r="19281" spans="3:3" x14ac:dyDescent="0.3">
      <c r="C19281"/>
    </row>
    <row r="19282" spans="3:3" x14ac:dyDescent="0.3">
      <c r="C19282"/>
    </row>
    <row r="19283" spans="3:3" x14ac:dyDescent="0.3">
      <c r="C19283"/>
    </row>
    <row r="19284" spans="3:3" x14ac:dyDescent="0.3">
      <c r="C19284"/>
    </row>
    <row r="19285" spans="3:3" x14ac:dyDescent="0.3">
      <c r="C19285"/>
    </row>
    <row r="19286" spans="3:3" x14ac:dyDescent="0.3">
      <c r="C19286"/>
    </row>
    <row r="19287" spans="3:3" x14ac:dyDescent="0.3">
      <c r="C19287"/>
    </row>
    <row r="19288" spans="3:3" x14ac:dyDescent="0.3">
      <c r="C19288"/>
    </row>
    <row r="19289" spans="3:3" x14ac:dyDescent="0.3">
      <c r="C19289"/>
    </row>
    <row r="19290" spans="3:3" x14ac:dyDescent="0.3">
      <c r="C19290"/>
    </row>
    <row r="19291" spans="3:3" x14ac:dyDescent="0.3">
      <c r="C19291"/>
    </row>
    <row r="19292" spans="3:3" x14ac:dyDescent="0.3">
      <c r="C19292"/>
    </row>
    <row r="19293" spans="3:3" x14ac:dyDescent="0.3">
      <c r="C19293"/>
    </row>
    <row r="19294" spans="3:3" x14ac:dyDescent="0.3">
      <c r="C19294"/>
    </row>
    <row r="19295" spans="3:3" x14ac:dyDescent="0.3">
      <c r="C19295"/>
    </row>
    <row r="19296" spans="3:3" x14ac:dyDescent="0.3">
      <c r="C19296"/>
    </row>
    <row r="19297" spans="3:3" x14ac:dyDescent="0.3">
      <c r="C19297"/>
    </row>
    <row r="19298" spans="3:3" x14ac:dyDescent="0.3">
      <c r="C19298"/>
    </row>
    <row r="19299" spans="3:3" x14ac:dyDescent="0.3">
      <c r="C19299"/>
    </row>
    <row r="19300" spans="3:3" x14ac:dyDescent="0.3">
      <c r="C19300"/>
    </row>
    <row r="19301" spans="3:3" x14ac:dyDescent="0.3">
      <c r="C19301"/>
    </row>
    <row r="19302" spans="3:3" x14ac:dyDescent="0.3">
      <c r="C19302"/>
    </row>
    <row r="19303" spans="3:3" x14ac:dyDescent="0.3">
      <c r="C19303"/>
    </row>
    <row r="19304" spans="3:3" x14ac:dyDescent="0.3">
      <c r="C19304"/>
    </row>
    <row r="19305" spans="3:3" x14ac:dyDescent="0.3">
      <c r="C19305"/>
    </row>
    <row r="19306" spans="3:3" x14ac:dyDescent="0.3">
      <c r="C19306"/>
    </row>
    <row r="19307" spans="3:3" x14ac:dyDescent="0.3">
      <c r="C19307"/>
    </row>
    <row r="19308" spans="3:3" x14ac:dyDescent="0.3">
      <c r="C19308"/>
    </row>
    <row r="19309" spans="3:3" x14ac:dyDescent="0.3">
      <c r="C19309"/>
    </row>
    <row r="19310" spans="3:3" x14ac:dyDescent="0.3">
      <c r="C19310"/>
    </row>
    <row r="19311" spans="3:3" x14ac:dyDescent="0.3">
      <c r="C19311"/>
    </row>
    <row r="19312" spans="3:3" x14ac:dyDescent="0.3">
      <c r="C19312"/>
    </row>
    <row r="19313" spans="3:3" x14ac:dyDescent="0.3">
      <c r="C19313"/>
    </row>
    <row r="19314" spans="3:3" x14ac:dyDescent="0.3">
      <c r="C19314"/>
    </row>
    <row r="19315" spans="3:3" x14ac:dyDescent="0.3">
      <c r="C19315"/>
    </row>
    <row r="19316" spans="3:3" x14ac:dyDescent="0.3">
      <c r="C19316"/>
    </row>
    <row r="19317" spans="3:3" x14ac:dyDescent="0.3">
      <c r="C19317"/>
    </row>
    <row r="19318" spans="3:3" x14ac:dyDescent="0.3">
      <c r="C19318"/>
    </row>
    <row r="19319" spans="3:3" x14ac:dyDescent="0.3">
      <c r="C19319"/>
    </row>
    <row r="19320" spans="3:3" x14ac:dyDescent="0.3">
      <c r="C19320"/>
    </row>
    <row r="19321" spans="3:3" x14ac:dyDescent="0.3">
      <c r="C19321"/>
    </row>
    <row r="19322" spans="3:3" x14ac:dyDescent="0.3">
      <c r="C19322"/>
    </row>
    <row r="19323" spans="3:3" x14ac:dyDescent="0.3">
      <c r="C19323"/>
    </row>
    <row r="19324" spans="3:3" x14ac:dyDescent="0.3">
      <c r="C19324"/>
    </row>
    <row r="19325" spans="3:3" x14ac:dyDescent="0.3">
      <c r="C19325"/>
    </row>
    <row r="19326" spans="3:3" x14ac:dyDescent="0.3">
      <c r="C19326"/>
    </row>
    <row r="19327" spans="3:3" x14ac:dyDescent="0.3">
      <c r="C19327"/>
    </row>
    <row r="19328" spans="3:3" x14ac:dyDescent="0.3">
      <c r="C19328"/>
    </row>
    <row r="19329" spans="3:3" x14ac:dyDescent="0.3">
      <c r="C19329"/>
    </row>
    <row r="19330" spans="3:3" x14ac:dyDescent="0.3">
      <c r="C19330"/>
    </row>
    <row r="19331" spans="3:3" x14ac:dyDescent="0.3">
      <c r="C19331"/>
    </row>
    <row r="19332" spans="3:3" x14ac:dyDescent="0.3">
      <c r="C19332"/>
    </row>
    <row r="19333" spans="3:3" x14ac:dyDescent="0.3">
      <c r="C19333"/>
    </row>
    <row r="19334" spans="3:3" x14ac:dyDescent="0.3">
      <c r="C19334"/>
    </row>
    <row r="19335" spans="3:3" x14ac:dyDescent="0.3">
      <c r="C19335"/>
    </row>
    <row r="19336" spans="3:3" x14ac:dyDescent="0.3">
      <c r="C19336"/>
    </row>
    <row r="19337" spans="3:3" x14ac:dyDescent="0.3">
      <c r="C19337"/>
    </row>
    <row r="19338" spans="3:3" x14ac:dyDescent="0.3">
      <c r="C19338"/>
    </row>
    <row r="19339" spans="3:3" x14ac:dyDescent="0.3">
      <c r="C19339"/>
    </row>
    <row r="19340" spans="3:3" x14ac:dyDescent="0.3">
      <c r="C19340"/>
    </row>
    <row r="19341" spans="3:3" x14ac:dyDescent="0.3">
      <c r="C19341"/>
    </row>
    <row r="19342" spans="3:3" x14ac:dyDescent="0.3">
      <c r="C19342"/>
    </row>
    <row r="19343" spans="3:3" x14ac:dyDescent="0.3">
      <c r="C19343"/>
    </row>
    <row r="19344" spans="3:3" x14ac:dyDescent="0.3">
      <c r="C19344"/>
    </row>
    <row r="19345" spans="3:3" x14ac:dyDescent="0.3">
      <c r="C19345"/>
    </row>
    <row r="19346" spans="3:3" x14ac:dyDescent="0.3">
      <c r="C19346"/>
    </row>
    <row r="19347" spans="3:3" x14ac:dyDescent="0.3">
      <c r="C19347"/>
    </row>
    <row r="19348" spans="3:3" x14ac:dyDescent="0.3">
      <c r="C19348"/>
    </row>
    <row r="19349" spans="3:3" x14ac:dyDescent="0.3">
      <c r="C19349"/>
    </row>
    <row r="19350" spans="3:3" x14ac:dyDescent="0.3">
      <c r="C19350"/>
    </row>
    <row r="19351" spans="3:3" x14ac:dyDescent="0.3">
      <c r="C19351"/>
    </row>
    <row r="19352" spans="3:3" x14ac:dyDescent="0.3">
      <c r="C19352"/>
    </row>
    <row r="19353" spans="3:3" x14ac:dyDescent="0.3">
      <c r="C19353"/>
    </row>
    <row r="19354" spans="3:3" x14ac:dyDescent="0.3">
      <c r="C19354"/>
    </row>
    <row r="19355" spans="3:3" x14ac:dyDescent="0.3">
      <c r="C19355"/>
    </row>
    <row r="19356" spans="3:3" x14ac:dyDescent="0.3">
      <c r="C19356"/>
    </row>
    <row r="19357" spans="3:3" x14ac:dyDescent="0.3">
      <c r="C19357"/>
    </row>
    <row r="19358" spans="3:3" x14ac:dyDescent="0.3">
      <c r="C19358"/>
    </row>
    <row r="19359" spans="3:3" x14ac:dyDescent="0.3">
      <c r="C19359"/>
    </row>
    <row r="19360" spans="3:3" x14ac:dyDescent="0.3">
      <c r="C19360"/>
    </row>
    <row r="19361" spans="3:3" x14ac:dyDescent="0.3">
      <c r="C19361"/>
    </row>
    <row r="19362" spans="3:3" x14ac:dyDescent="0.3">
      <c r="C19362"/>
    </row>
    <row r="19363" spans="3:3" x14ac:dyDescent="0.3">
      <c r="C19363"/>
    </row>
    <row r="19364" spans="3:3" x14ac:dyDescent="0.3">
      <c r="C19364"/>
    </row>
    <row r="19365" spans="3:3" x14ac:dyDescent="0.3">
      <c r="C19365"/>
    </row>
    <row r="19366" spans="3:3" x14ac:dyDescent="0.3">
      <c r="C19366"/>
    </row>
    <row r="19367" spans="3:3" x14ac:dyDescent="0.3">
      <c r="C19367"/>
    </row>
    <row r="19368" spans="3:3" x14ac:dyDescent="0.3">
      <c r="C19368"/>
    </row>
    <row r="19369" spans="3:3" x14ac:dyDescent="0.3">
      <c r="C19369"/>
    </row>
    <row r="19370" spans="3:3" x14ac:dyDescent="0.3">
      <c r="C19370"/>
    </row>
    <row r="19371" spans="3:3" x14ac:dyDescent="0.3">
      <c r="C19371"/>
    </row>
    <row r="19372" spans="3:3" x14ac:dyDescent="0.3">
      <c r="C19372"/>
    </row>
    <row r="19373" spans="3:3" x14ac:dyDescent="0.3">
      <c r="C19373"/>
    </row>
    <row r="19374" spans="3:3" x14ac:dyDescent="0.3">
      <c r="C19374"/>
    </row>
    <row r="19375" spans="3:3" x14ac:dyDescent="0.3">
      <c r="C19375"/>
    </row>
    <row r="19376" spans="3:3" x14ac:dyDescent="0.3">
      <c r="C19376"/>
    </row>
    <row r="19377" spans="3:3" x14ac:dyDescent="0.3">
      <c r="C19377"/>
    </row>
    <row r="19378" spans="3:3" x14ac:dyDescent="0.3">
      <c r="C19378"/>
    </row>
    <row r="19379" spans="3:3" x14ac:dyDescent="0.3">
      <c r="C19379"/>
    </row>
    <row r="19380" spans="3:3" x14ac:dyDescent="0.3">
      <c r="C19380"/>
    </row>
    <row r="19381" spans="3:3" x14ac:dyDescent="0.3">
      <c r="C19381"/>
    </row>
    <row r="19382" spans="3:3" x14ac:dyDescent="0.3">
      <c r="C19382"/>
    </row>
    <row r="19383" spans="3:3" x14ac:dyDescent="0.3">
      <c r="C19383"/>
    </row>
    <row r="19384" spans="3:3" x14ac:dyDescent="0.3">
      <c r="C19384"/>
    </row>
    <row r="19385" spans="3:3" x14ac:dyDescent="0.3">
      <c r="C19385"/>
    </row>
    <row r="19386" spans="3:3" x14ac:dyDescent="0.3">
      <c r="C19386"/>
    </row>
    <row r="19387" spans="3:3" x14ac:dyDescent="0.3">
      <c r="C19387"/>
    </row>
    <row r="19388" spans="3:3" x14ac:dyDescent="0.3">
      <c r="C19388"/>
    </row>
    <row r="19389" spans="3:3" x14ac:dyDescent="0.3">
      <c r="C19389"/>
    </row>
    <row r="19390" spans="3:3" x14ac:dyDescent="0.3">
      <c r="C19390"/>
    </row>
    <row r="19391" spans="3:3" x14ac:dyDescent="0.3">
      <c r="C19391"/>
    </row>
    <row r="19392" spans="3:3" x14ac:dyDescent="0.3">
      <c r="C19392"/>
    </row>
    <row r="19393" spans="3:3" x14ac:dyDescent="0.3">
      <c r="C19393"/>
    </row>
    <row r="19394" spans="3:3" x14ac:dyDescent="0.3">
      <c r="C19394"/>
    </row>
    <row r="19395" spans="3:3" x14ac:dyDescent="0.3">
      <c r="C19395"/>
    </row>
    <row r="19396" spans="3:3" x14ac:dyDescent="0.3">
      <c r="C19396"/>
    </row>
    <row r="19397" spans="3:3" x14ac:dyDescent="0.3">
      <c r="C19397"/>
    </row>
    <row r="19398" spans="3:3" x14ac:dyDescent="0.3">
      <c r="C19398"/>
    </row>
    <row r="19399" spans="3:3" x14ac:dyDescent="0.3">
      <c r="C19399"/>
    </row>
    <row r="19400" spans="3:3" x14ac:dyDescent="0.3">
      <c r="C19400"/>
    </row>
    <row r="19401" spans="3:3" x14ac:dyDescent="0.3">
      <c r="C19401"/>
    </row>
    <row r="19402" spans="3:3" x14ac:dyDescent="0.3">
      <c r="C19402"/>
    </row>
    <row r="19403" spans="3:3" x14ac:dyDescent="0.3">
      <c r="C19403"/>
    </row>
    <row r="19404" spans="3:3" x14ac:dyDescent="0.3">
      <c r="C19404"/>
    </row>
    <row r="19405" spans="3:3" x14ac:dyDescent="0.3">
      <c r="C19405"/>
    </row>
    <row r="19406" spans="3:3" x14ac:dyDescent="0.3">
      <c r="C19406"/>
    </row>
    <row r="19407" spans="3:3" x14ac:dyDescent="0.3">
      <c r="C19407"/>
    </row>
    <row r="19408" spans="3:3" x14ac:dyDescent="0.3">
      <c r="C19408"/>
    </row>
    <row r="19409" spans="3:3" x14ac:dyDescent="0.3">
      <c r="C19409"/>
    </row>
    <row r="19410" spans="3:3" x14ac:dyDescent="0.3">
      <c r="C19410"/>
    </row>
    <row r="19411" spans="3:3" x14ac:dyDescent="0.3">
      <c r="C19411"/>
    </row>
    <row r="19412" spans="3:3" x14ac:dyDescent="0.3">
      <c r="C19412"/>
    </row>
    <row r="19413" spans="3:3" x14ac:dyDescent="0.3">
      <c r="C19413"/>
    </row>
    <row r="19414" spans="3:3" x14ac:dyDescent="0.3">
      <c r="C19414"/>
    </row>
    <row r="19415" spans="3:3" x14ac:dyDescent="0.3">
      <c r="C19415"/>
    </row>
    <row r="19416" spans="3:3" x14ac:dyDescent="0.3">
      <c r="C19416"/>
    </row>
    <row r="19417" spans="3:3" x14ac:dyDescent="0.3">
      <c r="C19417"/>
    </row>
    <row r="19418" spans="3:3" x14ac:dyDescent="0.3">
      <c r="C19418"/>
    </row>
    <row r="19419" spans="3:3" x14ac:dyDescent="0.3">
      <c r="C19419"/>
    </row>
    <row r="19420" spans="3:3" x14ac:dyDescent="0.3">
      <c r="C19420"/>
    </row>
    <row r="19421" spans="3:3" x14ac:dyDescent="0.3">
      <c r="C19421"/>
    </row>
    <row r="19422" spans="3:3" x14ac:dyDescent="0.3">
      <c r="C19422"/>
    </row>
    <row r="19423" spans="3:3" x14ac:dyDescent="0.3">
      <c r="C19423"/>
    </row>
    <row r="19424" spans="3:3" x14ac:dyDescent="0.3">
      <c r="C19424"/>
    </row>
    <row r="19425" spans="3:3" x14ac:dyDescent="0.3">
      <c r="C19425"/>
    </row>
    <row r="19426" spans="3:3" x14ac:dyDescent="0.3">
      <c r="C19426"/>
    </row>
    <row r="19427" spans="3:3" x14ac:dyDescent="0.3">
      <c r="C19427"/>
    </row>
    <row r="19428" spans="3:3" x14ac:dyDescent="0.3">
      <c r="C19428"/>
    </row>
    <row r="19429" spans="3:3" x14ac:dyDescent="0.3">
      <c r="C19429"/>
    </row>
    <row r="19430" spans="3:3" x14ac:dyDescent="0.3">
      <c r="C19430"/>
    </row>
    <row r="19431" spans="3:3" x14ac:dyDescent="0.3">
      <c r="C19431"/>
    </row>
    <row r="19432" spans="3:3" x14ac:dyDescent="0.3">
      <c r="C19432"/>
    </row>
    <row r="19433" spans="3:3" x14ac:dyDescent="0.3">
      <c r="C19433"/>
    </row>
    <row r="19434" spans="3:3" x14ac:dyDescent="0.3">
      <c r="C19434"/>
    </row>
    <row r="19435" spans="3:3" x14ac:dyDescent="0.3">
      <c r="C19435"/>
    </row>
    <row r="19436" spans="3:3" x14ac:dyDescent="0.3">
      <c r="C19436"/>
    </row>
    <row r="19437" spans="3:3" x14ac:dyDescent="0.3">
      <c r="C19437"/>
    </row>
    <row r="19438" spans="3:3" x14ac:dyDescent="0.3">
      <c r="C19438"/>
    </row>
    <row r="19439" spans="3:3" x14ac:dyDescent="0.3">
      <c r="C19439"/>
    </row>
    <row r="19440" spans="3:3" x14ac:dyDescent="0.3">
      <c r="C19440"/>
    </row>
    <row r="19441" spans="3:3" x14ac:dyDescent="0.3">
      <c r="C19441"/>
    </row>
    <row r="19442" spans="3:3" x14ac:dyDescent="0.3">
      <c r="C19442"/>
    </row>
    <row r="19443" spans="3:3" x14ac:dyDescent="0.3">
      <c r="C19443"/>
    </row>
    <row r="19444" spans="3:3" x14ac:dyDescent="0.3">
      <c r="C19444"/>
    </row>
    <row r="19445" spans="3:3" x14ac:dyDescent="0.3">
      <c r="C19445"/>
    </row>
    <row r="19446" spans="3:3" x14ac:dyDescent="0.3">
      <c r="C19446"/>
    </row>
    <row r="19447" spans="3:3" x14ac:dyDescent="0.3">
      <c r="C19447"/>
    </row>
    <row r="19448" spans="3:3" x14ac:dyDescent="0.3">
      <c r="C19448"/>
    </row>
    <row r="19449" spans="3:3" x14ac:dyDescent="0.3">
      <c r="C19449"/>
    </row>
    <row r="19450" spans="3:3" x14ac:dyDescent="0.3">
      <c r="C19450"/>
    </row>
    <row r="19451" spans="3:3" x14ac:dyDescent="0.3">
      <c r="C19451"/>
    </row>
    <row r="19452" spans="3:3" x14ac:dyDescent="0.3">
      <c r="C19452"/>
    </row>
    <row r="19453" spans="3:3" x14ac:dyDescent="0.3">
      <c r="C19453"/>
    </row>
    <row r="19454" spans="3:3" x14ac:dyDescent="0.3">
      <c r="C19454"/>
    </row>
    <row r="19455" spans="3:3" x14ac:dyDescent="0.3">
      <c r="C19455"/>
    </row>
    <row r="19456" spans="3:3" x14ac:dyDescent="0.3">
      <c r="C19456"/>
    </row>
    <row r="19457" spans="3:3" x14ac:dyDescent="0.3">
      <c r="C19457"/>
    </row>
    <row r="19458" spans="3:3" x14ac:dyDescent="0.3">
      <c r="C19458"/>
    </row>
    <row r="19459" spans="3:3" x14ac:dyDescent="0.3">
      <c r="C19459"/>
    </row>
    <row r="19460" spans="3:3" x14ac:dyDescent="0.3">
      <c r="C19460"/>
    </row>
    <row r="19461" spans="3:3" x14ac:dyDescent="0.3">
      <c r="C19461"/>
    </row>
    <row r="19462" spans="3:3" x14ac:dyDescent="0.3">
      <c r="C19462"/>
    </row>
    <row r="19463" spans="3:3" x14ac:dyDescent="0.3">
      <c r="C19463"/>
    </row>
    <row r="19464" spans="3:3" x14ac:dyDescent="0.3">
      <c r="C19464"/>
    </row>
    <row r="19465" spans="3:3" x14ac:dyDescent="0.3">
      <c r="C19465"/>
    </row>
    <row r="19466" spans="3:3" x14ac:dyDescent="0.3">
      <c r="C19466"/>
    </row>
    <row r="19467" spans="3:3" x14ac:dyDescent="0.3">
      <c r="C19467"/>
    </row>
    <row r="19468" spans="3:3" x14ac:dyDescent="0.3">
      <c r="C19468"/>
    </row>
    <row r="19469" spans="3:3" x14ac:dyDescent="0.3">
      <c r="C19469"/>
    </row>
    <row r="19470" spans="3:3" x14ac:dyDescent="0.3">
      <c r="C19470"/>
    </row>
    <row r="19471" spans="3:3" x14ac:dyDescent="0.3">
      <c r="C19471"/>
    </row>
    <row r="19472" spans="3:3" x14ac:dyDescent="0.3">
      <c r="C19472"/>
    </row>
    <row r="19473" spans="3:3" x14ac:dyDescent="0.3">
      <c r="C19473"/>
    </row>
    <row r="19474" spans="3:3" x14ac:dyDescent="0.3">
      <c r="C19474"/>
    </row>
    <row r="19475" spans="3:3" x14ac:dyDescent="0.3">
      <c r="C19475"/>
    </row>
    <row r="19476" spans="3:3" x14ac:dyDescent="0.3">
      <c r="C19476"/>
    </row>
    <row r="19477" spans="3:3" x14ac:dyDescent="0.3">
      <c r="C19477"/>
    </row>
    <row r="19478" spans="3:3" x14ac:dyDescent="0.3">
      <c r="C19478"/>
    </row>
    <row r="19479" spans="3:3" x14ac:dyDescent="0.3">
      <c r="C19479"/>
    </row>
    <row r="19480" spans="3:3" x14ac:dyDescent="0.3">
      <c r="C19480"/>
    </row>
    <row r="19481" spans="3:3" x14ac:dyDescent="0.3">
      <c r="C19481"/>
    </row>
    <row r="19482" spans="3:3" x14ac:dyDescent="0.3">
      <c r="C19482"/>
    </row>
    <row r="19483" spans="3:3" x14ac:dyDescent="0.3">
      <c r="C19483"/>
    </row>
    <row r="19484" spans="3:3" x14ac:dyDescent="0.3">
      <c r="C19484"/>
    </row>
    <row r="19485" spans="3:3" x14ac:dyDescent="0.3">
      <c r="C19485"/>
    </row>
    <row r="19486" spans="3:3" x14ac:dyDescent="0.3">
      <c r="C19486"/>
    </row>
    <row r="19487" spans="3:3" x14ac:dyDescent="0.3">
      <c r="C19487"/>
    </row>
    <row r="19488" spans="3:3" x14ac:dyDescent="0.3">
      <c r="C19488"/>
    </row>
    <row r="19489" spans="3:3" x14ac:dyDescent="0.3">
      <c r="C19489"/>
    </row>
    <row r="19490" spans="3:3" x14ac:dyDescent="0.3">
      <c r="C19490"/>
    </row>
    <row r="19491" spans="3:3" x14ac:dyDescent="0.3">
      <c r="C19491"/>
    </row>
    <row r="19492" spans="3:3" x14ac:dyDescent="0.3">
      <c r="C19492"/>
    </row>
    <row r="19493" spans="3:3" x14ac:dyDescent="0.3">
      <c r="C19493"/>
    </row>
    <row r="19494" spans="3:3" x14ac:dyDescent="0.3">
      <c r="C19494"/>
    </row>
    <row r="19495" spans="3:3" x14ac:dyDescent="0.3">
      <c r="C19495"/>
    </row>
    <row r="19496" spans="3:3" x14ac:dyDescent="0.3">
      <c r="C19496"/>
    </row>
    <row r="19497" spans="3:3" x14ac:dyDescent="0.3">
      <c r="C19497"/>
    </row>
    <row r="19498" spans="3:3" x14ac:dyDescent="0.3">
      <c r="C19498"/>
    </row>
    <row r="19499" spans="3:3" x14ac:dyDescent="0.3">
      <c r="C19499"/>
    </row>
    <row r="19500" spans="3:3" x14ac:dyDescent="0.3">
      <c r="C19500"/>
    </row>
    <row r="19501" spans="3:3" x14ac:dyDescent="0.3">
      <c r="C19501"/>
    </row>
    <row r="19502" spans="3:3" x14ac:dyDescent="0.3">
      <c r="C19502"/>
    </row>
    <row r="19503" spans="3:3" x14ac:dyDescent="0.3">
      <c r="C19503"/>
    </row>
    <row r="19504" spans="3:3" x14ac:dyDescent="0.3">
      <c r="C19504"/>
    </row>
    <row r="19505" spans="3:3" x14ac:dyDescent="0.3">
      <c r="C19505"/>
    </row>
    <row r="19506" spans="3:3" x14ac:dyDescent="0.3">
      <c r="C19506"/>
    </row>
    <row r="19507" spans="3:3" x14ac:dyDescent="0.3">
      <c r="C19507"/>
    </row>
    <row r="19508" spans="3:3" x14ac:dyDescent="0.3">
      <c r="C19508"/>
    </row>
    <row r="19509" spans="3:3" x14ac:dyDescent="0.3">
      <c r="C19509"/>
    </row>
    <row r="19510" spans="3:3" x14ac:dyDescent="0.3">
      <c r="C19510"/>
    </row>
    <row r="19511" spans="3:3" x14ac:dyDescent="0.3">
      <c r="C19511"/>
    </row>
    <row r="19512" spans="3:3" x14ac:dyDescent="0.3">
      <c r="C19512"/>
    </row>
    <row r="19513" spans="3:3" x14ac:dyDescent="0.3">
      <c r="C19513"/>
    </row>
    <row r="19514" spans="3:3" x14ac:dyDescent="0.3">
      <c r="C19514"/>
    </row>
    <row r="19515" spans="3:3" x14ac:dyDescent="0.3">
      <c r="C19515"/>
    </row>
    <row r="19516" spans="3:3" x14ac:dyDescent="0.3">
      <c r="C19516"/>
    </row>
    <row r="19517" spans="3:3" x14ac:dyDescent="0.3">
      <c r="C19517"/>
    </row>
    <row r="19518" spans="3:3" x14ac:dyDescent="0.3">
      <c r="C19518"/>
    </row>
    <row r="19519" spans="3:3" x14ac:dyDescent="0.3">
      <c r="C19519"/>
    </row>
    <row r="19520" spans="3:3" x14ac:dyDescent="0.3">
      <c r="C19520"/>
    </row>
    <row r="19521" spans="3:3" x14ac:dyDescent="0.3">
      <c r="C19521"/>
    </row>
    <row r="19522" spans="3:3" x14ac:dyDescent="0.3">
      <c r="C19522"/>
    </row>
    <row r="19523" spans="3:3" x14ac:dyDescent="0.3">
      <c r="C19523"/>
    </row>
    <row r="19524" spans="3:3" x14ac:dyDescent="0.3">
      <c r="C19524"/>
    </row>
    <row r="19525" spans="3:3" x14ac:dyDescent="0.3">
      <c r="C19525"/>
    </row>
    <row r="19526" spans="3:3" x14ac:dyDescent="0.3">
      <c r="C19526"/>
    </row>
    <row r="19527" spans="3:3" x14ac:dyDescent="0.3">
      <c r="C19527"/>
    </row>
    <row r="19528" spans="3:3" x14ac:dyDescent="0.3">
      <c r="C19528"/>
    </row>
    <row r="19529" spans="3:3" x14ac:dyDescent="0.3">
      <c r="C19529"/>
    </row>
    <row r="19530" spans="3:3" x14ac:dyDescent="0.3">
      <c r="C19530"/>
    </row>
    <row r="19531" spans="3:3" x14ac:dyDescent="0.3">
      <c r="C19531"/>
    </row>
    <row r="19532" spans="3:3" x14ac:dyDescent="0.3">
      <c r="C19532"/>
    </row>
    <row r="19533" spans="3:3" x14ac:dyDescent="0.3">
      <c r="C19533"/>
    </row>
    <row r="19534" spans="3:3" x14ac:dyDescent="0.3">
      <c r="C19534"/>
    </row>
    <row r="19535" spans="3:3" x14ac:dyDescent="0.3">
      <c r="C19535"/>
    </row>
    <row r="19536" spans="3:3" x14ac:dyDescent="0.3">
      <c r="C19536"/>
    </row>
    <row r="19537" spans="3:3" x14ac:dyDescent="0.3">
      <c r="C19537"/>
    </row>
    <row r="19538" spans="3:3" x14ac:dyDescent="0.3">
      <c r="C19538"/>
    </row>
    <row r="19539" spans="3:3" x14ac:dyDescent="0.3">
      <c r="C19539"/>
    </row>
    <row r="19540" spans="3:3" x14ac:dyDescent="0.3">
      <c r="C19540"/>
    </row>
    <row r="19541" spans="3:3" x14ac:dyDescent="0.3">
      <c r="C19541"/>
    </row>
    <row r="19542" spans="3:3" x14ac:dyDescent="0.3">
      <c r="C19542"/>
    </row>
    <row r="19543" spans="3:3" x14ac:dyDescent="0.3">
      <c r="C19543"/>
    </row>
    <row r="19544" spans="3:3" x14ac:dyDescent="0.3">
      <c r="C19544"/>
    </row>
    <row r="19545" spans="3:3" x14ac:dyDescent="0.3">
      <c r="C19545"/>
    </row>
    <row r="19546" spans="3:3" x14ac:dyDescent="0.3">
      <c r="C19546"/>
    </row>
    <row r="19547" spans="3:3" x14ac:dyDescent="0.3">
      <c r="C19547"/>
    </row>
    <row r="19548" spans="3:3" x14ac:dyDescent="0.3">
      <c r="C19548"/>
    </row>
    <row r="19549" spans="3:3" x14ac:dyDescent="0.3">
      <c r="C19549"/>
    </row>
    <row r="19550" spans="3:3" x14ac:dyDescent="0.3">
      <c r="C19550"/>
    </row>
    <row r="19551" spans="3:3" x14ac:dyDescent="0.3">
      <c r="C19551"/>
    </row>
    <row r="19552" spans="3:3" x14ac:dyDescent="0.3">
      <c r="C19552"/>
    </row>
    <row r="19553" spans="3:3" x14ac:dyDescent="0.3">
      <c r="C19553"/>
    </row>
    <row r="19554" spans="3:3" x14ac:dyDescent="0.3">
      <c r="C19554"/>
    </row>
    <row r="19555" spans="3:3" x14ac:dyDescent="0.3">
      <c r="C19555"/>
    </row>
    <row r="19556" spans="3:3" x14ac:dyDescent="0.3">
      <c r="C19556"/>
    </row>
    <row r="19557" spans="3:3" x14ac:dyDescent="0.3">
      <c r="C19557"/>
    </row>
    <row r="19558" spans="3:3" x14ac:dyDescent="0.3">
      <c r="C19558"/>
    </row>
    <row r="19559" spans="3:3" x14ac:dyDescent="0.3">
      <c r="C19559"/>
    </row>
    <row r="19560" spans="3:3" x14ac:dyDescent="0.3">
      <c r="C19560"/>
    </row>
    <row r="19561" spans="3:3" x14ac:dyDescent="0.3">
      <c r="C19561"/>
    </row>
    <row r="19562" spans="3:3" x14ac:dyDescent="0.3">
      <c r="C19562"/>
    </row>
    <row r="19563" spans="3:3" x14ac:dyDescent="0.3">
      <c r="C19563"/>
    </row>
    <row r="19564" spans="3:3" x14ac:dyDescent="0.3">
      <c r="C19564"/>
    </row>
    <row r="19565" spans="3:3" x14ac:dyDescent="0.3">
      <c r="C19565"/>
    </row>
    <row r="19566" spans="3:3" x14ac:dyDescent="0.3">
      <c r="C19566"/>
    </row>
    <row r="19567" spans="3:3" x14ac:dyDescent="0.3">
      <c r="C19567"/>
    </row>
    <row r="19568" spans="3:3" x14ac:dyDescent="0.3">
      <c r="C19568"/>
    </row>
    <row r="19569" spans="3:3" x14ac:dyDescent="0.3">
      <c r="C19569"/>
    </row>
    <row r="19570" spans="3:3" x14ac:dyDescent="0.3">
      <c r="C19570"/>
    </row>
    <row r="19571" spans="3:3" x14ac:dyDescent="0.3">
      <c r="C19571"/>
    </row>
    <row r="19572" spans="3:3" x14ac:dyDescent="0.3">
      <c r="C19572"/>
    </row>
    <row r="19573" spans="3:3" x14ac:dyDescent="0.3">
      <c r="C19573"/>
    </row>
    <row r="19574" spans="3:3" x14ac:dyDescent="0.3">
      <c r="C19574"/>
    </row>
    <row r="19575" spans="3:3" x14ac:dyDescent="0.3">
      <c r="C19575"/>
    </row>
    <row r="19576" spans="3:3" x14ac:dyDescent="0.3">
      <c r="C19576"/>
    </row>
    <row r="19577" spans="3:3" x14ac:dyDescent="0.3">
      <c r="C19577"/>
    </row>
    <row r="19578" spans="3:3" x14ac:dyDescent="0.3">
      <c r="C19578"/>
    </row>
    <row r="19579" spans="3:3" x14ac:dyDescent="0.3">
      <c r="C19579"/>
    </row>
    <row r="19580" spans="3:3" x14ac:dyDescent="0.3">
      <c r="C19580"/>
    </row>
    <row r="19581" spans="3:3" x14ac:dyDescent="0.3">
      <c r="C19581"/>
    </row>
    <row r="19582" spans="3:3" x14ac:dyDescent="0.3">
      <c r="C19582"/>
    </row>
    <row r="19583" spans="3:3" x14ac:dyDescent="0.3">
      <c r="C19583"/>
    </row>
    <row r="19584" spans="3:3" x14ac:dyDescent="0.3">
      <c r="C19584"/>
    </row>
    <row r="19585" spans="3:3" x14ac:dyDescent="0.3">
      <c r="C19585"/>
    </row>
    <row r="19586" spans="3:3" x14ac:dyDescent="0.3">
      <c r="C19586"/>
    </row>
    <row r="19587" spans="3:3" x14ac:dyDescent="0.3">
      <c r="C19587"/>
    </row>
    <row r="19588" spans="3:3" x14ac:dyDescent="0.3">
      <c r="C19588"/>
    </row>
    <row r="19589" spans="3:3" x14ac:dyDescent="0.3">
      <c r="C19589"/>
    </row>
    <row r="19590" spans="3:3" x14ac:dyDescent="0.3">
      <c r="C19590"/>
    </row>
    <row r="19591" spans="3:3" x14ac:dyDescent="0.3">
      <c r="C19591"/>
    </row>
    <row r="19592" spans="3:3" x14ac:dyDescent="0.3">
      <c r="C19592"/>
    </row>
    <row r="19593" spans="3:3" x14ac:dyDescent="0.3">
      <c r="C19593"/>
    </row>
    <row r="19594" spans="3:3" x14ac:dyDescent="0.3">
      <c r="C19594"/>
    </row>
    <row r="19595" spans="3:3" x14ac:dyDescent="0.3">
      <c r="C19595"/>
    </row>
    <row r="19596" spans="3:3" x14ac:dyDescent="0.3">
      <c r="C19596"/>
    </row>
    <row r="19597" spans="3:3" x14ac:dyDescent="0.3">
      <c r="C19597"/>
    </row>
    <row r="19598" spans="3:3" x14ac:dyDescent="0.3">
      <c r="C19598"/>
    </row>
    <row r="19599" spans="3:3" x14ac:dyDescent="0.3">
      <c r="C19599"/>
    </row>
    <row r="19600" spans="3:3" x14ac:dyDescent="0.3">
      <c r="C19600"/>
    </row>
    <row r="19601" spans="3:3" x14ac:dyDescent="0.3">
      <c r="C19601"/>
    </row>
    <row r="19602" spans="3:3" x14ac:dyDescent="0.3">
      <c r="C19602"/>
    </row>
    <row r="19603" spans="3:3" x14ac:dyDescent="0.3">
      <c r="C19603"/>
    </row>
    <row r="19604" spans="3:3" x14ac:dyDescent="0.3">
      <c r="C19604"/>
    </row>
    <row r="19605" spans="3:3" x14ac:dyDescent="0.3">
      <c r="C19605"/>
    </row>
    <row r="19606" spans="3:3" x14ac:dyDescent="0.3">
      <c r="C19606"/>
    </row>
    <row r="19607" spans="3:3" x14ac:dyDescent="0.3">
      <c r="C19607"/>
    </row>
    <row r="19608" spans="3:3" x14ac:dyDescent="0.3">
      <c r="C19608"/>
    </row>
    <row r="19609" spans="3:3" x14ac:dyDescent="0.3">
      <c r="C19609"/>
    </row>
    <row r="19610" spans="3:3" x14ac:dyDescent="0.3">
      <c r="C19610"/>
    </row>
    <row r="19611" spans="3:3" x14ac:dyDescent="0.3">
      <c r="C19611"/>
    </row>
    <row r="19612" spans="3:3" x14ac:dyDescent="0.3">
      <c r="C19612"/>
    </row>
    <row r="19613" spans="3:3" x14ac:dyDescent="0.3">
      <c r="C19613"/>
    </row>
    <row r="19614" spans="3:3" x14ac:dyDescent="0.3">
      <c r="C19614"/>
    </row>
    <row r="19615" spans="3:3" x14ac:dyDescent="0.3">
      <c r="C19615"/>
    </row>
    <row r="19616" spans="3:3" x14ac:dyDescent="0.3">
      <c r="C19616"/>
    </row>
    <row r="19617" spans="3:3" x14ac:dyDescent="0.3">
      <c r="C19617"/>
    </row>
    <row r="19618" spans="3:3" x14ac:dyDescent="0.3">
      <c r="C19618"/>
    </row>
    <row r="19619" spans="3:3" x14ac:dyDescent="0.3">
      <c r="C19619"/>
    </row>
    <row r="19620" spans="3:3" x14ac:dyDescent="0.3">
      <c r="C19620"/>
    </row>
    <row r="19621" spans="3:3" x14ac:dyDescent="0.3">
      <c r="C19621"/>
    </row>
    <row r="19622" spans="3:3" x14ac:dyDescent="0.3">
      <c r="C19622"/>
    </row>
    <row r="19623" spans="3:3" x14ac:dyDescent="0.3">
      <c r="C19623"/>
    </row>
    <row r="19624" spans="3:3" x14ac:dyDescent="0.3">
      <c r="C19624"/>
    </row>
    <row r="19625" spans="3:3" x14ac:dyDescent="0.3">
      <c r="C19625"/>
    </row>
    <row r="19626" spans="3:3" x14ac:dyDescent="0.3">
      <c r="C19626"/>
    </row>
    <row r="19627" spans="3:3" x14ac:dyDescent="0.3">
      <c r="C19627"/>
    </row>
    <row r="19628" spans="3:3" x14ac:dyDescent="0.3">
      <c r="C19628"/>
    </row>
    <row r="19629" spans="3:3" x14ac:dyDescent="0.3">
      <c r="C19629"/>
    </row>
    <row r="19630" spans="3:3" x14ac:dyDescent="0.3">
      <c r="C19630"/>
    </row>
    <row r="19631" spans="3:3" x14ac:dyDescent="0.3">
      <c r="C19631"/>
    </row>
    <row r="19632" spans="3:3" x14ac:dyDescent="0.3">
      <c r="C19632"/>
    </row>
    <row r="19633" spans="3:3" x14ac:dyDescent="0.3">
      <c r="C19633"/>
    </row>
    <row r="19634" spans="3:3" x14ac:dyDescent="0.3">
      <c r="C19634"/>
    </row>
    <row r="19635" spans="3:3" x14ac:dyDescent="0.3">
      <c r="C19635"/>
    </row>
    <row r="19636" spans="3:3" x14ac:dyDescent="0.3">
      <c r="C19636"/>
    </row>
    <row r="19637" spans="3:3" x14ac:dyDescent="0.3">
      <c r="C19637"/>
    </row>
    <row r="19638" spans="3:3" x14ac:dyDescent="0.3">
      <c r="C19638"/>
    </row>
    <row r="19639" spans="3:3" x14ac:dyDescent="0.3">
      <c r="C19639"/>
    </row>
    <row r="19640" spans="3:3" x14ac:dyDescent="0.3">
      <c r="C19640"/>
    </row>
    <row r="19641" spans="3:3" x14ac:dyDescent="0.3">
      <c r="C19641"/>
    </row>
    <row r="19642" spans="3:3" x14ac:dyDescent="0.3">
      <c r="C19642"/>
    </row>
    <row r="19643" spans="3:3" x14ac:dyDescent="0.3">
      <c r="C19643"/>
    </row>
    <row r="19644" spans="3:3" x14ac:dyDescent="0.3">
      <c r="C19644"/>
    </row>
    <row r="19645" spans="3:3" x14ac:dyDescent="0.3">
      <c r="C19645"/>
    </row>
    <row r="19646" spans="3:3" x14ac:dyDescent="0.3">
      <c r="C19646"/>
    </row>
    <row r="19647" spans="3:3" x14ac:dyDescent="0.3">
      <c r="C19647"/>
    </row>
    <row r="19648" spans="3:3" x14ac:dyDescent="0.3">
      <c r="C19648"/>
    </row>
    <row r="19649" spans="3:3" x14ac:dyDescent="0.3">
      <c r="C19649"/>
    </row>
    <row r="19650" spans="3:3" x14ac:dyDescent="0.3">
      <c r="C19650"/>
    </row>
    <row r="19651" spans="3:3" x14ac:dyDescent="0.3">
      <c r="C19651"/>
    </row>
    <row r="19652" spans="3:3" x14ac:dyDescent="0.3">
      <c r="C19652"/>
    </row>
    <row r="19653" spans="3:3" x14ac:dyDescent="0.3">
      <c r="C19653"/>
    </row>
    <row r="19654" spans="3:3" x14ac:dyDescent="0.3">
      <c r="C19654"/>
    </row>
    <row r="19655" spans="3:3" x14ac:dyDescent="0.3">
      <c r="C19655"/>
    </row>
    <row r="19656" spans="3:3" x14ac:dyDescent="0.3">
      <c r="C19656"/>
    </row>
    <row r="19657" spans="3:3" x14ac:dyDescent="0.3">
      <c r="C19657"/>
    </row>
    <row r="19658" spans="3:3" x14ac:dyDescent="0.3">
      <c r="C19658"/>
    </row>
    <row r="19659" spans="3:3" x14ac:dyDescent="0.3">
      <c r="C19659"/>
    </row>
    <row r="19660" spans="3:3" x14ac:dyDescent="0.3">
      <c r="C19660"/>
    </row>
    <row r="19661" spans="3:3" x14ac:dyDescent="0.3">
      <c r="C19661"/>
    </row>
    <row r="19662" spans="3:3" x14ac:dyDescent="0.3">
      <c r="C19662"/>
    </row>
    <row r="19663" spans="3:3" x14ac:dyDescent="0.3">
      <c r="C19663"/>
    </row>
    <row r="19664" spans="3:3" x14ac:dyDescent="0.3">
      <c r="C19664"/>
    </row>
    <row r="19665" spans="3:3" x14ac:dyDescent="0.3">
      <c r="C19665"/>
    </row>
    <row r="19666" spans="3:3" x14ac:dyDescent="0.3">
      <c r="C19666"/>
    </row>
    <row r="19667" spans="3:3" x14ac:dyDescent="0.3">
      <c r="C19667"/>
    </row>
    <row r="19668" spans="3:3" x14ac:dyDescent="0.3">
      <c r="C19668"/>
    </row>
    <row r="19669" spans="3:3" x14ac:dyDescent="0.3">
      <c r="C19669"/>
    </row>
    <row r="19670" spans="3:3" x14ac:dyDescent="0.3">
      <c r="C19670"/>
    </row>
    <row r="19671" spans="3:3" x14ac:dyDescent="0.3">
      <c r="C19671"/>
    </row>
    <row r="19672" spans="3:3" x14ac:dyDescent="0.3">
      <c r="C19672"/>
    </row>
    <row r="19673" spans="3:3" x14ac:dyDescent="0.3">
      <c r="C19673"/>
    </row>
    <row r="19674" spans="3:3" x14ac:dyDescent="0.3">
      <c r="C19674"/>
    </row>
    <row r="19675" spans="3:3" x14ac:dyDescent="0.3">
      <c r="C19675"/>
    </row>
    <row r="19676" spans="3:3" x14ac:dyDescent="0.3">
      <c r="C19676"/>
    </row>
    <row r="19677" spans="3:3" x14ac:dyDescent="0.3">
      <c r="C19677"/>
    </row>
    <row r="19678" spans="3:3" x14ac:dyDescent="0.3">
      <c r="C19678"/>
    </row>
    <row r="19679" spans="3:3" x14ac:dyDescent="0.3">
      <c r="C19679"/>
    </row>
    <row r="19680" spans="3:3" x14ac:dyDescent="0.3">
      <c r="C19680"/>
    </row>
    <row r="19681" spans="3:3" x14ac:dyDescent="0.3">
      <c r="C19681"/>
    </row>
    <row r="19682" spans="3:3" x14ac:dyDescent="0.3">
      <c r="C19682"/>
    </row>
    <row r="19683" spans="3:3" x14ac:dyDescent="0.3">
      <c r="C19683"/>
    </row>
    <row r="19684" spans="3:3" x14ac:dyDescent="0.3">
      <c r="C19684"/>
    </row>
    <row r="19685" spans="3:3" x14ac:dyDescent="0.3">
      <c r="C19685"/>
    </row>
    <row r="19686" spans="3:3" x14ac:dyDescent="0.3">
      <c r="C19686"/>
    </row>
    <row r="19687" spans="3:3" x14ac:dyDescent="0.3">
      <c r="C19687"/>
    </row>
    <row r="19688" spans="3:3" x14ac:dyDescent="0.3">
      <c r="C19688"/>
    </row>
    <row r="19689" spans="3:3" x14ac:dyDescent="0.3">
      <c r="C19689"/>
    </row>
    <row r="19690" spans="3:3" x14ac:dyDescent="0.3">
      <c r="C19690"/>
    </row>
    <row r="19691" spans="3:3" x14ac:dyDescent="0.3">
      <c r="C19691"/>
    </row>
    <row r="19692" spans="3:3" x14ac:dyDescent="0.3">
      <c r="C19692"/>
    </row>
    <row r="19693" spans="3:3" x14ac:dyDescent="0.3">
      <c r="C19693"/>
    </row>
    <row r="19694" spans="3:3" x14ac:dyDescent="0.3">
      <c r="C19694"/>
    </row>
    <row r="19695" spans="3:3" x14ac:dyDescent="0.3">
      <c r="C19695"/>
    </row>
    <row r="19696" spans="3:3" x14ac:dyDescent="0.3">
      <c r="C19696"/>
    </row>
    <row r="19697" spans="3:3" x14ac:dyDescent="0.3">
      <c r="C19697"/>
    </row>
    <row r="19698" spans="3:3" x14ac:dyDescent="0.3">
      <c r="C19698"/>
    </row>
    <row r="19699" spans="3:3" x14ac:dyDescent="0.3">
      <c r="C19699"/>
    </row>
    <row r="19700" spans="3:3" x14ac:dyDescent="0.3">
      <c r="C19700"/>
    </row>
    <row r="19701" spans="3:3" x14ac:dyDescent="0.3">
      <c r="C19701"/>
    </row>
    <row r="19702" spans="3:3" x14ac:dyDescent="0.3">
      <c r="C19702"/>
    </row>
    <row r="19703" spans="3:3" x14ac:dyDescent="0.3">
      <c r="C19703"/>
    </row>
    <row r="19704" spans="3:3" x14ac:dyDescent="0.3">
      <c r="C19704"/>
    </row>
    <row r="19705" spans="3:3" x14ac:dyDescent="0.3">
      <c r="C19705"/>
    </row>
    <row r="19706" spans="3:3" x14ac:dyDescent="0.3">
      <c r="C19706"/>
    </row>
    <row r="19707" spans="3:3" x14ac:dyDescent="0.3">
      <c r="C19707"/>
    </row>
    <row r="19708" spans="3:3" x14ac:dyDescent="0.3">
      <c r="C19708"/>
    </row>
    <row r="19709" spans="3:3" x14ac:dyDescent="0.3">
      <c r="C19709"/>
    </row>
    <row r="19710" spans="3:3" x14ac:dyDescent="0.3">
      <c r="C19710"/>
    </row>
    <row r="19711" spans="3:3" x14ac:dyDescent="0.3">
      <c r="C19711"/>
    </row>
    <row r="19712" spans="3:3" x14ac:dyDescent="0.3">
      <c r="C19712"/>
    </row>
    <row r="19713" spans="3:3" x14ac:dyDescent="0.3">
      <c r="C19713"/>
    </row>
    <row r="19714" spans="3:3" x14ac:dyDescent="0.3">
      <c r="C19714"/>
    </row>
    <row r="19715" spans="3:3" x14ac:dyDescent="0.3">
      <c r="C19715"/>
    </row>
    <row r="19716" spans="3:3" x14ac:dyDescent="0.3">
      <c r="C19716"/>
    </row>
    <row r="19717" spans="3:3" x14ac:dyDescent="0.3">
      <c r="C19717"/>
    </row>
    <row r="19718" spans="3:3" x14ac:dyDescent="0.3">
      <c r="C19718"/>
    </row>
    <row r="19719" spans="3:3" x14ac:dyDescent="0.3">
      <c r="C19719"/>
    </row>
    <row r="19720" spans="3:3" x14ac:dyDescent="0.3">
      <c r="C19720"/>
    </row>
    <row r="19721" spans="3:3" x14ac:dyDescent="0.3">
      <c r="C19721"/>
    </row>
    <row r="19722" spans="3:3" x14ac:dyDescent="0.3">
      <c r="C19722"/>
    </row>
    <row r="19723" spans="3:3" x14ac:dyDescent="0.3">
      <c r="C19723"/>
    </row>
    <row r="19724" spans="3:3" x14ac:dyDescent="0.3">
      <c r="C19724"/>
    </row>
    <row r="19725" spans="3:3" x14ac:dyDescent="0.3">
      <c r="C19725"/>
    </row>
    <row r="19726" spans="3:3" x14ac:dyDescent="0.3">
      <c r="C19726"/>
    </row>
    <row r="19727" spans="3:3" x14ac:dyDescent="0.3">
      <c r="C19727"/>
    </row>
    <row r="19728" spans="3:3" x14ac:dyDescent="0.3">
      <c r="C19728"/>
    </row>
    <row r="19729" spans="3:3" x14ac:dyDescent="0.3">
      <c r="C19729"/>
    </row>
    <row r="19730" spans="3:3" x14ac:dyDescent="0.3">
      <c r="C19730"/>
    </row>
    <row r="19731" spans="3:3" x14ac:dyDescent="0.3">
      <c r="C19731"/>
    </row>
    <row r="19732" spans="3:3" x14ac:dyDescent="0.3">
      <c r="C19732"/>
    </row>
    <row r="19733" spans="3:3" x14ac:dyDescent="0.3">
      <c r="C19733"/>
    </row>
    <row r="19734" spans="3:3" x14ac:dyDescent="0.3">
      <c r="C19734"/>
    </row>
    <row r="19735" spans="3:3" x14ac:dyDescent="0.3">
      <c r="C19735"/>
    </row>
    <row r="19736" spans="3:3" x14ac:dyDescent="0.3">
      <c r="C19736"/>
    </row>
    <row r="19737" spans="3:3" x14ac:dyDescent="0.3">
      <c r="C19737"/>
    </row>
    <row r="19738" spans="3:3" x14ac:dyDescent="0.3">
      <c r="C19738"/>
    </row>
    <row r="19739" spans="3:3" x14ac:dyDescent="0.3">
      <c r="C19739"/>
    </row>
    <row r="19740" spans="3:3" x14ac:dyDescent="0.3">
      <c r="C19740"/>
    </row>
    <row r="19741" spans="3:3" x14ac:dyDescent="0.3">
      <c r="C19741"/>
    </row>
    <row r="19742" spans="3:3" x14ac:dyDescent="0.3">
      <c r="C19742"/>
    </row>
    <row r="19743" spans="3:3" x14ac:dyDescent="0.3">
      <c r="C19743"/>
    </row>
    <row r="19744" spans="3:3" x14ac:dyDescent="0.3">
      <c r="C19744"/>
    </row>
    <row r="19745" spans="3:3" x14ac:dyDescent="0.3">
      <c r="C19745"/>
    </row>
    <row r="19746" spans="3:3" x14ac:dyDescent="0.3">
      <c r="C19746"/>
    </row>
    <row r="19747" spans="3:3" x14ac:dyDescent="0.3">
      <c r="C19747"/>
    </row>
    <row r="19748" spans="3:3" x14ac:dyDescent="0.3">
      <c r="C19748"/>
    </row>
    <row r="19749" spans="3:3" x14ac:dyDescent="0.3">
      <c r="C19749"/>
    </row>
    <row r="19750" spans="3:3" x14ac:dyDescent="0.3">
      <c r="C19750"/>
    </row>
    <row r="19751" spans="3:3" x14ac:dyDescent="0.3">
      <c r="C19751"/>
    </row>
    <row r="19752" spans="3:3" x14ac:dyDescent="0.3">
      <c r="C19752"/>
    </row>
    <row r="19753" spans="3:3" x14ac:dyDescent="0.3">
      <c r="C19753"/>
    </row>
    <row r="19754" spans="3:3" x14ac:dyDescent="0.3">
      <c r="C19754"/>
    </row>
    <row r="19755" spans="3:3" x14ac:dyDescent="0.3">
      <c r="C19755"/>
    </row>
    <row r="19756" spans="3:3" x14ac:dyDescent="0.3">
      <c r="C19756"/>
    </row>
    <row r="19757" spans="3:3" x14ac:dyDescent="0.3">
      <c r="C19757"/>
    </row>
    <row r="19758" spans="3:3" x14ac:dyDescent="0.3">
      <c r="C19758"/>
    </row>
    <row r="19759" spans="3:3" x14ac:dyDescent="0.3">
      <c r="C19759"/>
    </row>
    <row r="19760" spans="3:3" x14ac:dyDescent="0.3">
      <c r="C19760"/>
    </row>
    <row r="19761" spans="3:3" x14ac:dyDescent="0.3">
      <c r="C19761"/>
    </row>
    <row r="19762" spans="3:3" x14ac:dyDescent="0.3">
      <c r="C19762"/>
    </row>
    <row r="19763" spans="3:3" x14ac:dyDescent="0.3">
      <c r="C19763"/>
    </row>
    <row r="19764" spans="3:3" x14ac:dyDescent="0.3">
      <c r="C19764"/>
    </row>
    <row r="19765" spans="3:3" x14ac:dyDescent="0.3">
      <c r="C19765"/>
    </row>
    <row r="19766" spans="3:3" x14ac:dyDescent="0.3">
      <c r="C19766"/>
    </row>
    <row r="19767" spans="3:3" x14ac:dyDescent="0.3">
      <c r="C19767"/>
    </row>
    <row r="19768" spans="3:3" x14ac:dyDescent="0.3">
      <c r="C19768"/>
    </row>
    <row r="19769" spans="3:3" x14ac:dyDescent="0.3">
      <c r="C19769"/>
    </row>
    <row r="19770" spans="3:3" x14ac:dyDescent="0.3">
      <c r="C19770"/>
    </row>
    <row r="19771" spans="3:3" x14ac:dyDescent="0.3">
      <c r="C19771"/>
    </row>
    <row r="19772" spans="3:3" x14ac:dyDescent="0.3">
      <c r="C19772"/>
    </row>
    <row r="19773" spans="3:3" x14ac:dyDescent="0.3">
      <c r="C19773"/>
    </row>
    <row r="19774" spans="3:3" x14ac:dyDescent="0.3">
      <c r="C19774"/>
    </row>
    <row r="19775" spans="3:3" x14ac:dyDescent="0.3">
      <c r="C19775"/>
    </row>
    <row r="19776" spans="3:3" x14ac:dyDescent="0.3">
      <c r="C19776"/>
    </row>
    <row r="19777" spans="3:3" x14ac:dyDescent="0.3">
      <c r="C19777"/>
    </row>
    <row r="19778" spans="3:3" x14ac:dyDescent="0.3">
      <c r="C19778"/>
    </row>
    <row r="19779" spans="3:3" x14ac:dyDescent="0.3">
      <c r="C19779"/>
    </row>
    <row r="19780" spans="3:3" x14ac:dyDescent="0.3">
      <c r="C19780"/>
    </row>
    <row r="19781" spans="3:3" x14ac:dyDescent="0.3">
      <c r="C19781"/>
    </row>
    <row r="19782" spans="3:3" x14ac:dyDescent="0.3">
      <c r="C19782"/>
    </row>
    <row r="19783" spans="3:3" x14ac:dyDescent="0.3">
      <c r="C19783"/>
    </row>
    <row r="19784" spans="3:3" x14ac:dyDescent="0.3">
      <c r="C19784"/>
    </row>
    <row r="19785" spans="3:3" x14ac:dyDescent="0.3">
      <c r="C19785"/>
    </row>
    <row r="19786" spans="3:3" x14ac:dyDescent="0.3">
      <c r="C19786"/>
    </row>
    <row r="19787" spans="3:3" x14ac:dyDescent="0.3">
      <c r="C19787"/>
    </row>
    <row r="19788" spans="3:3" x14ac:dyDescent="0.3">
      <c r="C19788"/>
    </row>
    <row r="19789" spans="3:3" x14ac:dyDescent="0.3">
      <c r="C19789"/>
    </row>
    <row r="19790" spans="3:3" x14ac:dyDescent="0.3">
      <c r="C19790"/>
    </row>
    <row r="19791" spans="3:3" x14ac:dyDescent="0.3">
      <c r="C19791"/>
    </row>
    <row r="19792" spans="3:3" x14ac:dyDescent="0.3">
      <c r="C19792"/>
    </row>
    <row r="19793" spans="3:3" x14ac:dyDescent="0.3">
      <c r="C19793"/>
    </row>
    <row r="19794" spans="3:3" x14ac:dyDescent="0.3">
      <c r="C19794"/>
    </row>
    <row r="19795" spans="3:3" x14ac:dyDescent="0.3">
      <c r="C19795"/>
    </row>
    <row r="19796" spans="3:3" x14ac:dyDescent="0.3">
      <c r="C19796"/>
    </row>
    <row r="19797" spans="3:3" x14ac:dyDescent="0.3">
      <c r="C19797"/>
    </row>
    <row r="19798" spans="3:3" x14ac:dyDescent="0.3">
      <c r="C19798"/>
    </row>
    <row r="19799" spans="3:3" x14ac:dyDescent="0.3">
      <c r="C19799"/>
    </row>
    <row r="19800" spans="3:3" x14ac:dyDescent="0.3">
      <c r="C19800"/>
    </row>
    <row r="19801" spans="3:3" x14ac:dyDescent="0.3">
      <c r="C19801"/>
    </row>
    <row r="19802" spans="3:3" x14ac:dyDescent="0.3">
      <c r="C19802"/>
    </row>
    <row r="19803" spans="3:3" x14ac:dyDescent="0.3">
      <c r="C19803"/>
    </row>
    <row r="19804" spans="3:3" x14ac:dyDescent="0.3">
      <c r="C19804"/>
    </row>
    <row r="19805" spans="3:3" x14ac:dyDescent="0.3">
      <c r="C19805"/>
    </row>
    <row r="19806" spans="3:3" x14ac:dyDescent="0.3">
      <c r="C19806"/>
    </row>
    <row r="19807" spans="3:3" x14ac:dyDescent="0.3">
      <c r="C19807"/>
    </row>
    <row r="19808" spans="3:3" x14ac:dyDescent="0.3">
      <c r="C19808"/>
    </row>
    <row r="19809" spans="3:3" x14ac:dyDescent="0.3">
      <c r="C19809"/>
    </row>
    <row r="19810" spans="3:3" x14ac:dyDescent="0.3">
      <c r="C19810"/>
    </row>
    <row r="19811" spans="3:3" x14ac:dyDescent="0.3">
      <c r="C19811"/>
    </row>
    <row r="19812" spans="3:3" x14ac:dyDescent="0.3">
      <c r="C19812"/>
    </row>
    <row r="19813" spans="3:3" x14ac:dyDescent="0.3">
      <c r="C19813"/>
    </row>
    <row r="19814" spans="3:3" x14ac:dyDescent="0.3">
      <c r="C19814"/>
    </row>
    <row r="19815" spans="3:3" x14ac:dyDescent="0.3">
      <c r="C19815"/>
    </row>
    <row r="19816" spans="3:3" x14ac:dyDescent="0.3">
      <c r="C19816"/>
    </row>
    <row r="19817" spans="3:3" x14ac:dyDescent="0.3">
      <c r="C19817"/>
    </row>
    <row r="19818" spans="3:3" x14ac:dyDescent="0.3">
      <c r="C19818"/>
    </row>
    <row r="19819" spans="3:3" x14ac:dyDescent="0.3">
      <c r="C19819"/>
    </row>
    <row r="19820" spans="3:3" x14ac:dyDescent="0.3">
      <c r="C19820"/>
    </row>
    <row r="19821" spans="3:3" x14ac:dyDescent="0.3">
      <c r="C19821"/>
    </row>
    <row r="19822" spans="3:3" x14ac:dyDescent="0.3">
      <c r="C19822"/>
    </row>
    <row r="19823" spans="3:3" x14ac:dyDescent="0.3">
      <c r="C19823"/>
    </row>
    <row r="19824" spans="3:3" x14ac:dyDescent="0.3">
      <c r="C19824"/>
    </row>
    <row r="19825" spans="3:3" x14ac:dyDescent="0.3">
      <c r="C19825"/>
    </row>
    <row r="19826" spans="3:3" x14ac:dyDescent="0.3">
      <c r="C19826"/>
    </row>
    <row r="19827" spans="3:3" x14ac:dyDescent="0.3">
      <c r="C19827"/>
    </row>
    <row r="19828" spans="3:3" x14ac:dyDescent="0.3">
      <c r="C19828"/>
    </row>
    <row r="19829" spans="3:3" x14ac:dyDescent="0.3">
      <c r="C19829"/>
    </row>
    <row r="19830" spans="3:3" x14ac:dyDescent="0.3">
      <c r="C19830"/>
    </row>
    <row r="19831" spans="3:3" x14ac:dyDescent="0.3">
      <c r="C19831"/>
    </row>
    <row r="19832" spans="3:3" x14ac:dyDescent="0.3">
      <c r="C19832"/>
    </row>
    <row r="19833" spans="3:3" x14ac:dyDescent="0.3">
      <c r="C19833"/>
    </row>
    <row r="19834" spans="3:3" x14ac:dyDescent="0.3">
      <c r="C19834"/>
    </row>
    <row r="19835" spans="3:3" x14ac:dyDescent="0.3">
      <c r="C19835"/>
    </row>
    <row r="19836" spans="3:3" x14ac:dyDescent="0.3">
      <c r="C19836"/>
    </row>
    <row r="19837" spans="3:3" x14ac:dyDescent="0.3">
      <c r="C19837"/>
    </row>
    <row r="19838" spans="3:3" x14ac:dyDescent="0.3">
      <c r="C19838"/>
    </row>
    <row r="19839" spans="3:3" x14ac:dyDescent="0.3">
      <c r="C19839"/>
    </row>
    <row r="19840" spans="3:3" x14ac:dyDescent="0.3">
      <c r="C19840"/>
    </row>
    <row r="19841" spans="3:3" x14ac:dyDescent="0.3">
      <c r="C19841"/>
    </row>
    <row r="19842" spans="3:3" x14ac:dyDescent="0.3">
      <c r="C19842"/>
    </row>
    <row r="19843" spans="3:3" x14ac:dyDescent="0.3">
      <c r="C19843"/>
    </row>
    <row r="19844" spans="3:3" x14ac:dyDescent="0.3">
      <c r="C19844"/>
    </row>
    <row r="19845" spans="3:3" x14ac:dyDescent="0.3">
      <c r="C19845"/>
    </row>
    <row r="19846" spans="3:3" x14ac:dyDescent="0.3">
      <c r="C19846"/>
    </row>
    <row r="19847" spans="3:3" x14ac:dyDescent="0.3">
      <c r="C19847"/>
    </row>
    <row r="19848" spans="3:3" x14ac:dyDescent="0.3">
      <c r="C19848"/>
    </row>
    <row r="19849" spans="3:3" x14ac:dyDescent="0.3">
      <c r="C19849"/>
    </row>
    <row r="19850" spans="3:3" x14ac:dyDescent="0.3">
      <c r="C19850"/>
    </row>
    <row r="19851" spans="3:3" x14ac:dyDescent="0.3">
      <c r="C19851"/>
    </row>
    <row r="19852" spans="3:3" x14ac:dyDescent="0.3">
      <c r="C19852"/>
    </row>
    <row r="19853" spans="3:3" x14ac:dyDescent="0.3">
      <c r="C19853"/>
    </row>
    <row r="19854" spans="3:3" x14ac:dyDescent="0.3">
      <c r="C19854"/>
    </row>
    <row r="19855" spans="3:3" x14ac:dyDescent="0.3">
      <c r="C19855"/>
    </row>
    <row r="19856" spans="3:3" x14ac:dyDescent="0.3">
      <c r="C19856"/>
    </row>
    <row r="19857" spans="3:3" x14ac:dyDescent="0.3">
      <c r="C19857"/>
    </row>
    <row r="19858" spans="3:3" x14ac:dyDescent="0.3">
      <c r="C19858"/>
    </row>
    <row r="19859" spans="3:3" x14ac:dyDescent="0.3">
      <c r="C19859"/>
    </row>
    <row r="19860" spans="3:3" x14ac:dyDescent="0.3">
      <c r="C19860"/>
    </row>
    <row r="19861" spans="3:3" x14ac:dyDescent="0.3">
      <c r="C19861"/>
    </row>
    <row r="19862" spans="3:3" x14ac:dyDescent="0.3">
      <c r="C19862"/>
    </row>
    <row r="19863" spans="3:3" x14ac:dyDescent="0.3">
      <c r="C19863"/>
    </row>
    <row r="19864" spans="3:3" x14ac:dyDescent="0.3">
      <c r="C19864"/>
    </row>
    <row r="19865" spans="3:3" x14ac:dyDescent="0.3">
      <c r="C19865"/>
    </row>
    <row r="19866" spans="3:3" x14ac:dyDescent="0.3">
      <c r="C19866"/>
    </row>
    <row r="19867" spans="3:3" x14ac:dyDescent="0.3">
      <c r="C19867"/>
    </row>
    <row r="19868" spans="3:3" x14ac:dyDescent="0.3">
      <c r="C19868"/>
    </row>
    <row r="19869" spans="3:3" x14ac:dyDescent="0.3">
      <c r="C19869"/>
    </row>
    <row r="19870" spans="3:3" x14ac:dyDescent="0.3">
      <c r="C19870"/>
    </row>
    <row r="19871" spans="3:3" x14ac:dyDescent="0.3">
      <c r="C19871"/>
    </row>
    <row r="19872" spans="3:3" x14ac:dyDescent="0.3">
      <c r="C19872"/>
    </row>
    <row r="19873" spans="3:3" x14ac:dyDescent="0.3">
      <c r="C19873"/>
    </row>
    <row r="19874" spans="3:3" x14ac:dyDescent="0.3">
      <c r="C19874"/>
    </row>
    <row r="19875" spans="3:3" x14ac:dyDescent="0.3">
      <c r="C19875"/>
    </row>
    <row r="19876" spans="3:3" x14ac:dyDescent="0.3">
      <c r="C19876"/>
    </row>
    <row r="19877" spans="3:3" x14ac:dyDescent="0.3">
      <c r="C19877"/>
    </row>
    <row r="19878" spans="3:3" x14ac:dyDescent="0.3">
      <c r="C19878"/>
    </row>
    <row r="19879" spans="3:3" x14ac:dyDescent="0.3">
      <c r="C19879"/>
    </row>
    <row r="19880" spans="3:3" x14ac:dyDescent="0.3">
      <c r="C19880"/>
    </row>
    <row r="19881" spans="3:3" x14ac:dyDescent="0.3">
      <c r="C19881"/>
    </row>
    <row r="19882" spans="3:3" x14ac:dyDescent="0.3">
      <c r="C19882"/>
    </row>
    <row r="19883" spans="3:3" x14ac:dyDescent="0.3">
      <c r="C19883"/>
    </row>
    <row r="19884" spans="3:3" x14ac:dyDescent="0.3">
      <c r="C19884"/>
    </row>
    <row r="19885" spans="3:3" x14ac:dyDescent="0.3">
      <c r="C19885"/>
    </row>
    <row r="19886" spans="3:3" x14ac:dyDescent="0.3">
      <c r="C19886"/>
    </row>
    <row r="19887" spans="3:3" x14ac:dyDescent="0.3">
      <c r="C19887"/>
    </row>
    <row r="19888" spans="3:3" x14ac:dyDescent="0.3">
      <c r="C19888"/>
    </row>
    <row r="19889" spans="3:3" x14ac:dyDescent="0.3">
      <c r="C19889"/>
    </row>
    <row r="19890" spans="3:3" x14ac:dyDescent="0.3">
      <c r="C19890"/>
    </row>
    <row r="19891" spans="3:3" x14ac:dyDescent="0.3">
      <c r="C19891"/>
    </row>
    <row r="19892" spans="3:3" x14ac:dyDescent="0.3">
      <c r="C19892"/>
    </row>
    <row r="19893" spans="3:3" x14ac:dyDescent="0.3">
      <c r="C19893"/>
    </row>
    <row r="19894" spans="3:3" x14ac:dyDescent="0.3">
      <c r="C19894"/>
    </row>
    <row r="19895" spans="3:3" x14ac:dyDescent="0.3">
      <c r="C19895"/>
    </row>
    <row r="19896" spans="3:3" x14ac:dyDescent="0.3">
      <c r="C19896"/>
    </row>
    <row r="19897" spans="3:3" x14ac:dyDescent="0.3">
      <c r="C19897"/>
    </row>
    <row r="19898" spans="3:3" x14ac:dyDescent="0.3">
      <c r="C19898"/>
    </row>
    <row r="19899" spans="3:3" x14ac:dyDescent="0.3">
      <c r="C19899"/>
    </row>
    <row r="19900" spans="3:3" x14ac:dyDescent="0.3">
      <c r="C19900"/>
    </row>
    <row r="19901" spans="3:3" x14ac:dyDescent="0.3">
      <c r="C19901"/>
    </row>
    <row r="19902" spans="3:3" x14ac:dyDescent="0.3">
      <c r="C19902"/>
    </row>
    <row r="19903" spans="3:3" x14ac:dyDescent="0.3">
      <c r="C19903"/>
    </row>
    <row r="19904" spans="3:3" x14ac:dyDescent="0.3">
      <c r="C19904"/>
    </row>
    <row r="19905" spans="3:3" x14ac:dyDescent="0.3">
      <c r="C19905"/>
    </row>
    <row r="19906" spans="3:3" x14ac:dyDescent="0.3">
      <c r="C19906"/>
    </row>
    <row r="19907" spans="3:3" x14ac:dyDescent="0.3">
      <c r="C19907"/>
    </row>
    <row r="19908" spans="3:3" x14ac:dyDescent="0.3">
      <c r="C19908"/>
    </row>
    <row r="19909" spans="3:3" x14ac:dyDescent="0.3">
      <c r="C19909"/>
    </row>
    <row r="19910" spans="3:3" x14ac:dyDescent="0.3">
      <c r="C19910"/>
    </row>
    <row r="19911" spans="3:3" x14ac:dyDescent="0.3">
      <c r="C19911"/>
    </row>
    <row r="19912" spans="3:3" x14ac:dyDescent="0.3">
      <c r="C19912"/>
    </row>
    <row r="19913" spans="3:3" x14ac:dyDescent="0.3">
      <c r="C19913"/>
    </row>
    <row r="19914" spans="3:3" x14ac:dyDescent="0.3">
      <c r="C19914"/>
    </row>
    <row r="19915" spans="3:3" x14ac:dyDescent="0.3">
      <c r="C19915"/>
    </row>
    <row r="19916" spans="3:3" x14ac:dyDescent="0.3">
      <c r="C19916"/>
    </row>
    <row r="19917" spans="3:3" x14ac:dyDescent="0.3">
      <c r="C19917"/>
    </row>
    <row r="19918" spans="3:3" x14ac:dyDescent="0.3">
      <c r="C19918"/>
    </row>
    <row r="19919" spans="3:3" x14ac:dyDescent="0.3">
      <c r="C19919"/>
    </row>
    <row r="19920" spans="3:3" x14ac:dyDescent="0.3">
      <c r="C19920"/>
    </row>
    <row r="19921" spans="3:3" x14ac:dyDescent="0.3">
      <c r="C19921"/>
    </row>
    <row r="19922" spans="3:3" x14ac:dyDescent="0.3">
      <c r="C19922"/>
    </row>
    <row r="19923" spans="3:3" x14ac:dyDescent="0.3">
      <c r="C19923"/>
    </row>
    <row r="19924" spans="3:3" x14ac:dyDescent="0.3">
      <c r="C19924"/>
    </row>
    <row r="19925" spans="3:3" x14ac:dyDescent="0.3">
      <c r="C19925"/>
    </row>
    <row r="19926" spans="3:3" x14ac:dyDescent="0.3">
      <c r="C19926"/>
    </row>
    <row r="19927" spans="3:3" x14ac:dyDescent="0.3">
      <c r="C19927"/>
    </row>
    <row r="19928" spans="3:3" x14ac:dyDescent="0.3">
      <c r="C19928"/>
    </row>
    <row r="19929" spans="3:3" x14ac:dyDescent="0.3">
      <c r="C19929"/>
    </row>
    <row r="19930" spans="3:3" x14ac:dyDescent="0.3">
      <c r="C19930"/>
    </row>
    <row r="19931" spans="3:3" x14ac:dyDescent="0.3">
      <c r="C19931"/>
    </row>
    <row r="19932" spans="3:3" x14ac:dyDescent="0.3">
      <c r="C19932"/>
    </row>
    <row r="19933" spans="3:3" x14ac:dyDescent="0.3">
      <c r="C19933"/>
    </row>
    <row r="19934" spans="3:3" x14ac:dyDescent="0.3">
      <c r="C19934"/>
    </row>
    <row r="19935" spans="3:3" x14ac:dyDescent="0.3">
      <c r="C19935"/>
    </row>
    <row r="19936" spans="3:3" x14ac:dyDescent="0.3">
      <c r="C19936"/>
    </row>
    <row r="19937" spans="3:3" x14ac:dyDescent="0.3">
      <c r="C19937"/>
    </row>
    <row r="19938" spans="3:3" x14ac:dyDescent="0.3">
      <c r="C19938"/>
    </row>
    <row r="19939" spans="3:3" x14ac:dyDescent="0.3">
      <c r="C19939"/>
    </row>
    <row r="19940" spans="3:3" x14ac:dyDescent="0.3">
      <c r="C19940"/>
    </row>
    <row r="19941" spans="3:3" x14ac:dyDescent="0.3">
      <c r="C19941"/>
    </row>
    <row r="19942" spans="3:3" x14ac:dyDescent="0.3">
      <c r="C19942"/>
    </row>
    <row r="19943" spans="3:3" x14ac:dyDescent="0.3">
      <c r="C19943"/>
    </row>
    <row r="19944" spans="3:3" x14ac:dyDescent="0.3">
      <c r="C19944"/>
    </row>
    <row r="19945" spans="3:3" x14ac:dyDescent="0.3">
      <c r="C19945"/>
    </row>
    <row r="19946" spans="3:3" x14ac:dyDescent="0.3">
      <c r="C19946"/>
    </row>
    <row r="19947" spans="3:3" x14ac:dyDescent="0.3">
      <c r="C19947"/>
    </row>
    <row r="19948" spans="3:3" x14ac:dyDescent="0.3">
      <c r="C19948"/>
    </row>
    <row r="19949" spans="3:3" x14ac:dyDescent="0.3">
      <c r="C19949"/>
    </row>
    <row r="19950" spans="3:3" x14ac:dyDescent="0.3">
      <c r="C19950"/>
    </row>
    <row r="19951" spans="3:3" x14ac:dyDescent="0.3">
      <c r="C19951"/>
    </row>
    <row r="19952" spans="3:3" x14ac:dyDescent="0.3">
      <c r="C19952"/>
    </row>
    <row r="19953" spans="3:3" x14ac:dyDescent="0.3">
      <c r="C19953"/>
    </row>
    <row r="19954" spans="3:3" x14ac:dyDescent="0.3">
      <c r="C19954"/>
    </row>
    <row r="19955" spans="3:3" x14ac:dyDescent="0.3">
      <c r="C19955"/>
    </row>
    <row r="19956" spans="3:3" x14ac:dyDescent="0.3">
      <c r="C19956"/>
    </row>
    <row r="19957" spans="3:3" x14ac:dyDescent="0.3">
      <c r="C19957"/>
    </row>
    <row r="19958" spans="3:3" x14ac:dyDescent="0.3">
      <c r="C19958"/>
    </row>
    <row r="19959" spans="3:3" x14ac:dyDescent="0.3">
      <c r="C19959"/>
    </row>
    <row r="19960" spans="3:3" x14ac:dyDescent="0.3">
      <c r="C19960"/>
    </row>
    <row r="19961" spans="3:3" x14ac:dyDescent="0.3">
      <c r="C19961"/>
    </row>
    <row r="19962" spans="3:3" x14ac:dyDescent="0.3">
      <c r="C19962"/>
    </row>
    <row r="19963" spans="3:3" x14ac:dyDescent="0.3">
      <c r="C19963"/>
    </row>
    <row r="19964" spans="3:3" x14ac:dyDescent="0.3">
      <c r="C19964"/>
    </row>
    <row r="19965" spans="3:3" x14ac:dyDescent="0.3">
      <c r="C19965"/>
    </row>
    <row r="19966" spans="3:3" x14ac:dyDescent="0.3">
      <c r="C19966"/>
    </row>
    <row r="19967" spans="3:3" x14ac:dyDescent="0.3">
      <c r="C19967"/>
    </row>
    <row r="19968" spans="3:3" x14ac:dyDescent="0.3">
      <c r="C19968"/>
    </row>
    <row r="19969" spans="3:3" x14ac:dyDescent="0.3">
      <c r="C19969"/>
    </row>
    <row r="19970" spans="3:3" x14ac:dyDescent="0.3">
      <c r="C19970"/>
    </row>
    <row r="19971" spans="3:3" x14ac:dyDescent="0.3">
      <c r="C19971"/>
    </row>
    <row r="19972" spans="3:3" x14ac:dyDescent="0.3">
      <c r="C19972"/>
    </row>
    <row r="19973" spans="3:3" x14ac:dyDescent="0.3">
      <c r="C19973"/>
    </row>
    <row r="19974" spans="3:3" x14ac:dyDescent="0.3">
      <c r="C19974"/>
    </row>
    <row r="19975" spans="3:3" x14ac:dyDescent="0.3">
      <c r="C19975"/>
    </row>
    <row r="19976" spans="3:3" x14ac:dyDescent="0.3">
      <c r="C19976"/>
    </row>
    <row r="19977" spans="3:3" x14ac:dyDescent="0.3">
      <c r="C19977"/>
    </row>
    <row r="19978" spans="3:3" x14ac:dyDescent="0.3">
      <c r="C19978"/>
    </row>
    <row r="19979" spans="3:3" x14ac:dyDescent="0.3">
      <c r="C19979"/>
    </row>
    <row r="19980" spans="3:3" x14ac:dyDescent="0.3">
      <c r="C19980"/>
    </row>
    <row r="19981" spans="3:3" x14ac:dyDescent="0.3">
      <c r="C19981"/>
    </row>
    <row r="19982" spans="3:3" x14ac:dyDescent="0.3">
      <c r="C19982"/>
    </row>
    <row r="19983" spans="3:3" x14ac:dyDescent="0.3">
      <c r="C19983"/>
    </row>
    <row r="19984" spans="3:3" x14ac:dyDescent="0.3">
      <c r="C19984"/>
    </row>
    <row r="19985" spans="3:3" x14ac:dyDescent="0.3">
      <c r="C19985"/>
    </row>
    <row r="19986" spans="3:3" x14ac:dyDescent="0.3">
      <c r="C19986"/>
    </row>
    <row r="19987" spans="3:3" x14ac:dyDescent="0.3">
      <c r="C19987"/>
    </row>
    <row r="19988" spans="3:3" x14ac:dyDescent="0.3">
      <c r="C19988"/>
    </row>
    <row r="19989" spans="3:3" x14ac:dyDescent="0.3">
      <c r="C19989"/>
    </row>
    <row r="19990" spans="3:3" x14ac:dyDescent="0.3">
      <c r="C19990"/>
    </row>
    <row r="19991" spans="3:3" x14ac:dyDescent="0.3">
      <c r="C19991"/>
    </row>
    <row r="19992" spans="3:3" x14ac:dyDescent="0.3">
      <c r="C19992"/>
    </row>
    <row r="19993" spans="3:3" x14ac:dyDescent="0.3">
      <c r="C19993"/>
    </row>
    <row r="19994" spans="3:3" x14ac:dyDescent="0.3">
      <c r="C19994"/>
    </row>
    <row r="19995" spans="3:3" x14ac:dyDescent="0.3">
      <c r="C19995"/>
    </row>
    <row r="19996" spans="3:3" x14ac:dyDescent="0.3">
      <c r="C19996"/>
    </row>
    <row r="19997" spans="3:3" x14ac:dyDescent="0.3">
      <c r="C19997"/>
    </row>
    <row r="19998" spans="3:3" x14ac:dyDescent="0.3">
      <c r="C19998"/>
    </row>
    <row r="19999" spans="3:3" x14ac:dyDescent="0.3">
      <c r="C19999"/>
    </row>
    <row r="20000" spans="3:3" x14ac:dyDescent="0.3">
      <c r="C20000"/>
    </row>
  </sheetData>
  <autoFilter ref="B3:AS3" xr:uid="{00000000-0009-0000-0000-000005000000}">
    <sortState ref="B4:AS339">
      <sortCondition ref="E3"/>
    </sortState>
  </autoFilter>
  <conditionalFormatting sqref="AH4:AS339">
    <cfRule type="cellIs" dxfId="0" priority="1" operator="lessThan">
      <formula>1.01</formula>
    </cfRule>
  </conditionalFormatting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>
    <tabColor theme="4" tint="0.39997558519241921"/>
  </sheetPr>
  <dimension ref="A1:P73"/>
  <sheetViews>
    <sheetView topLeftCell="A35" zoomScale="89" zoomScaleNormal="89" workbookViewId="0">
      <selection activeCell="E63" sqref="E63"/>
    </sheetView>
  </sheetViews>
  <sheetFormatPr defaultRowHeight="14.4" x14ac:dyDescent="0.3"/>
  <cols>
    <col min="1" max="1" width="10.5546875" customWidth="1"/>
    <col min="2" max="2" width="11.109375" customWidth="1"/>
    <col min="3" max="3" width="41.88671875" style="1" customWidth="1"/>
    <col min="4" max="4" width="18.5546875" customWidth="1"/>
    <col min="5" max="6" width="22.33203125" style="155" customWidth="1"/>
    <col min="7" max="10" width="22.33203125" customWidth="1"/>
    <col min="13" max="13" width="10.88671875" customWidth="1"/>
    <col min="14" max="20" width="11.109375" customWidth="1"/>
    <col min="21" max="26" width="20.6640625" customWidth="1"/>
  </cols>
  <sheetData>
    <row r="1" spans="1:16" x14ac:dyDescent="0.3">
      <c r="B1" s="341"/>
      <c r="C1" s="1" t="s">
        <v>510</v>
      </c>
    </row>
    <row r="3" spans="1:16" x14ac:dyDescent="0.3">
      <c r="E3" s="638" t="s">
        <v>175</v>
      </c>
      <c r="F3" s="638"/>
      <c r="G3" s="637" t="s">
        <v>181</v>
      </c>
      <c r="H3" s="637"/>
      <c r="I3" s="637" t="s">
        <v>177</v>
      </c>
      <c r="J3" s="637"/>
      <c r="K3" s="637"/>
      <c r="L3" s="637"/>
      <c r="M3" s="637"/>
      <c r="N3" s="637"/>
      <c r="O3" s="637"/>
      <c r="P3" s="637"/>
    </row>
    <row r="4" spans="1:16" ht="15" thickBot="1" x14ac:dyDescent="0.35">
      <c r="A4" s="341" t="s">
        <v>267</v>
      </c>
      <c r="B4" s="341" t="s">
        <v>509</v>
      </c>
      <c r="D4" s="240" t="s">
        <v>339</v>
      </c>
      <c r="E4" s="241" t="s">
        <v>173</v>
      </c>
      <c r="F4" s="241" t="s">
        <v>174</v>
      </c>
      <c r="G4" s="240" t="s">
        <v>173</v>
      </c>
      <c r="H4" s="240" t="s">
        <v>174</v>
      </c>
      <c r="I4" s="240" t="s">
        <v>173</v>
      </c>
      <c r="J4" s="240" t="s">
        <v>174</v>
      </c>
    </row>
    <row r="5" spans="1:16" x14ac:dyDescent="0.3">
      <c r="A5" s="341">
        <f>IF(Input!$F$18="Small",Assumptions!E5,IF(Input!$F$18="Medium",Assumptions!G5,IF(Input!$F$18="Large",Assumptions!I5,"")))</f>
        <v>1</v>
      </c>
      <c r="B5" s="341">
        <f>IF(Input!$F$18="Small",Assumptions!F5,IF(Input!$F$18="Medium",Assumptions!H5,IF(Input!$F$18="Large",Assumptions!J5,"")))</f>
        <v>1</v>
      </c>
      <c r="C5" s="48" t="s">
        <v>329</v>
      </c>
      <c r="D5" s="245"/>
      <c r="E5" s="286">
        <v>1</v>
      </c>
      <c r="F5" s="286">
        <v>1</v>
      </c>
      <c r="G5" s="245">
        <v>1</v>
      </c>
      <c r="H5" s="245">
        <v>1</v>
      </c>
      <c r="I5" s="245">
        <v>2</v>
      </c>
      <c r="J5" s="246">
        <v>2</v>
      </c>
    </row>
    <row r="6" spans="1:16" x14ac:dyDescent="0.3">
      <c r="A6" s="341">
        <f>IF(Input!$F$18="Small",Assumptions!E6,IF(Input!$F$18="Medium",Assumptions!G6,IF(Input!$F$18="Large",Assumptions!I6,"")))</f>
        <v>0.6</v>
      </c>
      <c r="B6" s="341">
        <f>IF(Input!$F$18="Small",Assumptions!F6,IF(Input!$F$18="Medium",Assumptions!H6,IF(Input!$F$18="Large",Assumptions!J6,"")))</f>
        <v>0.6</v>
      </c>
      <c r="C6" s="2" t="s">
        <v>331</v>
      </c>
      <c r="D6" s="1"/>
      <c r="E6" s="263">
        <v>0.6</v>
      </c>
      <c r="F6" s="263">
        <v>0.6</v>
      </c>
      <c r="G6" s="9">
        <v>0.8</v>
      </c>
      <c r="H6" s="9">
        <v>0.8</v>
      </c>
      <c r="I6" s="9">
        <v>0.75</v>
      </c>
      <c r="J6" s="287">
        <v>0.75</v>
      </c>
    </row>
    <row r="7" spans="1:16" x14ac:dyDescent="0.3">
      <c r="A7" s="341">
        <f>IF(Input!$F$18="Small",Assumptions!E7,IF(Input!$F$18="Medium",Assumptions!G7,IF(Input!$F$18="Large",Assumptions!I7,"")))</f>
        <v>400000</v>
      </c>
      <c r="B7" s="341">
        <f>IF(Input!$F$18="Small",Assumptions!F7,IF(Input!$F$18="Medium",Assumptions!H7,IF(Input!$F$18="Large",Assumptions!J7,"")))</f>
        <v>400000</v>
      </c>
      <c r="C7" s="2" t="s">
        <v>480</v>
      </c>
      <c r="D7" s="1"/>
      <c r="E7" s="261">
        <f>D62</f>
        <v>400000</v>
      </c>
      <c r="F7" s="261">
        <f>E7</f>
        <v>400000</v>
      </c>
      <c r="G7" s="261">
        <f t="shared" ref="G7:J7" si="0">F7</f>
        <v>400000</v>
      </c>
      <c r="H7" s="261">
        <f t="shared" si="0"/>
        <v>400000</v>
      </c>
      <c r="I7" s="261">
        <f t="shared" si="0"/>
        <v>400000</v>
      </c>
      <c r="J7" s="288">
        <f t="shared" si="0"/>
        <v>400000</v>
      </c>
    </row>
    <row r="8" spans="1:16" x14ac:dyDescent="0.3">
      <c r="A8" s="341">
        <f>IF(Input!$F$18="Small",Assumptions!E8,IF(Input!$F$18="Medium",Assumptions!G8,IF(Input!$F$18="Large",Assumptions!I8,"")))</f>
        <v>4</v>
      </c>
      <c r="B8" s="341">
        <f>IF(Input!$F$18="Small",Assumptions!F8,IF(Input!$F$18="Medium",Assumptions!H8,IF(Input!$F$18="Large",Assumptions!J8,"")))</f>
        <v>4</v>
      </c>
      <c r="C8" s="2" t="s">
        <v>330</v>
      </c>
      <c r="D8" s="1"/>
      <c r="E8" s="37">
        <v>4</v>
      </c>
      <c r="F8" s="37">
        <v>4</v>
      </c>
      <c r="G8" s="1">
        <v>6</v>
      </c>
      <c r="H8" s="1">
        <v>6</v>
      </c>
      <c r="I8" s="1">
        <v>8</v>
      </c>
      <c r="J8" s="3">
        <v>8</v>
      </c>
    </row>
    <row r="9" spans="1:16" x14ac:dyDescent="0.3">
      <c r="A9" s="341">
        <f>IF(Input!$F$18="Small",Assumptions!E9,IF(Input!$F$18="Medium",Assumptions!G9,IF(Input!$F$18="Large",Assumptions!I9,"")))</f>
        <v>0.2</v>
      </c>
      <c r="B9" s="341">
        <f>IF(Input!$F$18="Small",Assumptions!F9,IF(Input!$F$18="Medium",Assumptions!H9,IF(Input!$F$18="Large",Assumptions!J9,"")))</f>
        <v>0.2</v>
      </c>
      <c r="C9" s="2" t="s">
        <v>332</v>
      </c>
      <c r="D9" s="1"/>
      <c r="E9" s="263">
        <v>0.2</v>
      </c>
      <c r="F9" s="263">
        <v>0.2</v>
      </c>
      <c r="G9" s="9">
        <v>0.2</v>
      </c>
      <c r="H9" s="9">
        <v>0.2</v>
      </c>
      <c r="I9" s="9">
        <v>0.2</v>
      </c>
      <c r="J9" s="287">
        <v>0.2</v>
      </c>
    </row>
    <row r="10" spans="1:16" ht="15" thickBot="1" x14ac:dyDescent="0.35">
      <c r="A10" s="341">
        <f>IF(Input!$F$18="Small",Assumptions!E10,IF(Input!$F$18="Medium",Assumptions!G10,IF(Input!$F$18="Large",Assumptions!I10,"")))</f>
        <v>350000</v>
      </c>
      <c r="B10" s="341">
        <f>IF(Input!$F$18="Small",Assumptions!F10,IF(Input!$F$18="Medium",Assumptions!H10,IF(Input!$F$18="Large",Assumptions!J10,"")))</f>
        <v>350000</v>
      </c>
      <c r="C10" s="13" t="s">
        <v>481</v>
      </c>
      <c r="D10" s="5"/>
      <c r="E10" s="289">
        <f>D63</f>
        <v>350000</v>
      </c>
      <c r="F10" s="289">
        <f>E10</f>
        <v>350000</v>
      </c>
      <c r="G10" s="289">
        <f t="shared" ref="G10:J10" si="1">F10</f>
        <v>350000</v>
      </c>
      <c r="H10" s="289">
        <f t="shared" si="1"/>
        <v>350000</v>
      </c>
      <c r="I10" s="289">
        <f t="shared" si="1"/>
        <v>350000</v>
      </c>
      <c r="J10" s="290">
        <f t="shared" si="1"/>
        <v>350000</v>
      </c>
    </row>
    <row r="11" spans="1:16" ht="15" thickBot="1" x14ac:dyDescent="0.35">
      <c r="A11" s="341">
        <f>IF(Input!$F$18="Small",Assumptions!E11,IF(Input!$F$18="Medium",Assumptions!G11,IF(Input!$F$18="Large",Assumptions!I11,"")))</f>
        <v>0</v>
      </c>
      <c r="B11" s="341">
        <f>IF(Input!$F$18="Small",Assumptions!F11,IF(Input!$F$18="Medium",Assumptions!H11,IF(Input!$F$18="Large",Assumptions!J11,"")))</f>
        <v>0</v>
      </c>
    </row>
    <row r="12" spans="1:16" x14ac:dyDescent="0.3">
      <c r="A12" s="341">
        <f>IF(Input!$F$18="Small",Assumptions!E12,IF(Input!$F$18="Medium",Assumptions!G12,IF(Input!$F$18="Large",Assumptions!I12,"")))</f>
        <v>2</v>
      </c>
      <c r="B12" s="341">
        <f>IF(Input!$F$18="Small",Assumptions!F12,IF(Input!$F$18="Medium",Assumptions!H12,IF(Input!$F$18="Large",Assumptions!J12,"")))</f>
        <v>2</v>
      </c>
      <c r="C12" s="48" t="s">
        <v>333</v>
      </c>
      <c r="D12" s="245"/>
      <c r="E12" s="291">
        <v>2</v>
      </c>
      <c r="F12" s="291">
        <f>E12</f>
        <v>2</v>
      </c>
      <c r="G12" s="292">
        <v>3</v>
      </c>
      <c r="H12" s="292">
        <v>3</v>
      </c>
      <c r="I12" s="292">
        <v>4</v>
      </c>
      <c r="J12" s="293">
        <v>4</v>
      </c>
    </row>
    <row r="13" spans="1:16" x14ac:dyDescent="0.3">
      <c r="A13" s="341">
        <f>IF(Input!$F$18="Small",Assumptions!E13,IF(Input!$F$18="Medium",Assumptions!G13,IF(Input!$F$18="Large",Assumptions!I13,"")))</f>
        <v>200000</v>
      </c>
      <c r="B13" s="341">
        <f>IF(Input!$F$18="Small",Assumptions!F13,IF(Input!$F$18="Medium",Assumptions!H13,IF(Input!$F$18="Large",Assumptions!J13,"")))</f>
        <v>200000</v>
      </c>
      <c r="C13" s="2" t="s">
        <v>483</v>
      </c>
      <c r="D13" s="1"/>
      <c r="E13" s="38">
        <f>D64</f>
        <v>200000</v>
      </c>
      <c r="F13" s="38">
        <f>E13</f>
        <v>200000</v>
      </c>
      <c r="G13" s="38">
        <f t="shared" ref="G13:J13" si="2">F13</f>
        <v>200000</v>
      </c>
      <c r="H13" s="38">
        <f t="shared" si="2"/>
        <v>200000</v>
      </c>
      <c r="I13" s="38">
        <f t="shared" si="2"/>
        <v>200000</v>
      </c>
      <c r="J13" s="294">
        <f t="shared" si="2"/>
        <v>200000</v>
      </c>
    </row>
    <row r="14" spans="1:16" x14ac:dyDescent="0.3">
      <c r="A14" s="341">
        <f>IF(Input!$F$18="Small",Assumptions!E14,IF(Input!$F$18="Medium",Assumptions!G14,IF(Input!$F$18="Large",Assumptions!I14,"")))</f>
        <v>3</v>
      </c>
      <c r="B14" s="341">
        <f>IF(Input!$F$18="Small",Assumptions!F14,IF(Input!$F$18="Medium",Assumptions!H14,IF(Input!$F$18="Large",Assumptions!J14,"")))</f>
        <v>3</v>
      </c>
      <c r="C14" s="2" t="s">
        <v>334</v>
      </c>
      <c r="D14" s="1"/>
      <c r="E14" s="267">
        <v>3</v>
      </c>
      <c r="F14" s="267">
        <f t="shared" ref="F14:F16" si="3">E14</f>
        <v>3</v>
      </c>
      <c r="G14" s="6">
        <v>4</v>
      </c>
      <c r="H14" s="6">
        <v>4</v>
      </c>
      <c r="I14" s="6">
        <v>5</v>
      </c>
      <c r="J14" s="295">
        <v>5</v>
      </c>
    </row>
    <row r="15" spans="1:16" x14ac:dyDescent="0.3">
      <c r="A15" s="341">
        <f>IF(Input!$F$18="Small",Assumptions!E15,IF(Input!$F$18="Medium",Assumptions!G15,IF(Input!$F$18="Large",Assumptions!I15,"")))</f>
        <v>150000</v>
      </c>
      <c r="B15" s="341">
        <f>IF(Input!$F$18="Small",Assumptions!F15,IF(Input!$F$18="Medium",Assumptions!H15,IF(Input!$F$18="Large",Assumptions!J15,"")))</f>
        <v>150000</v>
      </c>
      <c r="C15" s="2" t="s">
        <v>484</v>
      </c>
      <c r="D15" s="1"/>
      <c r="E15" s="38">
        <f>D65</f>
        <v>150000</v>
      </c>
      <c r="F15" s="38">
        <f>E15</f>
        <v>150000</v>
      </c>
      <c r="G15" s="38">
        <f t="shared" ref="G15:J15" si="4">F15</f>
        <v>150000</v>
      </c>
      <c r="H15" s="38">
        <f t="shared" si="4"/>
        <v>150000</v>
      </c>
      <c r="I15" s="38">
        <f t="shared" si="4"/>
        <v>150000</v>
      </c>
      <c r="J15" s="294">
        <f t="shared" si="4"/>
        <v>150000</v>
      </c>
    </row>
    <row r="16" spans="1:16" x14ac:dyDescent="0.3">
      <c r="A16" s="341">
        <f>IF(Input!$F$18="Small",Assumptions!E16,IF(Input!$F$18="Medium",Assumptions!G16,IF(Input!$F$18="Large",Assumptions!I16,"")))</f>
        <v>4</v>
      </c>
      <c r="B16" s="341">
        <f>IF(Input!$F$18="Small",Assumptions!F16,IF(Input!$F$18="Medium",Assumptions!H16,IF(Input!$F$18="Large",Assumptions!J16,"")))</f>
        <v>4</v>
      </c>
      <c r="C16" s="2" t="s">
        <v>335</v>
      </c>
      <c r="D16" s="1"/>
      <c r="E16" s="267">
        <v>4</v>
      </c>
      <c r="F16" s="267">
        <f t="shared" si="3"/>
        <v>4</v>
      </c>
      <c r="G16" s="6">
        <v>5</v>
      </c>
      <c r="H16" s="6">
        <v>5</v>
      </c>
      <c r="I16" s="6">
        <v>6</v>
      </c>
      <c r="J16" s="295">
        <v>6</v>
      </c>
    </row>
    <row r="17" spans="1:10" ht="15" thickBot="1" x14ac:dyDescent="0.35">
      <c r="A17" s="341">
        <f>IF(Input!$F$18="Small",Assumptions!E17,IF(Input!$F$18="Medium",Assumptions!G17,IF(Input!$F$18="Large",Assumptions!I17,"")))</f>
        <v>120000</v>
      </c>
      <c r="B17" s="341">
        <f>IF(Input!$F$18="Small",Assumptions!F17,IF(Input!$F$18="Medium",Assumptions!H17,IF(Input!$F$18="Large",Assumptions!J17,"")))</f>
        <v>120000</v>
      </c>
      <c r="C17" s="13" t="s">
        <v>485</v>
      </c>
      <c r="D17" s="5"/>
      <c r="E17" s="296">
        <f>D66</f>
        <v>120000</v>
      </c>
      <c r="F17" s="296">
        <f>E17</f>
        <v>120000</v>
      </c>
      <c r="G17" s="296">
        <f t="shared" ref="G17:J17" si="5">F17</f>
        <v>120000</v>
      </c>
      <c r="H17" s="296">
        <f t="shared" si="5"/>
        <v>120000</v>
      </c>
      <c r="I17" s="296">
        <f t="shared" si="5"/>
        <v>120000</v>
      </c>
      <c r="J17" s="297">
        <f t="shared" si="5"/>
        <v>120000</v>
      </c>
    </row>
    <row r="18" spans="1:10" ht="15" thickBot="1" x14ac:dyDescent="0.35">
      <c r="A18" s="341">
        <f>IF(Input!$F$18="Small",Assumptions!E18,IF(Input!$F$18="Medium",Assumptions!G18,IF(Input!$F$18="Large",Assumptions!I18,"")))</f>
        <v>0</v>
      </c>
      <c r="B18" s="341">
        <f>IF(Input!$F$18="Small",Assumptions!F18,IF(Input!$F$18="Medium",Assumptions!H18,IF(Input!$F$18="Large",Assumptions!J18,"")))</f>
        <v>0</v>
      </c>
    </row>
    <row r="19" spans="1:10" x14ac:dyDescent="0.3">
      <c r="A19" s="341">
        <f>IF(Input!$F$18="Small",Assumptions!E19,IF(Input!$F$18="Medium",Assumptions!G19,IF(Input!$F$18="Large",Assumptions!I19,"")))</f>
        <v>25</v>
      </c>
      <c r="B19" s="341">
        <f>IF(Input!$F$18="Small",Assumptions!F19,IF(Input!$F$18="Medium",Assumptions!H19,IF(Input!$F$18="Large",Assumptions!J19,"")))</f>
        <v>25</v>
      </c>
      <c r="C19" s="48" t="s">
        <v>336</v>
      </c>
      <c r="D19" s="245"/>
      <c r="E19" s="291">
        <v>25</v>
      </c>
      <c r="F19" s="291">
        <f t="shared" ref="F19:F24" si="6">E19</f>
        <v>25</v>
      </c>
      <c r="G19" s="291">
        <v>50</v>
      </c>
      <c r="H19" s="291">
        <f>G19</f>
        <v>50</v>
      </c>
      <c r="I19" s="291">
        <v>75</v>
      </c>
      <c r="J19" s="298">
        <f>I19</f>
        <v>75</v>
      </c>
    </row>
    <row r="20" spans="1:10" x14ac:dyDescent="0.3">
      <c r="A20" s="341">
        <f>IF(Input!$F$18="Small",Assumptions!E20,IF(Input!$F$18="Medium",Assumptions!G20,IF(Input!$F$18="Large",Assumptions!I20,"")))</f>
        <v>0.1</v>
      </c>
      <c r="B20" s="341">
        <f>IF(Input!$F$18="Small",Assumptions!F20,IF(Input!$F$18="Medium",Assumptions!H20,IF(Input!$F$18="Large",Assumptions!J20,"")))</f>
        <v>0.1</v>
      </c>
      <c r="C20" s="2" t="s">
        <v>482</v>
      </c>
      <c r="D20" s="1"/>
      <c r="E20" s="9">
        <v>0.1</v>
      </c>
      <c r="F20" s="263">
        <f t="shared" si="6"/>
        <v>0.1</v>
      </c>
      <c r="G20" s="9">
        <v>0.1</v>
      </c>
      <c r="H20" s="263">
        <f>G20</f>
        <v>0.1</v>
      </c>
      <c r="I20" s="9">
        <v>0.1</v>
      </c>
      <c r="J20" s="299">
        <f>I20</f>
        <v>0.1</v>
      </c>
    </row>
    <row r="21" spans="1:10" x14ac:dyDescent="0.3">
      <c r="A21" s="341">
        <f>IF(Input!$F$18="Small",Assumptions!E21,IF(Input!$F$18="Medium",Assumptions!G21,IF(Input!$F$18="Large",Assumptions!I21,"")))</f>
        <v>120000</v>
      </c>
      <c r="B21" s="341">
        <f>IF(Input!$F$18="Small",Assumptions!F21,IF(Input!$F$18="Medium",Assumptions!H21,IF(Input!$F$18="Large",Assumptions!J21,"")))</f>
        <v>120000</v>
      </c>
      <c r="C21" s="2" t="s">
        <v>486</v>
      </c>
      <c r="D21" s="1"/>
      <c r="E21" s="7">
        <f>D67</f>
        <v>120000</v>
      </c>
      <c r="F21" s="261">
        <f t="shared" si="6"/>
        <v>120000</v>
      </c>
      <c r="G21" s="261">
        <f t="shared" ref="G21:J21" si="7">F21</f>
        <v>120000</v>
      </c>
      <c r="H21" s="261">
        <f t="shared" si="7"/>
        <v>120000</v>
      </c>
      <c r="I21" s="261">
        <f t="shared" si="7"/>
        <v>120000</v>
      </c>
      <c r="J21" s="288">
        <f t="shared" si="7"/>
        <v>120000</v>
      </c>
    </row>
    <row r="22" spans="1:10" x14ac:dyDescent="0.3">
      <c r="A22" s="341">
        <f>IF(Input!$F$18="Small",Assumptions!E22,IF(Input!$F$18="Medium",Assumptions!G22,IF(Input!$F$18="Large",Assumptions!I22,"")))</f>
        <v>100</v>
      </c>
      <c r="B22" s="341">
        <f>IF(Input!$F$18="Small",Assumptions!F22,IF(Input!$F$18="Medium",Assumptions!H22,IF(Input!$F$18="Large",Assumptions!J22,"")))</f>
        <v>100</v>
      </c>
      <c r="C22" s="2" t="s">
        <v>337</v>
      </c>
      <c r="D22" s="1"/>
      <c r="E22" s="267">
        <v>100</v>
      </c>
      <c r="F22" s="267">
        <f t="shared" si="6"/>
        <v>100</v>
      </c>
      <c r="G22" s="267">
        <v>150</v>
      </c>
      <c r="H22" s="267">
        <f>G22</f>
        <v>150</v>
      </c>
      <c r="I22" s="267">
        <v>200</v>
      </c>
      <c r="J22" s="300">
        <f>I22</f>
        <v>200</v>
      </c>
    </row>
    <row r="23" spans="1:10" x14ac:dyDescent="0.3">
      <c r="A23" s="341">
        <f>IF(Input!$F$18="Small",Assumptions!E23,IF(Input!$F$18="Medium",Assumptions!G23,IF(Input!$F$18="Large",Assumptions!I23,"")))</f>
        <v>0.1</v>
      </c>
      <c r="B23" s="341">
        <f>IF(Input!$F$18="Small",Assumptions!F23,IF(Input!$F$18="Medium",Assumptions!H23,IF(Input!$F$18="Large",Assumptions!J23,"")))</f>
        <v>0.1</v>
      </c>
      <c r="C23" s="2" t="s">
        <v>338</v>
      </c>
      <c r="D23" s="1"/>
      <c r="E23" s="263">
        <v>0.1</v>
      </c>
      <c r="F23" s="263">
        <f t="shared" si="6"/>
        <v>0.1</v>
      </c>
      <c r="G23" s="263">
        <v>0.1</v>
      </c>
      <c r="H23" s="263">
        <f>G23</f>
        <v>0.1</v>
      </c>
      <c r="I23" s="263">
        <v>0.1</v>
      </c>
      <c r="J23" s="299">
        <f>I23</f>
        <v>0.1</v>
      </c>
    </row>
    <row r="24" spans="1:10" ht="15" thickBot="1" x14ac:dyDescent="0.35">
      <c r="A24" s="341">
        <f>IF(Input!$F$18="Small",Assumptions!E24,IF(Input!$F$18="Medium",Assumptions!G24,IF(Input!$F$18="Large",Assumptions!I24,"")))</f>
        <v>100000</v>
      </c>
      <c r="B24" s="341">
        <f>IF(Input!$F$18="Small",Assumptions!F24,IF(Input!$F$18="Medium",Assumptions!H24,IF(Input!$F$18="Large",Assumptions!J24,"")))</f>
        <v>100000</v>
      </c>
      <c r="C24" s="13" t="s">
        <v>487</v>
      </c>
      <c r="D24" s="5"/>
      <c r="E24" s="289">
        <f>D68</f>
        <v>100000</v>
      </c>
      <c r="F24" s="289">
        <f t="shared" si="6"/>
        <v>100000</v>
      </c>
      <c r="G24" s="289">
        <f t="shared" ref="G24:J24" si="8">F24</f>
        <v>100000</v>
      </c>
      <c r="H24" s="289">
        <f t="shared" si="8"/>
        <v>100000</v>
      </c>
      <c r="I24" s="289">
        <f t="shared" si="8"/>
        <v>100000</v>
      </c>
      <c r="J24" s="290">
        <f t="shared" si="8"/>
        <v>100000</v>
      </c>
    </row>
    <row r="25" spans="1:10" ht="15" thickBot="1" x14ac:dyDescent="0.35">
      <c r="A25" s="341">
        <f>IF(Input!$F$18="Small",Assumptions!E25,IF(Input!$F$18="Medium",Assumptions!G25,IF(Input!$F$18="Large",Assumptions!I25,"")))</f>
        <v>0</v>
      </c>
      <c r="B25" s="341">
        <f>IF(Input!$F$18="Small",Assumptions!F25,IF(Input!$F$18="Medium",Assumptions!H25,IF(Input!$F$18="Large",Assumptions!J25,"")))</f>
        <v>0</v>
      </c>
    </row>
    <row r="26" spans="1:10" x14ac:dyDescent="0.3">
      <c r="A26" s="341">
        <f>IF(Input!$F$18="Small",Assumptions!E26,IF(Input!$F$18="Medium",Assumptions!G26,IF(Input!$F$18="Large",Assumptions!I26,"")))</f>
        <v>4</v>
      </c>
      <c r="B26" s="341">
        <f>IF(Input!$F$18="Small",Assumptions!F26,IF(Input!$F$18="Medium",Assumptions!H26,IF(Input!$F$18="Large",Assumptions!J26,"")))</f>
        <v>4</v>
      </c>
      <c r="C26" s="301" t="s">
        <v>159</v>
      </c>
      <c r="D26" s="245"/>
      <c r="E26" s="286">
        <v>4</v>
      </c>
      <c r="F26" s="286">
        <f>E26</f>
        <v>4</v>
      </c>
      <c r="G26" s="245">
        <v>2</v>
      </c>
      <c r="H26" s="245">
        <f>G26</f>
        <v>2</v>
      </c>
      <c r="I26" s="245">
        <v>1</v>
      </c>
      <c r="J26" s="246">
        <v>1</v>
      </c>
    </row>
    <row r="27" spans="1:10" x14ac:dyDescent="0.3">
      <c r="A27" s="341">
        <f>IF(Input!$F$18="Small",Assumptions!E27,IF(Input!$F$18="Medium",Assumptions!G27,IF(Input!$F$18="Large",Assumptions!I27,"")))</f>
        <v>5000000</v>
      </c>
      <c r="B27" s="341">
        <f>IF(Input!$F$18="Small",Assumptions!F27,IF(Input!$F$18="Medium",Assumptions!H27,IF(Input!$F$18="Large",Assumptions!J27,"")))</f>
        <v>5000000</v>
      </c>
      <c r="C27" s="19" t="s">
        <v>65</v>
      </c>
      <c r="D27" s="1"/>
      <c r="E27" s="38">
        <v>5000000</v>
      </c>
      <c r="F27" s="38">
        <f>E27</f>
        <v>5000000</v>
      </c>
      <c r="G27" s="4">
        <v>12000000</v>
      </c>
      <c r="H27" s="4">
        <f>G27</f>
        <v>12000000</v>
      </c>
      <c r="I27" s="38">
        <v>22000000</v>
      </c>
      <c r="J27" s="257">
        <f>I27</f>
        <v>22000000</v>
      </c>
    </row>
    <row r="28" spans="1:10" ht="15" thickBot="1" x14ac:dyDescent="0.35">
      <c r="A28" s="341">
        <f>IF(Input!$F$18="Small",Assumptions!E28,IF(Input!$F$18="Medium",Assumptions!G28,IF(Input!$F$18="Large",Assumptions!I28,"")))</f>
        <v>0.14000000000000001</v>
      </c>
      <c r="B28" s="341">
        <f>IF(Input!$F$18="Small",Assumptions!F28,IF(Input!$F$18="Medium",Assumptions!H28,IF(Input!$F$18="Large",Assumptions!J28,"")))</f>
        <v>0.14000000000000001</v>
      </c>
      <c r="C28" s="269" t="s">
        <v>91</v>
      </c>
      <c r="D28" s="5"/>
      <c r="E28" s="303">
        <v>0.14000000000000001</v>
      </c>
      <c r="F28" s="303">
        <f>E28</f>
        <v>0.14000000000000001</v>
      </c>
      <c r="G28" s="303">
        <f t="shared" ref="G28:J28" si="9">F28</f>
        <v>0.14000000000000001</v>
      </c>
      <c r="H28" s="303">
        <f t="shared" si="9"/>
        <v>0.14000000000000001</v>
      </c>
      <c r="I28" s="303">
        <f t="shared" si="9"/>
        <v>0.14000000000000001</v>
      </c>
      <c r="J28" s="304">
        <f t="shared" si="9"/>
        <v>0.14000000000000001</v>
      </c>
    </row>
    <row r="29" spans="1:10" ht="15" customHeight="1" thickBot="1" x14ac:dyDescent="0.35">
      <c r="A29" s="341">
        <f>IF(Input!$F$18="Small",Assumptions!E29,IF(Input!$F$18="Medium",Assumptions!G29,IF(Input!$F$18="Large",Assumptions!I29,"")))</f>
        <v>0</v>
      </c>
      <c r="B29" s="341">
        <f>IF(Input!$F$18="Small",Assumptions!F29,IF(Input!$F$18="Medium",Assumptions!H29,IF(Input!$F$18="Large",Assumptions!J29,"")))</f>
        <v>0</v>
      </c>
    </row>
    <row r="30" spans="1:10" ht="15" customHeight="1" x14ac:dyDescent="0.3">
      <c r="A30" s="341">
        <f>IF(Input!$F$18="Small",Assumptions!E30,IF(Input!$F$18="Medium",Assumptions!G30,IF(Input!$F$18="Large",Assumptions!I30,"")))</f>
        <v>4</v>
      </c>
      <c r="B30" s="341">
        <f>IF(Input!$F$18="Small",Assumptions!F30,IF(Input!$F$18="Medium",Assumptions!H30,IF(Input!$F$18="Large",Assumptions!J30,"")))</f>
        <v>4</v>
      </c>
      <c r="C30" s="301" t="s">
        <v>507</v>
      </c>
      <c r="D30" s="245"/>
      <c r="E30" s="286">
        <v>4</v>
      </c>
      <c r="F30" s="286">
        <v>4</v>
      </c>
      <c r="G30" s="245">
        <v>6</v>
      </c>
      <c r="H30" s="245">
        <v>6</v>
      </c>
      <c r="I30" s="245">
        <v>9</v>
      </c>
      <c r="J30" s="246">
        <v>9</v>
      </c>
    </row>
    <row r="31" spans="1:10" ht="15" customHeight="1" x14ac:dyDescent="0.3">
      <c r="A31" s="341">
        <f>IF(Input!$F$18="Small",Assumptions!E31,IF(Input!$F$18="Medium",Assumptions!G31,IF(Input!$F$18="Large",Assumptions!I31,"")))</f>
        <v>4</v>
      </c>
      <c r="B31" s="341">
        <f>IF(Input!$F$18="Small",Assumptions!F31,IF(Input!$F$18="Medium",Assumptions!H31,IF(Input!$F$18="Large",Assumptions!J31,"")))</f>
        <v>4</v>
      </c>
      <c r="C31" s="17" t="s">
        <v>95</v>
      </c>
      <c r="D31" s="1"/>
      <c r="E31" s="37">
        <v>4</v>
      </c>
      <c r="F31" s="37">
        <v>4</v>
      </c>
      <c r="G31" s="1">
        <v>2</v>
      </c>
      <c r="H31" s="1">
        <v>2</v>
      </c>
      <c r="I31" s="1">
        <v>1</v>
      </c>
      <c r="J31" s="3">
        <v>1</v>
      </c>
    </row>
    <row r="32" spans="1:10" ht="15" customHeight="1" x14ac:dyDescent="0.3">
      <c r="A32" s="341">
        <f>IF(Input!$F$18="Small",Assumptions!E32,IF(Input!$F$18="Medium",Assumptions!G32,IF(Input!$F$18="Large",Assumptions!I32,"")))</f>
        <v>5000000</v>
      </c>
      <c r="B32" s="341">
        <f>IF(Input!$F$18="Small",Assumptions!F32,IF(Input!$F$18="Medium",Assumptions!H32,IF(Input!$F$18="Large",Assumptions!J32,"")))</f>
        <v>5000000</v>
      </c>
      <c r="C32" s="19" t="s">
        <v>92</v>
      </c>
      <c r="D32" s="1"/>
      <c r="E32" s="38">
        <f>E27</f>
        <v>5000000</v>
      </c>
      <c r="F32" s="38">
        <f t="shared" ref="F32" si="10">F27</f>
        <v>5000000</v>
      </c>
      <c r="G32" s="38">
        <f>G27</f>
        <v>12000000</v>
      </c>
      <c r="H32" s="38">
        <f>H27</f>
        <v>12000000</v>
      </c>
      <c r="I32" s="38">
        <v>30000000</v>
      </c>
      <c r="J32" s="294">
        <v>30000000</v>
      </c>
    </row>
    <row r="33" spans="1:10" ht="15" customHeight="1" thickBot="1" x14ac:dyDescent="0.35">
      <c r="A33" s="341">
        <f>IF(Input!$F$18="Small",Assumptions!E33,IF(Input!$F$18="Medium",Assumptions!G33,IF(Input!$F$18="Large",Assumptions!I33,"")))</f>
        <v>0.14000000000000001</v>
      </c>
      <c r="B33" s="341">
        <f>IF(Input!$F$18="Small",Assumptions!F33,IF(Input!$F$18="Medium",Assumptions!H33,IF(Input!$F$18="Large",Assumptions!J33,"")))</f>
        <v>0.14000000000000001</v>
      </c>
      <c r="C33" s="269" t="s">
        <v>93</v>
      </c>
      <c r="D33" s="5"/>
      <c r="E33" s="303">
        <f>E28</f>
        <v>0.14000000000000001</v>
      </c>
      <c r="F33" s="303">
        <f t="shared" ref="F33:J33" si="11">F28</f>
        <v>0.14000000000000001</v>
      </c>
      <c r="G33" s="303">
        <f t="shared" si="11"/>
        <v>0.14000000000000001</v>
      </c>
      <c r="H33" s="303">
        <f t="shared" si="11"/>
        <v>0.14000000000000001</v>
      </c>
      <c r="I33" s="303">
        <f t="shared" si="11"/>
        <v>0.14000000000000001</v>
      </c>
      <c r="J33" s="304">
        <f t="shared" si="11"/>
        <v>0.14000000000000001</v>
      </c>
    </row>
    <row r="34" spans="1:10" ht="15" customHeight="1" thickBot="1" x14ac:dyDescent="0.35">
      <c r="A34" s="341">
        <f>IF(Input!$F$18="Small",Assumptions!E34,IF(Input!$F$18="Medium",Assumptions!G34,IF(Input!$F$18="Large",Assumptions!I34,"")))</f>
        <v>0</v>
      </c>
      <c r="B34" s="341">
        <f>IF(Input!$F$18="Small",Assumptions!F34,IF(Input!$F$18="Medium",Assumptions!H34,IF(Input!$F$18="Large",Assumptions!J34,"")))</f>
        <v>0</v>
      </c>
    </row>
    <row r="35" spans="1:10" x14ac:dyDescent="0.3">
      <c r="A35" s="341">
        <f>IF(Input!$F$18="Small",Assumptions!E35,IF(Input!$F$18="Medium",Assumptions!G35,IF(Input!$F$18="Large",Assumptions!I35,"")))</f>
        <v>3031667</v>
      </c>
      <c r="B35" s="341">
        <f>IF(Input!$F$18="Small",Assumptions!F35,IF(Input!$F$18="Medium",Assumptions!H35,IF(Input!$F$18="Large",Assumptions!J35,"")))</f>
        <v>3031667</v>
      </c>
      <c r="C35" s="48" t="s">
        <v>340</v>
      </c>
      <c r="D35" s="305">
        <v>3031667</v>
      </c>
      <c r="E35" s="306">
        <f>D35</f>
        <v>3031667</v>
      </c>
      <c r="F35" s="306">
        <f>E35</f>
        <v>3031667</v>
      </c>
      <c r="G35" s="307">
        <f>D35*1.5</f>
        <v>4547500.5</v>
      </c>
      <c r="H35" s="307">
        <f>G35</f>
        <v>4547500.5</v>
      </c>
      <c r="I35" s="306">
        <f>D35*2</f>
        <v>6063334</v>
      </c>
      <c r="J35" s="308">
        <f>I35</f>
        <v>6063334</v>
      </c>
    </row>
    <row r="36" spans="1:10" x14ac:dyDescent="0.3">
      <c r="A36" s="341">
        <f>IF(Input!$F$18="Small",Assumptions!E36,IF(Input!$F$18="Medium",Assumptions!G36,IF(Input!$F$18="Large",Assumptions!I36,"")))</f>
        <v>8.7499999999999994E-2</v>
      </c>
      <c r="B36" s="341">
        <f>IF(Input!$F$18="Small",Assumptions!F36,IF(Input!$F$18="Medium",Assumptions!H36,IF(Input!$F$18="Large",Assumptions!J36,"")))</f>
        <v>8.7499999999999994E-2</v>
      </c>
      <c r="C36" s="2" t="s">
        <v>127</v>
      </c>
      <c r="D36" s="248">
        <v>8.7499999999999994E-2</v>
      </c>
      <c r="E36" s="309">
        <v>8.7499999999999994E-2</v>
      </c>
      <c r="F36" s="309">
        <f>E36</f>
        <v>8.7499999999999994E-2</v>
      </c>
      <c r="G36" s="310">
        <f>D36*1.2</f>
        <v>0.105</v>
      </c>
      <c r="H36" s="310">
        <f>G36</f>
        <v>0.105</v>
      </c>
      <c r="I36" s="310">
        <f>D36*1.5</f>
        <v>0.13124999999999998</v>
      </c>
      <c r="J36" s="311">
        <f>I36</f>
        <v>0.13124999999999998</v>
      </c>
    </row>
    <row r="37" spans="1:10" x14ac:dyDescent="0.3">
      <c r="A37" s="341">
        <f>IF(Input!$F$18="Small",Assumptions!E37,IF(Input!$F$18="Medium",Assumptions!G37,IF(Input!$F$18="Large",Assumptions!I37,"")))</f>
        <v>0.2</v>
      </c>
      <c r="B37" s="341">
        <f>IF(Input!$F$18="Small",Assumptions!F37,IF(Input!$F$18="Medium",Assumptions!H37,IF(Input!$F$18="Large",Assumptions!J37,"")))</f>
        <v>0.2</v>
      </c>
      <c r="C37" s="2" t="s">
        <v>341</v>
      </c>
      <c r="D37" s="9">
        <v>0.2</v>
      </c>
      <c r="E37" s="9">
        <v>0.2</v>
      </c>
      <c r="F37" s="9">
        <v>0.2</v>
      </c>
      <c r="G37" s="9">
        <v>0.2</v>
      </c>
      <c r="H37" s="9">
        <v>0.2</v>
      </c>
      <c r="I37" s="9">
        <v>0.2</v>
      </c>
      <c r="J37" s="9">
        <v>0.2</v>
      </c>
    </row>
    <row r="38" spans="1:10" x14ac:dyDescent="0.3">
      <c r="A38" s="341">
        <f>IF(Input!$F$18="Small",Assumptions!E38,IF(Input!$F$18="Medium",Assumptions!G38,IF(Input!$F$18="Large",Assumptions!I38,"")))</f>
        <v>200000</v>
      </c>
      <c r="B38" s="341">
        <f>IF(Input!$F$18="Small",Assumptions!F38,IF(Input!$F$18="Medium",Assumptions!H38,IF(Input!$F$18="Large",Assumptions!J38,"")))</f>
        <v>200000</v>
      </c>
      <c r="C38" s="2" t="s">
        <v>511</v>
      </c>
      <c r="D38" s="7">
        <f>D69</f>
        <v>200000</v>
      </c>
      <c r="E38" s="7">
        <f>D38</f>
        <v>200000</v>
      </c>
      <c r="F38" s="7">
        <f t="shared" ref="F38:J38" si="12">E38</f>
        <v>200000</v>
      </c>
      <c r="G38" s="7">
        <f t="shared" si="12"/>
        <v>200000</v>
      </c>
      <c r="H38" s="7">
        <f t="shared" si="12"/>
        <v>200000</v>
      </c>
      <c r="I38" s="7">
        <f t="shared" si="12"/>
        <v>200000</v>
      </c>
      <c r="J38" s="7">
        <f t="shared" si="12"/>
        <v>200000</v>
      </c>
    </row>
    <row r="39" spans="1:10" ht="14.4" customHeight="1" thickBot="1" x14ac:dyDescent="0.35">
      <c r="A39" s="341">
        <f>IF(Input!$F$18="Small",Assumptions!E39,IF(Input!$F$18="Medium",Assumptions!G39,IF(Input!$F$18="Large",Assumptions!I39,"")))</f>
        <v>2</v>
      </c>
      <c r="B39" s="341">
        <f>IF(Input!$F$18="Small",Assumptions!F39,IF(Input!$F$18="Medium",Assumptions!H39,IF(Input!$F$18="Large",Assumptions!J39,"")))</f>
        <v>2</v>
      </c>
      <c r="C39" s="13" t="s">
        <v>342</v>
      </c>
      <c r="D39" s="5">
        <v>2</v>
      </c>
      <c r="E39" s="302">
        <v>2</v>
      </c>
      <c r="F39" s="302">
        <v>2</v>
      </c>
      <c r="G39" s="5">
        <f>D39*1.5</f>
        <v>3</v>
      </c>
      <c r="H39" s="5">
        <f>G39</f>
        <v>3</v>
      </c>
      <c r="I39" s="5">
        <f>D39*2</f>
        <v>4</v>
      </c>
      <c r="J39" s="14">
        <f>I39</f>
        <v>4</v>
      </c>
    </row>
    <row r="40" spans="1:10" ht="15" thickBot="1" x14ac:dyDescent="0.35">
      <c r="A40" s="341">
        <f>IF(Input!$F$18="Small",Assumptions!E40,IF(Input!$F$18="Medium",Assumptions!G40,IF(Input!$F$18="Large",Assumptions!I40,"")))</f>
        <v>0</v>
      </c>
      <c r="B40" s="341">
        <f>IF(Input!$F$18="Small",Assumptions!F40,IF(Input!$F$18="Medium",Assumptions!H40,IF(Input!$F$18="Large",Assumptions!J40,"")))</f>
        <v>0</v>
      </c>
    </row>
    <row r="41" spans="1:10" x14ac:dyDescent="0.3">
      <c r="A41" s="341">
        <f>IF(Input!$F$18="Small",Assumptions!E41,IF(Input!$F$18="Medium",Assumptions!G41,IF(Input!$F$18="Large",Assumptions!I41,"")))</f>
        <v>7.45</v>
      </c>
      <c r="B41" s="341">
        <f>IF(Input!$F$18="Small",Assumptions!F41,IF(Input!$F$18="Medium",Assumptions!H41,IF(Input!$F$18="Large",Assumptions!J41,"")))</f>
        <v>7.45</v>
      </c>
      <c r="C41" s="48" t="s">
        <v>466</v>
      </c>
      <c r="D41" s="245">
        <v>7.45</v>
      </c>
      <c r="E41" s="286">
        <f t="shared" ref="E41:J41" si="13">D41</f>
        <v>7.45</v>
      </c>
      <c r="F41" s="286">
        <f t="shared" si="13"/>
        <v>7.45</v>
      </c>
      <c r="G41" s="245">
        <f t="shared" si="13"/>
        <v>7.45</v>
      </c>
      <c r="H41" s="245">
        <f t="shared" si="13"/>
        <v>7.45</v>
      </c>
      <c r="I41" s="245">
        <f t="shared" si="13"/>
        <v>7.45</v>
      </c>
      <c r="J41" s="246">
        <f t="shared" si="13"/>
        <v>7.45</v>
      </c>
    </row>
    <row r="42" spans="1:10" x14ac:dyDescent="0.3">
      <c r="A42" s="341">
        <f>IF(Input!$F$18="Small",Assumptions!E42,IF(Input!$F$18="Medium",Assumptions!G42,IF(Input!$F$18="Large",Assumptions!I42,"")))</f>
        <v>6.9</v>
      </c>
      <c r="B42" s="341">
        <f>IF(Input!$F$18="Small",Assumptions!F42,IF(Input!$F$18="Medium",Assumptions!H42,IF(Input!$F$18="Large",Assumptions!J42,"")))</f>
        <v>6.9</v>
      </c>
      <c r="C42" s="2" t="s">
        <v>467</v>
      </c>
      <c r="D42" s="1">
        <v>6.9</v>
      </c>
      <c r="E42" s="37">
        <f>D42</f>
        <v>6.9</v>
      </c>
      <c r="F42" s="37">
        <f>E42</f>
        <v>6.9</v>
      </c>
      <c r="G42" s="1">
        <f>E42*1.5</f>
        <v>10.350000000000001</v>
      </c>
      <c r="H42" s="1">
        <f>G42</f>
        <v>10.350000000000001</v>
      </c>
      <c r="I42" s="1">
        <f>D42*2</f>
        <v>13.8</v>
      </c>
      <c r="J42" s="3">
        <f>I42</f>
        <v>13.8</v>
      </c>
    </row>
    <row r="43" spans="1:10" x14ac:dyDescent="0.3">
      <c r="A43" s="341">
        <f>IF(Input!$F$18="Small",Assumptions!E43,IF(Input!$F$18="Medium",Assumptions!G43,IF(Input!$F$18="Large",Assumptions!I43,"")))</f>
        <v>3000000</v>
      </c>
      <c r="B43" s="341">
        <f>IF(Input!$F$18="Small",Assumptions!F43,IF(Input!$F$18="Medium",Assumptions!H43,IF(Input!$F$18="Large",Assumptions!J43,"")))</f>
        <v>3000000</v>
      </c>
      <c r="C43" s="2" t="s">
        <v>344</v>
      </c>
      <c r="D43" s="4">
        <v>3000000</v>
      </c>
      <c r="E43" s="38">
        <f>D43</f>
        <v>3000000</v>
      </c>
      <c r="F43" s="38">
        <f>E43</f>
        <v>3000000</v>
      </c>
      <c r="G43" s="312">
        <f>D43*1.5</f>
        <v>4500000</v>
      </c>
      <c r="H43" s="312">
        <f>G43</f>
        <v>4500000</v>
      </c>
      <c r="I43" s="4">
        <f>D43*2</f>
        <v>6000000</v>
      </c>
      <c r="J43" s="257">
        <f>I43</f>
        <v>6000000</v>
      </c>
    </row>
    <row r="44" spans="1:10" x14ac:dyDescent="0.3">
      <c r="A44" s="341">
        <f>IF(Input!$F$18="Small",Assumptions!E44,IF(Input!$F$18="Medium",Assumptions!G44,IF(Input!$F$18="Large",Assumptions!I44,"")))</f>
        <v>2</v>
      </c>
      <c r="B44" s="341">
        <f>IF(Input!$F$18="Small",Assumptions!F44,IF(Input!$F$18="Medium",Assumptions!H44,IF(Input!$F$18="Large",Assumptions!J44,"")))</f>
        <v>2</v>
      </c>
      <c r="C44" s="2" t="s">
        <v>343</v>
      </c>
      <c r="D44" s="1">
        <v>2</v>
      </c>
      <c r="E44" s="37">
        <v>2</v>
      </c>
      <c r="F44" s="37">
        <f>D44</f>
        <v>2</v>
      </c>
      <c r="G44" s="1">
        <f>D44*1.5</f>
        <v>3</v>
      </c>
      <c r="H44" s="1">
        <f>G44</f>
        <v>3</v>
      </c>
      <c r="I44" s="1">
        <f>D44*2</f>
        <v>4</v>
      </c>
      <c r="J44" s="3">
        <f>I44</f>
        <v>4</v>
      </c>
    </row>
    <row r="45" spans="1:10" ht="15" thickBot="1" x14ac:dyDescent="0.35">
      <c r="A45" s="341">
        <f>IF(Input!$F$18="Small",Assumptions!E45,IF(Input!$F$18="Medium",Assumptions!G45,IF(Input!$F$18="Large",Assumptions!I45,"")))</f>
        <v>150000</v>
      </c>
      <c r="B45" s="341">
        <f>IF(Input!$F$18="Small",Assumptions!F45,IF(Input!$F$18="Medium",Assumptions!H45,IF(Input!$F$18="Large",Assumptions!J45,"")))</f>
        <v>150000</v>
      </c>
      <c r="C45" s="13" t="s">
        <v>468</v>
      </c>
      <c r="D45" s="313">
        <f>D70</f>
        <v>150000</v>
      </c>
      <c r="E45" s="289">
        <f>D45</f>
        <v>150000</v>
      </c>
      <c r="F45" s="289">
        <f t="shared" ref="F45:J45" si="14">E45</f>
        <v>150000</v>
      </c>
      <c r="G45" s="289">
        <f t="shared" si="14"/>
        <v>150000</v>
      </c>
      <c r="H45" s="289">
        <f t="shared" si="14"/>
        <v>150000</v>
      </c>
      <c r="I45" s="289">
        <f t="shared" si="14"/>
        <v>150000</v>
      </c>
      <c r="J45" s="290">
        <f t="shared" si="14"/>
        <v>150000</v>
      </c>
    </row>
    <row r="46" spans="1:10" ht="15" thickBot="1" x14ac:dyDescent="0.35">
      <c r="A46" s="341">
        <f>IF(Input!$F$18="Small",Assumptions!E46,IF(Input!$F$18="Medium",Assumptions!G46,IF(Input!$F$18="Large",Assumptions!I46,"")))</f>
        <v>0</v>
      </c>
      <c r="B46" s="341">
        <f>IF(Input!$F$18="Small",Assumptions!F46,IF(Input!$F$18="Medium",Assumptions!H46,IF(Input!$F$18="Large",Assumptions!J46,"")))</f>
        <v>0</v>
      </c>
    </row>
    <row r="47" spans="1:10" x14ac:dyDescent="0.3">
      <c r="A47" s="341">
        <f>IF(Input!$F$18="Small",Assumptions!E47,IF(Input!$F$18="Medium",Assumptions!G47,IF(Input!$F$18="Large",Assumptions!I47,"")))</f>
        <v>2</v>
      </c>
      <c r="B47" s="341">
        <f>IF(Input!$F$18="Small",Assumptions!F47,IF(Input!$F$18="Medium",Assumptions!H47,IF(Input!$F$18="Large",Assumptions!J47,"")))</f>
        <v>2</v>
      </c>
      <c r="C47" s="48" t="s">
        <v>345</v>
      </c>
      <c r="D47" s="245">
        <v>2</v>
      </c>
      <c r="E47" s="286">
        <f>D47</f>
        <v>2</v>
      </c>
      <c r="F47" s="286">
        <f>E47</f>
        <v>2</v>
      </c>
      <c r="G47" s="245">
        <f>D47*1.5</f>
        <v>3</v>
      </c>
      <c r="H47" s="245">
        <f>G47</f>
        <v>3</v>
      </c>
      <c r="I47" s="245">
        <f>D47*2</f>
        <v>4</v>
      </c>
      <c r="J47" s="246">
        <f>I47</f>
        <v>4</v>
      </c>
    </row>
    <row r="48" spans="1:10" x14ac:dyDescent="0.3">
      <c r="A48" s="341">
        <f>IF(Input!$F$18="Small",Assumptions!E48,IF(Input!$F$18="Medium",Assumptions!G48,IF(Input!$F$18="Large",Assumptions!I48,"")))</f>
        <v>0.5</v>
      </c>
      <c r="B48" s="341">
        <f>IF(Input!$F$18="Small",Assumptions!F48,IF(Input!$F$18="Medium",Assumptions!H48,IF(Input!$F$18="Large",Assumptions!J48,"")))</f>
        <v>0.5</v>
      </c>
      <c r="C48" s="2" t="s">
        <v>346</v>
      </c>
      <c r="D48" s="9">
        <v>0.5</v>
      </c>
      <c r="E48" s="263">
        <f>D48</f>
        <v>0.5</v>
      </c>
      <c r="F48" s="263">
        <f t="shared" ref="F48:J48" si="15">E48</f>
        <v>0.5</v>
      </c>
      <c r="G48" s="263">
        <f t="shared" si="15"/>
        <v>0.5</v>
      </c>
      <c r="H48" s="263">
        <f t="shared" si="15"/>
        <v>0.5</v>
      </c>
      <c r="I48" s="263">
        <f t="shared" si="15"/>
        <v>0.5</v>
      </c>
      <c r="J48" s="299">
        <f t="shared" si="15"/>
        <v>0.5</v>
      </c>
    </row>
    <row r="49" spans="1:10" x14ac:dyDescent="0.3">
      <c r="A49" s="341">
        <f>IF(Input!$F$18="Small",Assumptions!E49,IF(Input!$F$18="Medium",Assumptions!G49,IF(Input!$F$18="Large",Assumptions!I49,"")))</f>
        <v>150000</v>
      </c>
      <c r="B49" s="341">
        <f>IF(Input!$F$18="Small",Assumptions!F49,IF(Input!$F$18="Medium",Assumptions!H49,IF(Input!$F$18="Large",Assumptions!J49,"")))</f>
        <v>150000</v>
      </c>
      <c r="C49" s="2" t="s">
        <v>69</v>
      </c>
      <c r="D49" s="7">
        <f>D71</f>
        <v>150000</v>
      </c>
      <c r="E49" s="261">
        <f>D49</f>
        <v>150000</v>
      </c>
      <c r="F49" s="261">
        <f t="shared" ref="F49:J49" si="16">E49</f>
        <v>150000</v>
      </c>
      <c r="G49" s="261">
        <f t="shared" si="16"/>
        <v>150000</v>
      </c>
      <c r="H49" s="261">
        <f t="shared" si="16"/>
        <v>150000</v>
      </c>
      <c r="I49" s="261">
        <f t="shared" si="16"/>
        <v>150000</v>
      </c>
      <c r="J49" s="288">
        <f t="shared" si="16"/>
        <v>150000</v>
      </c>
    </row>
    <row r="50" spans="1:10" x14ac:dyDescent="0.3">
      <c r="A50" s="341">
        <f>IF(Input!$F$18="Small",Assumptions!E50,IF(Input!$F$18="Medium",Assumptions!G50,IF(Input!$F$18="Large",Assumptions!I50,"")))</f>
        <v>25000000</v>
      </c>
      <c r="B50" s="341">
        <f>IF(Input!$F$18="Small",Assumptions!F50,IF(Input!$F$18="Medium",Assumptions!H50,IF(Input!$F$18="Large",Assumptions!J50,"")))</f>
        <v>25000000</v>
      </c>
      <c r="C50" s="2" t="s">
        <v>347</v>
      </c>
      <c r="D50" s="4">
        <v>25000000</v>
      </c>
      <c r="E50" s="261">
        <f>D49:D50</f>
        <v>25000000</v>
      </c>
      <c r="F50" s="261">
        <f t="shared" ref="F50:J50" si="17">E49:E50</f>
        <v>25000000</v>
      </c>
      <c r="G50" s="261">
        <f t="shared" si="17"/>
        <v>25000000</v>
      </c>
      <c r="H50" s="261">
        <f t="shared" si="17"/>
        <v>25000000</v>
      </c>
      <c r="I50" s="261">
        <f t="shared" si="17"/>
        <v>25000000</v>
      </c>
      <c r="J50" s="288">
        <f t="shared" si="17"/>
        <v>25000000</v>
      </c>
    </row>
    <row r="51" spans="1:10" ht="15" thickBot="1" x14ac:dyDescent="0.35">
      <c r="A51" s="341">
        <f>IF(Input!$F$18="Small",Assumptions!E51,IF(Input!$F$18="Medium",Assumptions!G51,IF(Input!$F$18="Large",Assumptions!I51,"")))</f>
        <v>0.02</v>
      </c>
      <c r="B51" s="341">
        <f>IF(Input!$F$18="Small",Assumptions!F51,IF(Input!$F$18="Medium",Assumptions!H51,IF(Input!$F$18="Large",Assumptions!J51,"")))</f>
        <v>0.02</v>
      </c>
      <c r="C51" s="13" t="s">
        <v>348</v>
      </c>
      <c r="D51" s="314">
        <v>0.02</v>
      </c>
      <c r="E51" s="315">
        <f>D51</f>
        <v>0.02</v>
      </c>
      <c r="F51" s="316">
        <f>E51</f>
        <v>0.02</v>
      </c>
      <c r="G51" s="316">
        <v>2.5000000000000001E-2</v>
      </c>
      <c r="H51" s="316">
        <f t="shared" ref="H51:J51" si="18">G51</f>
        <v>2.5000000000000001E-2</v>
      </c>
      <c r="I51" s="316">
        <v>0.03</v>
      </c>
      <c r="J51" s="317">
        <f t="shared" si="18"/>
        <v>0.03</v>
      </c>
    </row>
    <row r="52" spans="1:10" ht="15" thickBot="1" x14ac:dyDescent="0.35">
      <c r="A52" s="341">
        <f>IF(Input!$F$18="Small",Assumptions!E52,IF(Input!$F$18="Medium",Assumptions!G52,IF(Input!$F$18="Large",Assumptions!I52,"")))</f>
        <v>0</v>
      </c>
      <c r="B52" s="341">
        <f>IF(Input!$F$18="Small",Assumptions!F52,IF(Input!$F$18="Medium",Assumptions!H52,IF(Input!$F$18="Large",Assumptions!J52,"")))</f>
        <v>0</v>
      </c>
    </row>
    <row r="53" spans="1:10" x14ac:dyDescent="0.3">
      <c r="A53" s="343">
        <f>IF(Input!$F$18="Small",Assumptions!E53,IF(Input!$F$18="Medium",Assumptions!G53,IF(Input!$F$18="Large",Assumptions!I53,"")))</f>
        <v>0.99985000000000002</v>
      </c>
      <c r="B53" s="343">
        <f>IF(Input!$F$18="Small",Assumptions!F53,IF(Input!$F$18="Medium",Assumptions!H53,IF(Input!$F$18="Large",Assumptions!J53,"")))</f>
        <v>0.99985000000000002</v>
      </c>
      <c r="C53" s="48" t="s">
        <v>448</v>
      </c>
      <c r="D53" s="318">
        <v>0.99985000000000002</v>
      </c>
      <c r="E53" s="318">
        <f>D53</f>
        <v>0.99985000000000002</v>
      </c>
      <c r="F53" s="319">
        <f>E53</f>
        <v>0.99985000000000002</v>
      </c>
      <c r="G53" s="319">
        <f t="shared" ref="G53:J53" si="19">F53</f>
        <v>0.99985000000000002</v>
      </c>
      <c r="H53" s="319">
        <f t="shared" si="19"/>
        <v>0.99985000000000002</v>
      </c>
      <c r="I53" s="319">
        <f t="shared" si="19"/>
        <v>0.99985000000000002</v>
      </c>
      <c r="J53" s="320">
        <f t="shared" si="19"/>
        <v>0.99985000000000002</v>
      </c>
    </row>
    <row r="54" spans="1:10" x14ac:dyDescent="0.3">
      <c r="A54" s="343">
        <f>IF(Input!$F$18="Small",Assumptions!E54,IF(Input!$F$18="Medium",Assumptions!G54,IF(Input!$F$18="Large",Assumptions!I54,"")))</f>
        <v>0.99999000000000005</v>
      </c>
      <c r="B54" s="343">
        <f>IF(Input!$F$18="Small",Assumptions!F54,IF(Input!$F$18="Medium",Assumptions!H54,IF(Input!$F$18="Large",Assumptions!J54,"")))</f>
        <v>0.99995000000000001</v>
      </c>
      <c r="C54" s="2" t="s">
        <v>449</v>
      </c>
      <c r="D54" s="321">
        <v>0.99999000000000005</v>
      </c>
      <c r="E54" s="321">
        <v>0.99999000000000005</v>
      </c>
      <c r="F54" s="321">
        <v>0.99995000000000001</v>
      </c>
      <c r="G54" s="321">
        <v>0.99999000000000005</v>
      </c>
      <c r="H54" s="321">
        <v>0.99992499999999995</v>
      </c>
      <c r="I54" s="321">
        <v>0.99999000000000005</v>
      </c>
      <c r="J54" s="322">
        <v>0.99995000000000001</v>
      </c>
    </row>
    <row r="55" spans="1:10" x14ac:dyDescent="0.3">
      <c r="A55" s="341">
        <f>IF(Input!$F$18="Small",Assumptions!E55,IF(Input!$F$18="Medium",Assumptions!G55,IF(Input!$F$18="Large",Assumptions!I55,"")))</f>
        <v>636000</v>
      </c>
      <c r="B55" s="341">
        <f>IF(Input!$F$18="Small",Assumptions!F55,IF(Input!$F$18="Medium",Assumptions!H55,IF(Input!$F$18="Large",Assumptions!J55,"")))</f>
        <v>636000</v>
      </c>
      <c r="C55" s="2" t="s">
        <v>349</v>
      </c>
      <c r="D55" s="4">
        <v>636000</v>
      </c>
      <c r="E55" s="38">
        <f>D55</f>
        <v>636000</v>
      </c>
      <c r="F55" s="38">
        <f t="shared" ref="F55:J55" si="20">E55</f>
        <v>636000</v>
      </c>
      <c r="G55" s="38">
        <f>F55*1.5</f>
        <v>954000</v>
      </c>
      <c r="H55" s="38">
        <f t="shared" si="20"/>
        <v>954000</v>
      </c>
      <c r="I55" s="38">
        <f>D55*3</f>
        <v>1908000</v>
      </c>
      <c r="J55" s="294">
        <f t="shared" si="20"/>
        <v>1908000</v>
      </c>
    </row>
    <row r="56" spans="1:10" x14ac:dyDescent="0.3">
      <c r="A56" s="341">
        <f>IF(Input!$F$18="Small",Assumptions!E56,IF(Input!$F$18="Medium",Assumptions!G56,IF(Input!$F$18="Large",Assumptions!I56,"")))</f>
        <v>2</v>
      </c>
      <c r="B56" s="341">
        <f>IF(Input!$F$18="Small",Assumptions!F56,IF(Input!$F$18="Medium",Assumptions!H56,IF(Input!$F$18="Large",Assumptions!J56,"")))</f>
        <v>2</v>
      </c>
      <c r="C56" s="19" t="s">
        <v>458</v>
      </c>
      <c r="D56" s="1"/>
      <c r="E56" s="37">
        <v>2</v>
      </c>
      <c r="F56" s="37">
        <v>2</v>
      </c>
      <c r="G56" s="37">
        <v>3</v>
      </c>
      <c r="H56" s="37">
        <v>3</v>
      </c>
      <c r="I56" s="37">
        <v>4</v>
      </c>
      <c r="J56" s="262">
        <v>4</v>
      </c>
    </row>
    <row r="57" spans="1:10" x14ac:dyDescent="0.3">
      <c r="A57" s="341">
        <f>IF(Input!$F$18="Small",Assumptions!E57,IF(Input!$F$18="Medium",Assumptions!G57,IF(Input!$F$18="Large",Assumptions!I57,"")))</f>
        <v>1</v>
      </c>
      <c r="B57" s="341">
        <f>IF(Input!$F$18="Small",Assumptions!F57,IF(Input!$F$18="Medium",Assumptions!H57,IF(Input!$F$18="Large",Assumptions!J57,"")))</f>
        <v>1</v>
      </c>
      <c r="C57" s="19" t="s">
        <v>459</v>
      </c>
      <c r="D57" s="1"/>
      <c r="E57" s="263">
        <v>1</v>
      </c>
      <c r="F57" s="263">
        <v>1</v>
      </c>
      <c r="G57" s="263">
        <v>1</v>
      </c>
      <c r="H57" s="263">
        <v>1</v>
      </c>
      <c r="I57" s="263">
        <v>1</v>
      </c>
      <c r="J57" s="299">
        <v>1</v>
      </c>
    </row>
    <row r="58" spans="1:10" ht="15" thickBot="1" x14ac:dyDescent="0.35">
      <c r="A58" s="341">
        <f>IF(Input!$F$18="Small",Assumptions!E58,IF(Input!$F$18="Medium",Assumptions!G58,IF(Input!$F$18="Large",Assumptions!I58,"")))</f>
        <v>150000</v>
      </c>
      <c r="B58" s="341">
        <f>IF(Input!$F$18="Small",Assumptions!F58,IF(Input!$F$18="Medium",Assumptions!H58,IF(Input!$F$18="Large",Assumptions!J58,"")))</f>
        <v>150000</v>
      </c>
      <c r="C58" s="269" t="s">
        <v>460</v>
      </c>
      <c r="D58" s="5"/>
      <c r="E58" s="289">
        <f>D72</f>
        <v>150000</v>
      </c>
      <c r="F58" s="289">
        <f>E58</f>
        <v>150000</v>
      </c>
      <c r="G58" s="289">
        <f t="shared" ref="G58:J58" si="21">F58</f>
        <v>150000</v>
      </c>
      <c r="H58" s="289">
        <f t="shared" si="21"/>
        <v>150000</v>
      </c>
      <c r="I58" s="289">
        <f t="shared" si="21"/>
        <v>150000</v>
      </c>
      <c r="J58" s="290">
        <f t="shared" si="21"/>
        <v>150000</v>
      </c>
    </row>
    <row r="60" spans="1:10" ht="15" thickBot="1" x14ac:dyDescent="0.35"/>
    <row r="61" spans="1:10" x14ac:dyDescent="0.3">
      <c r="C61" s="276" t="s">
        <v>469</v>
      </c>
      <c r="D61" s="258" t="s">
        <v>470</v>
      </c>
      <c r="G61" s="19" t="s">
        <v>324</v>
      </c>
    </row>
    <row r="62" spans="1:10" x14ac:dyDescent="0.3">
      <c r="C62" s="1" t="s">
        <v>471</v>
      </c>
      <c r="D62" s="259">
        <v>400000</v>
      </c>
      <c r="G62" s="141" t="s">
        <v>325</v>
      </c>
    </row>
    <row r="63" spans="1:10" x14ac:dyDescent="0.3">
      <c r="C63" s="1" t="s">
        <v>472</v>
      </c>
      <c r="D63" s="259">
        <v>350000</v>
      </c>
      <c r="G63" s="91" t="s">
        <v>170</v>
      </c>
    </row>
    <row r="64" spans="1:10" ht="15" thickBot="1" x14ac:dyDescent="0.35">
      <c r="C64" s="1" t="s">
        <v>43</v>
      </c>
      <c r="D64" s="257">
        <v>200000</v>
      </c>
      <c r="G64" s="31" t="s">
        <v>171</v>
      </c>
    </row>
    <row r="65" spans="3:7" ht="15.6" thickTop="1" thickBot="1" x14ac:dyDescent="0.35">
      <c r="C65" s="1" t="s">
        <v>44</v>
      </c>
      <c r="D65" s="259">
        <v>150000</v>
      </c>
      <c r="G65" s="94" t="s">
        <v>98</v>
      </c>
    </row>
    <row r="66" spans="3:7" x14ac:dyDescent="0.3">
      <c r="C66" s="1" t="s">
        <v>473</v>
      </c>
      <c r="D66" s="259">
        <v>120000</v>
      </c>
    </row>
    <row r="67" spans="3:7" x14ac:dyDescent="0.3">
      <c r="C67" s="1" t="s">
        <v>474</v>
      </c>
      <c r="D67" s="259">
        <v>120000</v>
      </c>
    </row>
    <row r="68" spans="3:7" x14ac:dyDescent="0.3">
      <c r="C68" s="1" t="s">
        <v>475</v>
      </c>
      <c r="D68" s="259">
        <v>100000</v>
      </c>
    </row>
    <row r="69" spans="3:7" x14ac:dyDescent="0.3">
      <c r="C69" s="1" t="s">
        <v>476</v>
      </c>
      <c r="D69" s="259">
        <v>200000</v>
      </c>
    </row>
    <row r="70" spans="3:7" x14ac:dyDescent="0.3">
      <c r="C70" s="1" t="s">
        <v>478</v>
      </c>
      <c r="D70" s="259">
        <v>150000</v>
      </c>
    </row>
    <row r="71" spans="3:7" x14ac:dyDescent="0.3">
      <c r="C71" s="1" t="s">
        <v>479</v>
      </c>
      <c r="D71" s="259">
        <v>150000</v>
      </c>
    </row>
    <row r="72" spans="3:7" x14ac:dyDescent="0.3">
      <c r="C72" s="1" t="s">
        <v>477</v>
      </c>
      <c r="D72" s="259">
        <v>150000</v>
      </c>
    </row>
    <row r="73" spans="3:7" ht="15" thickBot="1" x14ac:dyDescent="0.35">
      <c r="D73" s="14"/>
    </row>
  </sheetData>
  <mergeCells count="6">
    <mergeCell ref="O3:P3"/>
    <mergeCell ref="E3:F3"/>
    <mergeCell ref="G3:H3"/>
    <mergeCell ref="I3:J3"/>
    <mergeCell ref="K3:L3"/>
    <mergeCell ref="M3:N3"/>
  </mergeCells>
  <pageMargins left="0.7" right="0.7" top="0.75" bottom="0.75" header="0.3" footer="0.3"/>
  <ignoredErrors>
    <ignoredError sqref="E50" formulaRange="1"/>
    <ignoredError sqref="G35:G36 I35:I36 G42:G43 I42:I44 F44 G47 I47 F50 I39" formula="1"/>
  </ignoredError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tabColor theme="4" tint="0.39997558519241921"/>
  </sheetPr>
  <dimension ref="A1:Q111"/>
  <sheetViews>
    <sheetView topLeftCell="C1" workbookViewId="0">
      <selection activeCell="J8" sqref="J8"/>
    </sheetView>
  </sheetViews>
  <sheetFormatPr defaultRowHeight="14.4" x14ac:dyDescent="0.3"/>
  <cols>
    <col min="4" max="4" width="35.6640625" customWidth="1"/>
    <col min="5" max="6" width="18.88671875" customWidth="1"/>
    <col min="7" max="7" width="17.33203125" customWidth="1"/>
    <col min="8" max="8" width="17.5546875" customWidth="1"/>
    <col min="9" max="9" width="15.6640625" customWidth="1"/>
    <col min="10" max="10" width="19" customWidth="1"/>
    <col min="12" max="12" width="11.5546875" customWidth="1"/>
    <col min="13" max="13" width="14.6640625" customWidth="1"/>
    <col min="14" max="14" width="11.33203125" customWidth="1"/>
    <col min="15" max="15" width="15.6640625" customWidth="1"/>
    <col min="16" max="16" width="10.5546875" customWidth="1"/>
    <col min="17" max="17" width="14" customWidth="1"/>
  </cols>
  <sheetData>
    <row r="1" spans="3:17" ht="15" thickBot="1" x14ac:dyDescent="0.35"/>
    <row r="2" spans="3:17" x14ac:dyDescent="0.3">
      <c r="C2" s="243"/>
      <c r="D2" s="349"/>
      <c r="E2" s="639" t="s">
        <v>175</v>
      </c>
      <c r="F2" s="639"/>
      <c r="G2" s="639" t="s">
        <v>176</v>
      </c>
      <c r="H2" s="639"/>
      <c r="I2" s="639" t="s">
        <v>177</v>
      </c>
      <c r="J2" s="640"/>
    </row>
    <row r="3" spans="3:17" x14ac:dyDescent="0.3">
      <c r="C3" s="244"/>
      <c r="D3" s="276" t="s">
        <v>540</v>
      </c>
      <c r="E3" s="242" t="s">
        <v>267</v>
      </c>
      <c r="F3" s="242" t="s">
        <v>258</v>
      </c>
      <c r="G3" s="242" t="s">
        <v>267</v>
      </c>
      <c r="H3" s="242" t="s">
        <v>258</v>
      </c>
      <c r="I3" s="242" t="s">
        <v>267</v>
      </c>
      <c r="J3" s="350" t="s">
        <v>258</v>
      </c>
    </row>
    <row r="4" spans="3:17" x14ac:dyDescent="0.3">
      <c r="C4" s="247"/>
      <c r="D4" s="352"/>
      <c r="E4" s="352"/>
      <c r="F4" s="352"/>
      <c r="G4" s="352"/>
      <c r="H4" s="352"/>
      <c r="I4" s="352"/>
      <c r="J4" s="353"/>
    </row>
    <row r="5" spans="3:17" x14ac:dyDescent="0.3">
      <c r="C5" s="2">
        <v>1</v>
      </c>
      <c r="D5" s="1" t="s">
        <v>533</v>
      </c>
      <c r="E5" s="4">
        <v>0</v>
      </c>
      <c r="F5" s="4">
        <v>66353</v>
      </c>
      <c r="G5" s="4">
        <v>0</v>
      </c>
      <c r="H5" s="4">
        <v>78242</v>
      </c>
      <c r="I5" s="4">
        <v>0</v>
      </c>
      <c r="J5" s="257">
        <v>103623</v>
      </c>
    </row>
    <row r="6" spans="3:17" x14ac:dyDescent="0.3">
      <c r="C6" s="2">
        <v>2</v>
      </c>
      <c r="D6" s="1" t="s">
        <v>534</v>
      </c>
      <c r="E6" s="4">
        <v>0</v>
      </c>
      <c r="F6" s="4">
        <v>24000</v>
      </c>
      <c r="G6" s="4">
        <v>0</v>
      </c>
      <c r="H6" s="4">
        <v>27429</v>
      </c>
      <c r="I6" s="4">
        <v>0</v>
      </c>
      <c r="J6" s="257">
        <v>36000</v>
      </c>
    </row>
    <row r="7" spans="3:17" x14ac:dyDescent="0.3">
      <c r="C7" s="2">
        <v>3</v>
      </c>
      <c r="D7" s="1" t="s">
        <v>535</v>
      </c>
      <c r="E7" s="4">
        <v>0</v>
      </c>
      <c r="F7" s="4">
        <v>126000</v>
      </c>
      <c r="G7" s="4">
        <v>0</v>
      </c>
      <c r="H7" s="4">
        <v>147000</v>
      </c>
      <c r="I7" s="4">
        <v>0</v>
      </c>
      <c r="J7" s="257">
        <v>199500</v>
      </c>
    </row>
    <row r="8" spans="3:17" x14ac:dyDescent="0.3">
      <c r="C8" s="2">
        <v>4</v>
      </c>
      <c r="D8" s="1" t="s">
        <v>441</v>
      </c>
      <c r="E8" s="4">
        <v>1027031</v>
      </c>
      <c r="F8" s="4">
        <v>2513783</v>
      </c>
      <c r="G8" s="4">
        <v>1027031</v>
      </c>
      <c r="H8" s="4">
        <v>2539363</v>
      </c>
      <c r="I8" s="4">
        <v>1027031</v>
      </c>
      <c r="J8" s="257">
        <v>3101669</v>
      </c>
      <c r="L8" s="38">
        <f>(SUM(E5:E8))*(3/5)</f>
        <v>616218.6</v>
      </c>
      <c r="M8" s="38">
        <f t="shared" ref="M8:Q8" si="0">(SUM(F5:F8))*(3/5)</f>
        <v>1638081.5999999999</v>
      </c>
      <c r="N8" s="399">
        <f t="shared" si="0"/>
        <v>616218.6</v>
      </c>
      <c r="O8" s="399">
        <f t="shared" si="0"/>
        <v>1675220.4</v>
      </c>
      <c r="P8" s="38">
        <f t="shared" si="0"/>
        <v>616218.6</v>
      </c>
      <c r="Q8" s="38">
        <f t="shared" si="0"/>
        <v>2064475.2</v>
      </c>
    </row>
    <row r="9" spans="3:17" x14ac:dyDescent="0.3">
      <c r="C9" s="2">
        <v>5</v>
      </c>
      <c r="D9" s="1" t="s">
        <v>536</v>
      </c>
      <c r="E9" s="4">
        <v>0</v>
      </c>
      <c r="F9" s="4">
        <v>402579</v>
      </c>
      <c r="G9" s="4">
        <v>0</v>
      </c>
      <c r="H9" s="4">
        <v>640082</v>
      </c>
      <c r="I9" s="4"/>
      <c r="J9" s="257">
        <v>859766</v>
      </c>
      <c r="L9" s="157"/>
      <c r="M9" s="157"/>
      <c r="N9" s="157"/>
      <c r="O9" s="157"/>
    </row>
    <row r="10" spans="3:17" x14ac:dyDescent="0.3">
      <c r="C10" s="2">
        <v>6</v>
      </c>
      <c r="D10" s="1" t="s">
        <v>537</v>
      </c>
      <c r="E10" s="4">
        <v>40000</v>
      </c>
      <c r="F10" s="4">
        <v>946537</v>
      </c>
      <c r="G10" s="4">
        <v>40000</v>
      </c>
      <c r="H10" s="4">
        <v>1577039</v>
      </c>
      <c r="I10" s="4">
        <v>80000</v>
      </c>
      <c r="J10" s="257">
        <v>2510576</v>
      </c>
    </row>
    <row r="11" spans="3:17" x14ac:dyDescent="0.3">
      <c r="C11" s="2">
        <v>7</v>
      </c>
      <c r="D11" s="1" t="s">
        <v>538</v>
      </c>
      <c r="E11" s="4">
        <v>359378</v>
      </c>
      <c r="F11" s="4">
        <v>333099</v>
      </c>
      <c r="G11" s="4">
        <v>576482</v>
      </c>
      <c r="H11" s="4">
        <v>379963</v>
      </c>
      <c r="I11" s="4">
        <v>814856</v>
      </c>
      <c r="J11" s="257">
        <v>507347</v>
      </c>
      <c r="L11" s="157">
        <f>SUM(E9:E11)</f>
        <v>399378</v>
      </c>
      <c r="M11" s="157">
        <f t="shared" ref="M11:Q11" si="1">SUM(F9:F11)</f>
        <v>1682215</v>
      </c>
      <c r="N11" s="157">
        <f t="shared" si="1"/>
        <v>616482</v>
      </c>
      <c r="O11" s="157">
        <f t="shared" si="1"/>
        <v>2597084</v>
      </c>
      <c r="P11" s="157">
        <f t="shared" si="1"/>
        <v>894856</v>
      </c>
      <c r="Q11" s="157">
        <f t="shared" si="1"/>
        <v>3877689</v>
      </c>
    </row>
    <row r="12" spans="3:17" ht="15" thickBot="1" x14ac:dyDescent="0.35">
      <c r="C12" s="8">
        <v>8</v>
      </c>
      <c r="D12" s="494" t="s">
        <v>539</v>
      </c>
      <c r="E12" s="495">
        <v>668900</v>
      </c>
      <c r="F12" s="495">
        <v>957039</v>
      </c>
      <c r="G12" s="495">
        <v>1257800</v>
      </c>
      <c r="H12" s="495">
        <v>1106382</v>
      </c>
      <c r="I12" s="495">
        <v>2034240</v>
      </c>
      <c r="J12" s="496">
        <v>1428221</v>
      </c>
    </row>
    <row r="13" spans="3:17" ht="15" thickTop="1" x14ac:dyDescent="0.3">
      <c r="C13" s="354"/>
      <c r="D13" s="355" t="s">
        <v>115</v>
      </c>
      <c r="E13" s="356">
        <f>SUM(E5:E12)</f>
        <v>2095309</v>
      </c>
      <c r="F13" s="356">
        <f>SUM(F5:F12)</f>
        <v>5369390</v>
      </c>
      <c r="G13" s="356">
        <f t="shared" ref="G13:J13" si="2">SUM(G5:G12)</f>
        <v>2901313</v>
      </c>
      <c r="H13" s="356">
        <f t="shared" si="2"/>
        <v>6495500</v>
      </c>
      <c r="I13" s="356">
        <f t="shared" si="2"/>
        <v>3956127</v>
      </c>
      <c r="J13" s="357">
        <f t="shared" si="2"/>
        <v>8746702</v>
      </c>
      <c r="L13" s="358">
        <f>F13/E13</f>
        <v>2.5625766891661326</v>
      </c>
    </row>
    <row r="14" spans="3:17" ht="15" thickBot="1" x14ac:dyDescent="0.35">
      <c r="C14" s="13"/>
      <c r="D14" s="5"/>
      <c r="E14" s="5"/>
      <c r="F14" s="5"/>
      <c r="G14" s="5"/>
      <c r="H14" s="5"/>
      <c r="I14" s="5"/>
      <c r="J14" s="14"/>
    </row>
    <row r="16" spans="3:17" ht="15" thickBot="1" x14ac:dyDescent="0.35"/>
    <row r="17" spans="3:17" x14ac:dyDescent="0.3">
      <c r="C17" s="243"/>
      <c r="D17" s="349"/>
      <c r="E17" s="639" t="s">
        <v>175</v>
      </c>
      <c r="F17" s="639"/>
      <c r="G17" s="639" t="s">
        <v>176</v>
      </c>
      <c r="H17" s="639"/>
      <c r="I17" s="639" t="s">
        <v>177</v>
      </c>
      <c r="J17" s="640"/>
    </row>
    <row r="18" spans="3:17" x14ac:dyDescent="0.3">
      <c r="C18" s="244"/>
      <c r="D18" s="276" t="s">
        <v>541</v>
      </c>
      <c r="E18" s="242" t="s">
        <v>267</v>
      </c>
      <c r="F18" s="242" t="s">
        <v>258</v>
      </c>
      <c r="G18" s="242" t="s">
        <v>267</v>
      </c>
      <c r="H18" s="242" t="s">
        <v>258</v>
      </c>
      <c r="I18" s="242" t="s">
        <v>267</v>
      </c>
      <c r="J18" s="350" t="s">
        <v>258</v>
      </c>
    </row>
    <row r="19" spans="3:17" x14ac:dyDescent="0.3">
      <c r="C19" s="247"/>
      <c r="D19" s="352"/>
      <c r="E19" s="352"/>
      <c r="F19" s="352"/>
      <c r="G19" s="352"/>
      <c r="H19" s="352"/>
      <c r="I19" s="352"/>
      <c r="J19" s="353"/>
    </row>
    <row r="20" spans="3:17" x14ac:dyDescent="0.3">
      <c r="C20" s="2">
        <v>1</v>
      </c>
      <c r="D20" s="1" t="s">
        <v>533</v>
      </c>
      <c r="E20" s="4">
        <v>0</v>
      </c>
      <c r="F20" s="4">
        <f>F5/5</f>
        <v>13270.6</v>
      </c>
      <c r="G20" s="4">
        <f>G5/5</f>
        <v>0</v>
      </c>
      <c r="H20" s="4">
        <f>H5/5</f>
        <v>15648.4</v>
      </c>
      <c r="I20" s="4">
        <f>I5/5</f>
        <v>0</v>
      </c>
      <c r="J20" s="257">
        <f>J5/5</f>
        <v>20724.599999999999</v>
      </c>
    </row>
    <row r="21" spans="3:17" x14ac:dyDescent="0.3">
      <c r="C21" s="2">
        <v>2</v>
      </c>
      <c r="D21" s="1" t="s">
        <v>534</v>
      </c>
      <c r="E21" s="4">
        <v>0</v>
      </c>
      <c r="F21" s="4">
        <f t="shared" ref="F21:J24" si="3">F6/5</f>
        <v>4800</v>
      </c>
      <c r="G21" s="4">
        <f t="shared" si="3"/>
        <v>0</v>
      </c>
      <c r="H21" s="4">
        <f t="shared" si="3"/>
        <v>5485.8</v>
      </c>
      <c r="I21" s="4">
        <f t="shared" si="3"/>
        <v>0</v>
      </c>
      <c r="J21" s="257">
        <f t="shared" si="3"/>
        <v>7200</v>
      </c>
    </row>
    <row r="22" spans="3:17" x14ac:dyDescent="0.3">
      <c r="C22" s="2">
        <v>3</v>
      </c>
      <c r="D22" s="1" t="s">
        <v>535</v>
      </c>
      <c r="E22" s="4">
        <v>0</v>
      </c>
      <c r="F22" s="4">
        <f t="shared" si="3"/>
        <v>25200</v>
      </c>
      <c r="G22" s="4">
        <f t="shared" si="3"/>
        <v>0</v>
      </c>
      <c r="H22" s="4">
        <f t="shared" si="3"/>
        <v>29400</v>
      </c>
      <c r="I22" s="4">
        <f t="shared" si="3"/>
        <v>0</v>
      </c>
      <c r="J22" s="257">
        <f t="shared" si="3"/>
        <v>39900</v>
      </c>
      <c r="L22" s="398">
        <f>(SUM(E20:E23))*3</f>
        <v>616218.60000000009</v>
      </c>
      <c r="M22" s="398">
        <f t="shared" ref="M22:Q22" si="4">(SUM(F20:F23))*3</f>
        <v>1638081.5999999999</v>
      </c>
      <c r="N22" s="399">
        <f t="shared" si="4"/>
        <v>616218.60000000009</v>
      </c>
      <c r="O22" s="399">
        <f t="shared" si="4"/>
        <v>1675220.4</v>
      </c>
      <c r="P22" s="398">
        <f t="shared" si="4"/>
        <v>616218.60000000009</v>
      </c>
      <c r="Q22" s="398">
        <f t="shared" si="4"/>
        <v>2064475.2000000002</v>
      </c>
    </row>
    <row r="23" spans="3:17" x14ac:dyDescent="0.3">
      <c r="C23" s="2">
        <v>4</v>
      </c>
      <c r="D23" s="1" t="s">
        <v>441</v>
      </c>
      <c r="E23" s="4">
        <f>(E8)/5</f>
        <v>205406.2</v>
      </c>
      <c r="F23" s="4">
        <f>(F8)/5</f>
        <v>502756.6</v>
      </c>
      <c r="G23" s="4">
        <f t="shared" si="3"/>
        <v>205406.2</v>
      </c>
      <c r="H23" s="4">
        <f t="shared" si="3"/>
        <v>507872.6</v>
      </c>
      <c r="I23" s="4">
        <f t="shared" si="3"/>
        <v>205406.2</v>
      </c>
      <c r="J23" s="257">
        <f t="shared" si="3"/>
        <v>620333.80000000005</v>
      </c>
    </row>
    <row r="24" spans="3:17" x14ac:dyDescent="0.3">
      <c r="C24" s="2">
        <v>5</v>
      </c>
      <c r="D24" s="1" t="s">
        <v>536</v>
      </c>
      <c r="E24" s="4">
        <v>0</v>
      </c>
      <c r="F24" s="4">
        <f>F9</f>
        <v>402579</v>
      </c>
      <c r="G24" s="4">
        <f t="shared" si="3"/>
        <v>0</v>
      </c>
      <c r="H24" s="4">
        <f>H9</f>
        <v>640082</v>
      </c>
      <c r="I24" s="4">
        <f t="shared" si="3"/>
        <v>0</v>
      </c>
      <c r="J24" s="257">
        <f>J9</f>
        <v>859766</v>
      </c>
      <c r="L24" s="157"/>
      <c r="M24" s="157"/>
    </row>
    <row r="25" spans="3:17" x14ac:dyDescent="0.3">
      <c r="C25" s="2">
        <v>6</v>
      </c>
      <c r="D25" s="1" t="s">
        <v>537</v>
      </c>
      <c r="E25" s="4">
        <f>E10</f>
        <v>40000</v>
      </c>
      <c r="F25" s="4">
        <f>F10</f>
        <v>946537</v>
      </c>
      <c r="G25" s="4">
        <f>G10</f>
        <v>40000</v>
      </c>
      <c r="H25" s="4">
        <f t="shared" ref="H25:H26" si="5">H10</f>
        <v>1577039</v>
      </c>
      <c r="I25" s="4">
        <f>I10</f>
        <v>80000</v>
      </c>
      <c r="J25" s="257">
        <f t="shared" ref="J25:J26" si="6">J10</f>
        <v>2510576</v>
      </c>
    </row>
    <row r="26" spans="3:17" ht="15" customHeight="1" x14ac:dyDescent="0.3">
      <c r="C26" s="2">
        <v>7</v>
      </c>
      <c r="D26" s="1" t="s">
        <v>538</v>
      </c>
      <c r="E26" s="4">
        <f>E11</f>
        <v>359378</v>
      </c>
      <c r="F26" s="4">
        <f>F11</f>
        <v>333099</v>
      </c>
      <c r="G26" s="4">
        <f>G11</f>
        <v>576482</v>
      </c>
      <c r="H26" s="4">
        <f t="shared" si="5"/>
        <v>379963</v>
      </c>
      <c r="I26" s="4">
        <f>I11</f>
        <v>814856</v>
      </c>
      <c r="J26" s="257">
        <f t="shared" si="6"/>
        <v>507347</v>
      </c>
      <c r="L26" s="400">
        <f>SUM(E24:E26)</f>
        <v>399378</v>
      </c>
      <c r="M26" s="400">
        <f t="shared" ref="M26:Q26" si="7">SUM(F24:F26)</f>
        <v>1682215</v>
      </c>
      <c r="N26" s="400">
        <f t="shared" si="7"/>
        <v>616482</v>
      </c>
      <c r="O26" s="400">
        <f t="shared" si="7"/>
        <v>2597084</v>
      </c>
      <c r="P26" s="400">
        <f t="shared" si="7"/>
        <v>894856</v>
      </c>
      <c r="Q26" s="400">
        <f t="shared" si="7"/>
        <v>3877689</v>
      </c>
    </row>
    <row r="27" spans="3:17" ht="15" customHeight="1" thickBot="1" x14ac:dyDescent="0.35">
      <c r="C27" s="8">
        <v>8</v>
      </c>
      <c r="D27" s="347" t="s">
        <v>539</v>
      </c>
      <c r="E27" s="348">
        <f>E12</f>
        <v>668900</v>
      </c>
      <c r="F27" s="348">
        <f t="shared" ref="F27:J27" si="8">F12</f>
        <v>957039</v>
      </c>
      <c r="G27" s="348">
        <f t="shared" si="8"/>
        <v>1257800</v>
      </c>
      <c r="H27" s="348">
        <f t="shared" si="8"/>
        <v>1106382</v>
      </c>
      <c r="I27" s="348">
        <f t="shared" si="8"/>
        <v>2034240</v>
      </c>
      <c r="J27" s="348">
        <f t="shared" si="8"/>
        <v>1428221</v>
      </c>
      <c r="L27" s="342"/>
    </row>
    <row r="28" spans="3:17" ht="15.6" thickTop="1" thickBot="1" x14ac:dyDescent="0.35">
      <c r="C28" s="13">
        <v>9</v>
      </c>
      <c r="D28" s="5" t="s">
        <v>115</v>
      </c>
      <c r="E28" s="360">
        <f>SUM(E20:E27)</f>
        <v>1273684.2</v>
      </c>
      <c r="F28" s="360">
        <f t="shared" ref="F28:J28" si="9">SUM(F20:F27)</f>
        <v>3185281.2</v>
      </c>
      <c r="G28" s="360">
        <f t="shared" si="9"/>
        <v>2079688.2</v>
      </c>
      <c r="H28" s="360">
        <f t="shared" si="9"/>
        <v>4261872.8</v>
      </c>
      <c r="I28" s="360">
        <f t="shared" si="9"/>
        <v>3134502.2</v>
      </c>
      <c r="J28" s="359">
        <f t="shared" si="9"/>
        <v>5994068.4000000004</v>
      </c>
      <c r="L28" s="157">
        <f>L8-L22</f>
        <v>0</v>
      </c>
      <c r="M28" s="157">
        <f t="shared" ref="M28:Q28" si="10">M8-M22</f>
        <v>0</v>
      </c>
      <c r="N28" s="157">
        <f t="shared" si="10"/>
        <v>0</v>
      </c>
      <c r="O28" s="157">
        <f t="shared" si="10"/>
        <v>0</v>
      </c>
      <c r="P28" s="157">
        <f t="shared" si="10"/>
        <v>0</v>
      </c>
      <c r="Q28" s="157">
        <f t="shared" si="10"/>
        <v>0</v>
      </c>
    </row>
    <row r="29" spans="3:17" x14ac:dyDescent="0.3">
      <c r="C29" s="2"/>
      <c r="D29" s="1"/>
      <c r="E29" s="4"/>
      <c r="F29" s="4"/>
      <c r="G29" s="4"/>
      <c r="H29" s="4"/>
      <c r="I29" s="4"/>
      <c r="J29" s="257"/>
      <c r="L29" s="157">
        <f>L11-L26</f>
        <v>0</v>
      </c>
      <c r="M29" s="157">
        <f t="shared" ref="M29:Q29" si="11">M11-M26</f>
        <v>0</v>
      </c>
      <c r="N29" s="157">
        <f t="shared" si="11"/>
        <v>0</v>
      </c>
      <c r="O29" s="157">
        <f t="shared" si="11"/>
        <v>0</v>
      </c>
      <c r="P29" s="157">
        <f t="shared" si="11"/>
        <v>0</v>
      </c>
      <c r="Q29" s="157">
        <f t="shared" si="11"/>
        <v>0</v>
      </c>
    </row>
    <row r="30" spans="3:17" x14ac:dyDescent="0.3">
      <c r="C30" s="354"/>
      <c r="D30" s="355"/>
      <c r="E30" s="356">
        <f>SUM(E20:E28)</f>
        <v>2547368.4</v>
      </c>
      <c r="F30" s="356">
        <f>SUM(F20:F28)</f>
        <v>6370562.4000000004</v>
      </c>
      <c r="G30" s="356">
        <f t="shared" ref="G30" si="12">SUM(G20:G28)</f>
        <v>4159376.4</v>
      </c>
      <c r="H30" s="356">
        <f t="shared" ref="H30" si="13">SUM(H20:H28)</f>
        <v>8523745.5999999996</v>
      </c>
      <c r="I30" s="356">
        <f t="shared" ref="I30" si="14">SUM(I20:I28)</f>
        <v>6269004.4000000004</v>
      </c>
      <c r="J30" s="357">
        <f t="shared" ref="J30" si="15">SUM(J20:J28)</f>
        <v>11988136.800000001</v>
      </c>
    </row>
    <row r="31" spans="3:17" ht="15" thickBot="1" x14ac:dyDescent="0.35">
      <c r="C31" s="13"/>
      <c r="D31" s="5"/>
      <c r="E31" s="5"/>
      <c r="F31" s="5"/>
      <c r="G31" s="5"/>
      <c r="H31" s="5"/>
      <c r="I31" s="5"/>
      <c r="J31" s="14"/>
    </row>
    <row r="32" spans="3:17" ht="10.199999999999999" customHeight="1" x14ac:dyDescent="0.3"/>
    <row r="33" spans="4:13" s="401" customFormat="1" x14ac:dyDescent="0.3"/>
    <row r="34" spans="4:13" s="401" customFormat="1" x14ac:dyDescent="0.3"/>
    <row r="35" spans="4:13" s="401" customFormat="1" x14ac:dyDescent="0.3"/>
    <row r="36" spans="4:13" s="401" customFormat="1" x14ac:dyDescent="0.3"/>
    <row r="37" spans="4:13" s="401" customFormat="1" x14ac:dyDescent="0.3"/>
    <row r="38" spans="4:13" s="401" customFormat="1" x14ac:dyDescent="0.3"/>
    <row r="39" spans="4:13" s="401" customFormat="1" x14ac:dyDescent="0.3"/>
    <row r="40" spans="4:13" s="401" customFormat="1" x14ac:dyDescent="0.3"/>
    <row r="41" spans="4:13" s="401" customFormat="1" x14ac:dyDescent="0.3"/>
    <row r="42" spans="4:13" s="401" customFormat="1" x14ac:dyDescent="0.3">
      <c r="D42" s="401" t="s">
        <v>418</v>
      </c>
      <c r="E42" s="402">
        <v>2461174</v>
      </c>
      <c r="G42" s="401" t="s">
        <v>420</v>
      </c>
      <c r="H42" s="402"/>
      <c r="I42" s="402">
        <v>554946</v>
      </c>
      <c r="L42" s="403">
        <f>H42/E42</f>
        <v>0</v>
      </c>
    </row>
    <row r="43" spans="4:13" s="401" customFormat="1" x14ac:dyDescent="0.3">
      <c r="D43" s="401" t="s">
        <v>419</v>
      </c>
      <c r="E43" s="404">
        <f>E42/38</f>
        <v>64767.73684210526</v>
      </c>
      <c r="G43" s="401" t="s">
        <v>421</v>
      </c>
      <c r="H43" s="404"/>
      <c r="I43" s="404">
        <f>I42/400</f>
        <v>1387.365</v>
      </c>
    </row>
    <row r="44" spans="4:13" s="401" customFormat="1" x14ac:dyDescent="0.3">
      <c r="E44" s="404"/>
      <c r="H44" s="404"/>
      <c r="I44" s="404"/>
    </row>
    <row r="45" spans="4:13" s="401" customFormat="1" x14ac:dyDescent="0.3">
      <c r="D45" s="401" t="s">
        <v>423</v>
      </c>
      <c r="E45" s="402">
        <v>545973</v>
      </c>
      <c r="G45" s="401" t="s">
        <v>424</v>
      </c>
      <c r="H45" s="402"/>
      <c r="I45" s="402">
        <v>83242</v>
      </c>
    </row>
    <row r="46" spans="4:13" s="401" customFormat="1" x14ac:dyDescent="0.3">
      <c r="D46" s="401" t="s">
        <v>432</v>
      </c>
      <c r="E46" s="402">
        <f>(E45/38)/5</f>
        <v>2873.5421052631582</v>
      </c>
      <c r="G46" s="401" t="s">
        <v>424</v>
      </c>
      <c r="H46" s="402"/>
      <c r="I46" s="402">
        <f>(I45/400)/5</f>
        <v>41.620999999999995</v>
      </c>
    </row>
    <row r="47" spans="4:13" s="401" customFormat="1" ht="15.6" customHeight="1" x14ac:dyDescent="0.3">
      <c r="E47" s="404"/>
      <c r="H47" s="402"/>
      <c r="I47" s="402"/>
    </row>
    <row r="48" spans="4:13" s="401" customFormat="1" ht="13.2" customHeight="1" x14ac:dyDescent="0.3">
      <c r="D48" s="401" t="s">
        <v>425</v>
      </c>
      <c r="E48" s="402">
        <v>1687770</v>
      </c>
      <c r="G48" s="401" t="s">
        <v>425</v>
      </c>
      <c r="H48" s="402"/>
      <c r="I48" s="402">
        <v>8883000</v>
      </c>
      <c r="M48" s="403" t="e">
        <f>668000/E85</f>
        <v>#REF!</v>
      </c>
    </row>
    <row r="49" spans="4:13" s="401" customFormat="1" x14ac:dyDescent="0.3">
      <c r="D49" s="401" t="s">
        <v>431</v>
      </c>
      <c r="E49" s="402">
        <f>(E48/38)/5</f>
        <v>8883</v>
      </c>
      <c r="G49" s="401" t="s">
        <v>426</v>
      </c>
      <c r="H49" s="402"/>
      <c r="I49" s="402">
        <f>(I48/400)/5</f>
        <v>4441.5</v>
      </c>
    </row>
    <row r="50" spans="4:13" s="401" customFormat="1" ht="13.2" customHeight="1" x14ac:dyDescent="0.3">
      <c r="D50" s="401" t="s">
        <v>427</v>
      </c>
      <c r="E50" s="402">
        <v>557125</v>
      </c>
      <c r="G50" s="401" t="s">
        <v>427</v>
      </c>
      <c r="H50" s="402"/>
      <c r="I50" s="402">
        <v>4252500</v>
      </c>
      <c r="M50" s="403" t="e">
        <f>668000/E87</f>
        <v>#DIV/0!</v>
      </c>
    </row>
    <row r="51" spans="4:13" s="401" customFormat="1" x14ac:dyDescent="0.3">
      <c r="D51" s="401" t="s">
        <v>428</v>
      </c>
      <c r="E51" s="402">
        <f>(E50/38)/5</f>
        <v>2932.2368421052629</v>
      </c>
      <c r="G51" s="401" t="s">
        <v>428</v>
      </c>
      <c r="H51" s="402"/>
      <c r="I51" s="402">
        <f>(I50/400)/5</f>
        <v>2126.25</v>
      </c>
    </row>
    <row r="52" spans="4:13" s="401" customFormat="1" ht="13.2" customHeight="1" x14ac:dyDescent="0.3">
      <c r="D52" s="401" t="s">
        <v>429</v>
      </c>
      <c r="E52" s="402">
        <v>2520000</v>
      </c>
      <c r="G52" s="401" t="s">
        <v>429</v>
      </c>
      <c r="H52" s="402"/>
      <c r="I52" s="402">
        <f>1435000</f>
        <v>1435000</v>
      </c>
      <c r="M52" s="403" t="e">
        <f>668000/E89</f>
        <v>#REF!</v>
      </c>
    </row>
    <row r="53" spans="4:13" s="401" customFormat="1" x14ac:dyDescent="0.3">
      <c r="D53" s="401" t="s">
        <v>430</v>
      </c>
      <c r="E53" s="402">
        <f>(E52/38)/5</f>
        <v>13263.157894736843</v>
      </c>
      <c r="G53" s="401" t="s">
        <v>430</v>
      </c>
      <c r="H53" s="402"/>
      <c r="I53" s="402">
        <f>(I52/400)/5</f>
        <v>717.5</v>
      </c>
    </row>
    <row r="54" spans="4:13" s="401" customFormat="1" x14ac:dyDescent="0.3">
      <c r="E54" s="402"/>
      <c r="H54" s="402"/>
      <c r="I54" s="402"/>
    </row>
    <row r="55" spans="4:13" s="401" customFormat="1" x14ac:dyDescent="0.3">
      <c r="D55" s="401" t="s">
        <v>436</v>
      </c>
      <c r="E55" s="402">
        <f>70080</f>
        <v>70080</v>
      </c>
      <c r="G55" s="401" t="s">
        <v>436</v>
      </c>
      <c r="H55" s="402"/>
      <c r="I55" s="402">
        <f>160483</f>
        <v>160483</v>
      </c>
    </row>
    <row r="56" spans="4:13" s="401" customFormat="1" x14ac:dyDescent="0.3">
      <c r="D56" s="401" t="s">
        <v>437</v>
      </c>
      <c r="E56" s="402">
        <f>(E55/38)/5</f>
        <v>368.84210526315786</v>
      </c>
      <c r="G56" s="401" t="s">
        <v>437</v>
      </c>
      <c r="H56" s="402"/>
      <c r="I56" s="402">
        <f>(I55/400)/5</f>
        <v>80.241500000000002</v>
      </c>
    </row>
    <row r="57" spans="4:13" s="401" customFormat="1" ht="18.600000000000001" customHeight="1" x14ac:dyDescent="0.3">
      <c r="D57" s="401" t="s">
        <v>277</v>
      </c>
      <c r="E57" s="402">
        <v>100000</v>
      </c>
      <c r="G57" s="401" t="s">
        <v>277</v>
      </c>
      <c r="I57" s="401">
        <v>200000</v>
      </c>
    </row>
    <row r="58" spans="4:13" s="401" customFormat="1" ht="15" customHeight="1" x14ac:dyDescent="0.3">
      <c r="D58" s="401" t="s">
        <v>438</v>
      </c>
      <c r="E58" s="402">
        <f>(E57/38)/5</f>
        <v>526.31578947368428</v>
      </c>
      <c r="G58" s="401" t="s">
        <v>438</v>
      </c>
      <c r="H58" s="402"/>
      <c r="I58" s="402">
        <f>(I57/400)/5</f>
        <v>100</v>
      </c>
    </row>
    <row r="59" spans="4:13" s="401" customFormat="1" ht="15" customHeight="1" x14ac:dyDescent="0.3">
      <c r="E59" s="402"/>
      <c r="H59" s="402"/>
      <c r="I59" s="402"/>
    </row>
    <row r="60" spans="4:13" s="401" customFormat="1" x14ac:dyDescent="0.3">
      <c r="D60" s="401" t="s">
        <v>439</v>
      </c>
      <c r="E60" s="402">
        <v>1027031</v>
      </c>
      <c r="G60" s="401" t="s">
        <v>439</v>
      </c>
      <c r="H60" s="402"/>
      <c r="I60" s="402">
        <f>2513783</f>
        <v>2513783</v>
      </c>
      <c r="L60" s="401" t="s">
        <v>446</v>
      </c>
    </row>
    <row r="61" spans="4:13" s="401" customFormat="1" x14ac:dyDescent="0.3">
      <c r="D61" s="401" t="s">
        <v>440</v>
      </c>
      <c r="E61" s="402">
        <f>E60/5</f>
        <v>205406.2</v>
      </c>
      <c r="G61" s="401" t="s">
        <v>440</v>
      </c>
      <c r="H61" s="402"/>
      <c r="I61" s="402">
        <f>I60/5</f>
        <v>502756.6</v>
      </c>
    </row>
    <row r="62" spans="4:13" s="401" customFormat="1" x14ac:dyDescent="0.3">
      <c r="E62" s="402"/>
      <c r="H62" s="402"/>
      <c r="I62" s="402"/>
    </row>
    <row r="63" spans="4:13" s="401" customFormat="1" x14ac:dyDescent="0.3">
      <c r="D63" s="401" t="s">
        <v>443</v>
      </c>
      <c r="E63" s="402">
        <v>1000</v>
      </c>
      <c r="G63" s="401" t="s">
        <v>443</v>
      </c>
      <c r="H63" s="402"/>
      <c r="I63" s="402">
        <v>7023</v>
      </c>
      <c r="L63" s="401" t="s">
        <v>447</v>
      </c>
    </row>
    <row r="64" spans="4:13" s="401" customFormat="1" x14ac:dyDescent="0.3">
      <c r="E64" s="402"/>
      <c r="H64" s="402"/>
    </row>
    <row r="65" spans="4:8" s="401" customFormat="1" x14ac:dyDescent="0.3"/>
    <row r="66" spans="4:8" s="401" customFormat="1" x14ac:dyDescent="0.3">
      <c r="G66" s="642"/>
      <c r="H66" s="642"/>
    </row>
    <row r="67" spans="4:8" s="401" customFormat="1" x14ac:dyDescent="0.3">
      <c r="D67" s="401" t="s">
        <v>497</v>
      </c>
      <c r="E67" s="404">
        <f>E43</f>
        <v>64767.73684210526</v>
      </c>
      <c r="F67" s="404">
        <f>I43</f>
        <v>1387.365</v>
      </c>
      <c r="G67" s="642"/>
      <c r="H67" s="642"/>
    </row>
    <row r="68" spans="4:8" s="401" customFormat="1" x14ac:dyDescent="0.3">
      <c r="D68" s="401" t="s">
        <v>498</v>
      </c>
      <c r="E68" s="402">
        <f>E46</f>
        <v>2873.5421052631582</v>
      </c>
      <c r="F68" s="402">
        <f>I46</f>
        <v>41.620999999999995</v>
      </c>
      <c r="G68" s="642"/>
      <c r="H68" s="642"/>
    </row>
    <row r="69" spans="4:8" s="401" customFormat="1" x14ac:dyDescent="0.3">
      <c r="G69" s="642"/>
      <c r="H69" s="642"/>
    </row>
    <row r="70" spans="4:8" s="401" customFormat="1" x14ac:dyDescent="0.3">
      <c r="D70" s="401" t="s">
        <v>500</v>
      </c>
      <c r="E70" s="402">
        <f>E49</f>
        <v>8883</v>
      </c>
      <c r="F70" s="402">
        <f>I49</f>
        <v>4441.5</v>
      </c>
      <c r="G70" s="642"/>
      <c r="H70" s="642"/>
    </row>
    <row r="71" spans="4:8" s="401" customFormat="1" x14ac:dyDescent="0.3">
      <c r="D71" s="401" t="s">
        <v>499</v>
      </c>
      <c r="E71" s="402">
        <f>E51</f>
        <v>2932.2368421052629</v>
      </c>
      <c r="F71" s="402">
        <f>I51</f>
        <v>2126.25</v>
      </c>
      <c r="G71" s="642"/>
      <c r="H71" s="642"/>
    </row>
    <row r="72" spans="4:8" s="401" customFormat="1" x14ac:dyDescent="0.3">
      <c r="D72" s="401" t="s">
        <v>501</v>
      </c>
      <c r="E72" s="402">
        <f>E53</f>
        <v>13263.157894736843</v>
      </c>
      <c r="F72" s="402">
        <f>I53</f>
        <v>717.5</v>
      </c>
      <c r="G72" s="642"/>
      <c r="H72" s="642"/>
    </row>
    <row r="73" spans="4:8" s="401" customFormat="1" x14ac:dyDescent="0.3">
      <c r="G73" s="642"/>
      <c r="H73" s="642"/>
    </row>
    <row r="74" spans="4:8" s="401" customFormat="1" x14ac:dyDescent="0.3">
      <c r="D74" s="401" t="s">
        <v>502</v>
      </c>
      <c r="E74" s="402">
        <f>E56</f>
        <v>368.84210526315786</v>
      </c>
      <c r="F74" s="402">
        <f>I56</f>
        <v>80.241500000000002</v>
      </c>
      <c r="G74" s="642"/>
      <c r="H74" s="642"/>
    </row>
    <row r="75" spans="4:8" s="401" customFormat="1" x14ac:dyDescent="0.3">
      <c r="D75" s="401" t="s">
        <v>503</v>
      </c>
      <c r="E75" s="402">
        <f>E58</f>
        <v>526.31578947368428</v>
      </c>
      <c r="F75" s="402">
        <f>I58</f>
        <v>100</v>
      </c>
      <c r="G75" s="642"/>
      <c r="H75" s="642"/>
    </row>
    <row r="76" spans="4:8" s="401" customFormat="1" x14ac:dyDescent="0.3">
      <c r="G76" s="642"/>
      <c r="H76" s="642"/>
    </row>
    <row r="77" spans="4:8" s="401" customFormat="1" x14ac:dyDescent="0.3">
      <c r="D77" s="401" t="s">
        <v>504</v>
      </c>
      <c r="E77" s="402">
        <v>205406</v>
      </c>
      <c r="F77" s="402">
        <f>I61</f>
        <v>502756.6</v>
      </c>
      <c r="G77" s="642"/>
      <c r="H77" s="642"/>
    </row>
    <row r="78" spans="4:8" s="401" customFormat="1" x14ac:dyDescent="0.3">
      <c r="D78" s="401" t="s">
        <v>505</v>
      </c>
      <c r="E78" s="402">
        <v>1000</v>
      </c>
      <c r="F78" s="402">
        <f>I63</f>
        <v>7023</v>
      </c>
      <c r="G78" s="642"/>
      <c r="H78" s="642"/>
    </row>
    <row r="79" spans="4:8" s="401" customFormat="1" x14ac:dyDescent="0.3">
      <c r="E79" s="402"/>
      <c r="H79" s="402"/>
    </row>
    <row r="80" spans="4:8" s="401" customFormat="1" x14ac:dyDescent="0.3">
      <c r="E80" s="402"/>
      <c r="H80" s="402"/>
    </row>
    <row r="81" spans="1:14" s="401" customFormat="1" x14ac:dyDescent="0.3"/>
    <row r="82" spans="1:14" s="401" customFormat="1" ht="22.95" customHeight="1" thickBot="1" x14ac:dyDescent="0.4">
      <c r="A82" s="401" t="s">
        <v>267</v>
      </c>
      <c r="B82" s="401" t="s">
        <v>509</v>
      </c>
      <c r="D82" s="405"/>
      <c r="E82" s="641" t="s">
        <v>175</v>
      </c>
      <c r="F82" s="641"/>
      <c r="G82" s="641" t="s">
        <v>176</v>
      </c>
      <c r="H82" s="641"/>
      <c r="I82" s="641" t="s">
        <v>177</v>
      </c>
      <c r="J82" s="641"/>
      <c r="N82" s="403"/>
    </row>
    <row r="83" spans="1:14" s="401" customFormat="1" ht="22.2" customHeight="1" x14ac:dyDescent="0.3">
      <c r="A83" s="401">
        <f>IF(Input!$F$18="Small",E83,IF(Input!$F$18="Medium",G83,IF(Input!$F$18="Large",I83,"")))</f>
        <v>18</v>
      </c>
      <c r="B83" s="401">
        <f>IF(Input!$F$18="Small",F83,IF(Input!$F$18="Medium",H83,IF(Input!$F$18="Large",J83,"")))</f>
        <v>187</v>
      </c>
      <c r="D83" s="406" t="s">
        <v>269</v>
      </c>
      <c r="E83" s="407">
        <v>18</v>
      </c>
      <c r="F83" s="407">
        <v>187</v>
      </c>
      <c r="G83" s="407">
        <v>32</v>
      </c>
      <c r="H83" s="407">
        <v>337</v>
      </c>
      <c r="I83" s="407">
        <v>45</v>
      </c>
      <c r="J83" s="408">
        <v>472</v>
      </c>
    </row>
    <row r="84" spans="1:14" s="401" customFormat="1" ht="22.2" customHeight="1" x14ac:dyDescent="0.3">
      <c r="A84" s="401">
        <f>IF(Input!$F$18="Small",E84,IF(Input!$F$18="Medium",G84,IF(Input!$F$18="Large",I84,"")))</f>
        <v>32</v>
      </c>
      <c r="B84" s="401">
        <f>IF(Input!$F$18="Small",F84,IF(Input!$F$18="Medium",H84,IF(Input!$F$18="Large",J84,"")))</f>
        <v>32</v>
      </c>
      <c r="D84" s="409" t="s">
        <v>444</v>
      </c>
      <c r="E84" s="410">
        <v>32</v>
      </c>
      <c r="F84" s="410">
        <v>32</v>
      </c>
      <c r="G84" s="410">
        <v>160</v>
      </c>
      <c r="H84" s="410">
        <f>G84</f>
        <v>160</v>
      </c>
      <c r="I84" s="410">
        <v>480</v>
      </c>
      <c r="J84" s="411">
        <f>I84</f>
        <v>480</v>
      </c>
    </row>
    <row r="85" spans="1:14" s="401" customFormat="1" ht="22.2" customHeight="1" x14ac:dyDescent="0.3">
      <c r="A85" s="401" t="e">
        <f>IF(Input!$F$18="Small",E85,IF(Input!$F$18="Medium",G85,IF(Input!$F$18="Large",I85,"")))</f>
        <v>#REF!</v>
      </c>
      <c r="B85" s="401" t="e">
        <f>IF(Input!$F$18="Small",F85,IF(Input!$F$18="Medium",H85,IF(Input!$F$18="Large",J85,"")))</f>
        <v>#REF!</v>
      </c>
      <c r="D85" s="409" t="s">
        <v>422</v>
      </c>
      <c r="E85" s="412" t="e">
        <f>#REF!</f>
        <v>#REF!</v>
      </c>
      <c r="F85" s="412" t="e">
        <f>#REF!</f>
        <v>#REF!</v>
      </c>
      <c r="G85" s="412" t="e">
        <f>#REF!</f>
        <v>#REF!</v>
      </c>
      <c r="H85" s="412" t="e">
        <f>#REF!</f>
        <v>#REF!</v>
      </c>
      <c r="I85" s="412" t="e">
        <f>#REF!</f>
        <v>#REF!</v>
      </c>
      <c r="J85" s="412" t="e">
        <f>#REF!</f>
        <v>#REF!</v>
      </c>
    </row>
    <row r="86" spans="1:14" s="401" customFormat="1" ht="22.2" customHeight="1" x14ac:dyDescent="0.3">
      <c r="A86" s="401">
        <f>IF(Input!$F$18="Small",E86,IF(Input!$F$18="Medium",G86,IF(Input!$F$18="Large",I86,"")))</f>
        <v>0</v>
      </c>
      <c r="B86" s="401">
        <f>IF(Input!$F$18="Small",F86,IF(Input!$F$18="Medium",H86,IF(Input!$F$18="Large",J86,"")))</f>
        <v>0</v>
      </c>
      <c r="D86" s="409" t="s">
        <v>63</v>
      </c>
      <c r="E86" s="412">
        <v>0</v>
      </c>
      <c r="F86" s="412">
        <v>0</v>
      </c>
      <c r="G86" s="412">
        <v>0</v>
      </c>
      <c r="H86" s="412">
        <v>0</v>
      </c>
      <c r="I86" s="412">
        <v>0</v>
      </c>
      <c r="J86" s="412">
        <v>0</v>
      </c>
    </row>
    <row r="87" spans="1:14" s="401" customFormat="1" ht="22.2" customHeight="1" x14ac:dyDescent="0.3">
      <c r="A87" s="401">
        <f>IF(Input!$F$18="Small",E87,IF(Input!$F$18="Medium",G87,IF(Input!$F$18="Large",I87,"")))</f>
        <v>0</v>
      </c>
      <c r="B87" s="401">
        <f>IF(Input!$F$18="Small",F87,IF(Input!$F$18="Medium",H87,IF(Input!$F$18="Large",J87,"")))</f>
        <v>0</v>
      </c>
      <c r="D87" s="409"/>
      <c r="E87" s="410"/>
      <c r="F87" s="410"/>
      <c r="G87" s="410"/>
      <c r="H87" s="410"/>
      <c r="I87" s="410"/>
      <c r="J87" s="411"/>
    </row>
    <row r="88" spans="1:14" s="401" customFormat="1" ht="22.2" customHeight="1" x14ac:dyDescent="0.3">
      <c r="A88" s="401" t="e">
        <f>IF(Input!$F$18="Small",E88,IF(Input!$F$18="Medium",G88,IF(Input!$F$18="Large",I88,"")))</f>
        <v>#REF!</v>
      </c>
      <c r="B88" s="401" t="e">
        <f>IF(Input!$F$18="Small",F88,IF(Input!$F$18="Medium",H88,IF(Input!$F$18="Large",J88,"")))</f>
        <v>#REF!</v>
      </c>
      <c r="D88" s="409" t="s">
        <v>435</v>
      </c>
      <c r="E88" s="412" t="e">
        <f>#REF!</f>
        <v>#REF!</v>
      </c>
      <c r="F88" s="412" t="e">
        <f>#REF!</f>
        <v>#REF!</v>
      </c>
      <c r="G88" s="412" t="e">
        <f>#REF!</f>
        <v>#REF!</v>
      </c>
      <c r="H88" s="412" t="e">
        <f>#REF!</f>
        <v>#REF!</v>
      </c>
      <c r="I88" s="412" t="e">
        <f>#REF!</f>
        <v>#REF!</v>
      </c>
      <c r="J88" s="412" t="e">
        <f>#REF!</f>
        <v>#REF!</v>
      </c>
    </row>
    <row r="89" spans="1:14" s="401" customFormat="1" ht="22.2" customHeight="1" x14ac:dyDescent="0.3">
      <c r="A89" s="401" t="e">
        <f>IF(Input!$F$18="Small",E89,IF(Input!$F$18="Medium",G89,IF(Input!$F$18="Large",I89,"")))</f>
        <v>#REF!</v>
      </c>
      <c r="B89" s="401" t="e">
        <f>IF(Input!$F$18="Small",F89,IF(Input!$F$18="Medium",H89,IF(Input!$F$18="Large",J89,"")))</f>
        <v>#REF!</v>
      </c>
      <c r="D89" s="409" t="s">
        <v>433</v>
      </c>
      <c r="E89" s="412" t="e">
        <f>#REF!</f>
        <v>#REF!</v>
      </c>
      <c r="F89" s="412" t="e">
        <f>#REF!</f>
        <v>#REF!</v>
      </c>
      <c r="G89" s="412" t="e">
        <f>#REF!</f>
        <v>#REF!</v>
      </c>
      <c r="H89" s="412" t="e">
        <f>#REF!</f>
        <v>#REF!</v>
      </c>
      <c r="I89" s="412" t="e">
        <f>#REF!</f>
        <v>#REF!</v>
      </c>
      <c r="J89" s="412" t="e">
        <f>#REF!</f>
        <v>#REF!</v>
      </c>
    </row>
    <row r="90" spans="1:14" s="401" customFormat="1" ht="22.2" customHeight="1" x14ac:dyDescent="0.3">
      <c r="A90" s="401" t="e">
        <f>IF(Input!$F$18="Small",E90,IF(Input!$F$18="Medium",G90,IF(Input!$F$18="Large",I90,"")))</f>
        <v>#REF!</v>
      </c>
      <c r="B90" s="401" t="e">
        <f>IF(Input!$F$18="Small",F90,IF(Input!$F$18="Medium",H90,IF(Input!$F$18="Large",J90,"")))</f>
        <v>#REF!</v>
      </c>
      <c r="D90" s="409" t="s">
        <v>542</v>
      </c>
      <c r="E90" s="412" t="e">
        <f>#REF!</f>
        <v>#REF!</v>
      </c>
      <c r="F90" s="412" t="e">
        <f>#REF!</f>
        <v>#REF!</v>
      </c>
      <c r="G90" s="412" t="e">
        <f>#REF!</f>
        <v>#REF!</v>
      </c>
      <c r="H90" s="412" t="e">
        <f>#REF!</f>
        <v>#REF!</v>
      </c>
      <c r="I90" s="412" t="e">
        <f>#REF!</f>
        <v>#REF!</v>
      </c>
      <c r="J90" s="412" t="e">
        <f>#REF!</f>
        <v>#REF!</v>
      </c>
    </row>
    <row r="91" spans="1:14" s="401" customFormat="1" ht="22.2" customHeight="1" x14ac:dyDescent="0.3">
      <c r="A91" s="401">
        <f>IF(Input!$F$18="Small",E91,IF(Input!$F$18="Medium",G91,IF(Input!$F$18="Large",I91,"")))</f>
        <v>0</v>
      </c>
      <c r="B91" s="401">
        <f>IF(Input!$F$18="Small",F91,IF(Input!$F$18="Medium",H91,IF(Input!$F$18="Large",J91,"")))</f>
        <v>0</v>
      </c>
      <c r="D91" s="409"/>
      <c r="E91" s="410"/>
      <c r="F91" s="410"/>
      <c r="G91" s="410"/>
      <c r="H91" s="410"/>
      <c r="I91" s="410"/>
      <c r="J91" s="411"/>
    </row>
    <row r="92" spans="1:14" s="401" customFormat="1" ht="22.2" customHeight="1" x14ac:dyDescent="0.3">
      <c r="A92" s="401" t="e">
        <f>IF(Input!$F$18="Small",E92,IF(Input!$F$18="Medium",G92,IF(Input!$F$18="Large",I92,"")))</f>
        <v>#REF!</v>
      </c>
      <c r="B92" s="401" t="e">
        <f>IF(Input!$F$18="Small",F92,IF(Input!$F$18="Medium",H92,IF(Input!$F$18="Large",J92,"")))</f>
        <v>#REF!</v>
      </c>
      <c r="D92" s="409" t="s">
        <v>283</v>
      </c>
      <c r="E92" s="412" t="e">
        <f>#REF!</f>
        <v>#REF!</v>
      </c>
      <c r="F92" s="412" t="e">
        <f>#REF!</f>
        <v>#REF!</v>
      </c>
      <c r="G92" s="412" t="e">
        <f>#REF!</f>
        <v>#REF!</v>
      </c>
      <c r="H92" s="412" t="e">
        <f>#REF!</f>
        <v>#REF!</v>
      </c>
      <c r="I92" s="412" t="e">
        <f>#REF!</f>
        <v>#REF!</v>
      </c>
      <c r="J92" s="412" t="e">
        <f>#REF!</f>
        <v>#REF!</v>
      </c>
    </row>
    <row r="93" spans="1:14" s="401" customFormat="1" ht="22.2" customHeight="1" x14ac:dyDescent="0.3">
      <c r="A93" s="401" t="e">
        <f>IF(Input!$F$18="Small",E93,IF(Input!$F$18="Medium",G93,IF(Input!$F$18="Large",I93,"")))</f>
        <v>#REF!</v>
      </c>
      <c r="B93" s="401" t="e">
        <f>IF(Input!$F$18="Small",F93,IF(Input!$F$18="Medium",H93,IF(Input!$F$18="Large",J93,"")))</f>
        <v>#REF!</v>
      </c>
      <c r="D93" s="409" t="s">
        <v>277</v>
      </c>
      <c r="E93" s="412" t="e">
        <f>#REF!</f>
        <v>#REF!</v>
      </c>
      <c r="F93" s="412" t="e">
        <f>#REF!</f>
        <v>#REF!</v>
      </c>
      <c r="G93" s="412" t="e">
        <f>#REF!</f>
        <v>#REF!</v>
      </c>
      <c r="H93" s="412" t="e">
        <f>#REF!</f>
        <v>#REF!</v>
      </c>
      <c r="I93" s="412" t="e">
        <f>#REF!</f>
        <v>#REF!</v>
      </c>
      <c r="J93" s="412" t="e">
        <f>#REF!</f>
        <v>#REF!</v>
      </c>
    </row>
    <row r="94" spans="1:14" s="401" customFormat="1" ht="22.2" customHeight="1" x14ac:dyDescent="0.3">
      <c r="A94" s="401" t="e">
        <f>IF(Input!$F$18="Small",E94,IF(Input!$F$18="Medium",G94,IF(Input!$F$18="Large",I94,"")))</f>
        <v>#REF!</v>
      </c>
      <c r="B94" s="401" t="e">
        <f>IF(Input!$F$18="Small",F94,IF(Input!$F$18="Medium",H94,IF(Input!$F$18="Large",J94,"")))</f>
        <v>#REF!</v>
      </c>
      <c r="D94" s="409" t="s">
        <v>441</v>
      </c>
      <c r="E94" s="412" t="e">
        <f>#REF!</f>
        <v>#REF!</v>
      </c>
      <c r="F94" s="412" t="e">
        <f>#REF!</f>
        <v>#REF!</v>
      </c>
      <c r="G94" s="412" t="e">
        <f>#REF!</f>
        <v>#REF!</v>
      </c>
      <c r="H94" s="412" t="e">
        <f>#REF!</f>
        <v>#REF!</v>
      </c>
      <c r="I94" s="412" t="e">
        <f>#REF!</f>
        <v>#REF!</v>
      </c>
      <c r="J94" s="412" t="e">
        <f>#REF!</f>
        <v>#REF!</v>
      </c>
    </row>
    <row r="95" spans="1:14" s="401" customFormat="1" ht="22.2" customHeight="1" x14ac:dyDescent="0.3">
      <c r="A95" s="401">
        <f>IF(Input!$F$18="Small",E95,IF(Input!$F$18="Medium",G95,IF(Input!$F$18="Large",I95,"")))</f>
        <v>0</v>
      </c>
      <c r="B95" s="401">
        <f>IF(Input!$F$18="Small",F95,IF(Input!$F$18="Medium",H95,IF(Input!$F$18="Large",J95,"")))</f>
        <v>0</v>
      </c>
      <c r="D95" s="409"/>
      <c r="E95" s="412"/>
      <c r="F95" s="412"/>
      <c r="G95" s="412"/>
      <c r="H95" s="412"/>
      <c r="I95" s="412"/>
      <c r="J95" s="413"/>
    </row>
    <row r="96" spans="1:14" s="401" customFormat="1" ht="22.2" customHeight="1" x14ac:dyDescent="0.3">
      <c r="A96" s="401">
        <f>IF(Input!$F$18="Small",E96,IF(Input!$F$18="Medium",G96,IF(Input!$F$18="Large",I96,"")))</f>
        <v>1755.75</v>
      </c>
      <c r="B96" s="401">
        <f>IF(Input!$F$18="Small",F96,IF(Input!$F$18="Medium",H96,IF(Input!$F$18="Large",J96,"")))</f>
        <v>7023</v>
      </c>
      <c r="D96" s="409" t="s">
        <v>4</v>
      </c>
      <c r="E96" s="412">
        <f>F96/4</f>
        <v>1755.75</v>
      </c>
      <c r="F96" s="412">
        <v>7023</v>
      </c>
      <c r="G96" s="412">
        <f>G84*E63</f>
        <v>160000</v>
      </c>
      <c r="H96" s="412">
        <f>G96*2</f>
        <v>320000</v>
      </c>
      <c r="I96" s="412">
        <f>E63*I84</f>
        <v>480000</v>
      </c>
      <c r="J96" s="412">
        <f>I96*2</f>
        <v>960000</v>
      </c>
    </row>
    <row r="97" spans="4:10" s="401" customFormat="1" ht="22.2" customHeight="1" thickBot="1" x14ac:dyDescent="0.35">
      <c r="D97" s="414"/>
      <c r="E97" s="415"/>
      <c r="F97" s="415"/>
      <c r="G97" s="415"/>
      <c r="H97" s="415"/>
      <c r="I97" s="415"/>
      <c r="J97" s="416"/>
    </row>
    <row r="98" spans="4:10" s="401" customFormat="1" ht="22.2" customHeight="1" x14ac:dyDescent="0.3">
      <c r="D98" s="401" t="s">
        <v>442</v>
      </c>
      <c r="E98" s="402" t="e">
        <f>SUM(E85:E96)</f>
        <v>#REF!</v>
      </c>
      <c r="F98" s="402" t="e">
        <f t="shared" ref="F98:J98" si="16">SUM(F85:F96)</f>
        <v>#REF!</v>
      </c>
      <c r="G98" s="402" t="e">
        <f t="shared" si="16"/>
        <v>#REF!</v>
      </c>
      <c r="H98" s="402" t="e">
        <f t="shared" si="16"/>
        <v>#REF!</v>
      </c>
      <c r="I98" s="402" t="e">
        <f t="shared" si="16"/>
        <v>#REF!</v>
      </c>
      <c r="J98" s="402" t="e">
        <f t="shared" si="16"/>
        <v>#REF!</v>
      </c>
    </row>
    <row r="99" spans="4:10" s="401" customFormat="1" ht="22.2" customHeight="1" x14ac:dyDescent="0.3"/>
    <row r="100" spans="4:10" s="401" customFormat="1" ht="22.2" customHeight="1" x14ac:dyDescent="0.3">
      <c r="F100" s="403"/>
      <c r="H100" s="403"/>
      <c r="J100" s="403"/>
    </row>
    <row r="101" spans="4:10" ht="22.2" customHeight="1" x14ac:dyDescent="0.3"/>
    <row r="102" spans="4:10" ht="22.2" customHeight="1" x14ac:dyDescent="0.3"/>
    <row r="103" spans="4:10" ht="22.2" customHeight="1" x14ac:dyDescent="0.3"/>
    <row r="104" spans="4:10" ht="22.2" customHeight="1" x14ac:dyDescent="0.3"/>
    <row r="105" spans="4:10" ht="22.2" customHeight="1" x14ac:dyDescent="0.3"/>
    <row r="106" spans="4:10" ht="22.2" customHeight="1" x14ac:dyDescent="0.3"/>
    <row r="107" spans="4:10" ht="22.2" customHeight="1" x14ac:dyDescent="0.3"/>
    <row r="108" spans="4:10" ht="22.2" customHeight="1" x14ac:dyDescent="0.3"/>
    <row r="109" spans="4:10" ht="22.2" customHeight="1" x14ac:dyDescent="0.3"/>
    <row r="110" spans="4:10" ht="25.2" customHeight="1" x14ac:dyDescent="0.3"/>
    <row r="111" spans="4:10" ht="21.6" customHeight="1" x14ac:dyDescent="0.3"/>
  </sheetData>
  <mergeCells count="11">
    <mergeCell ref="E82:F82"/>
    <mergeCell ref="G82:H82"/>
    <mergeCell ref="I82:J82"/>
    <mergeCell ref="G66:H66"/>
    <mergeCell ref="G67:H78"/>
    <mergeCell ref="E2:F2"/>
    <mergeCell ref="G2:H2"/>
    <mergeCell ref="I2:J2"/>
    <mergeCell ref="E17:F17"/>
    <mergeCell ref="G17:H17"/>
    <mergeCell ref="I17:J17"/>
  </mergeCells>
  <pageMargins left="0.7" right="0.7" top="0.75" bottom="0.75" header="0.3" footer="0.3"/>
  <ignoredErrors>
    <ignoredError sqref="I52 G24 I24" formula="1"/>
  </ignoredErrors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/>
  <dimension ref="D6:L20"/>
  <sheetViews>
    <sheetView workbookViewId="0">
      <selection activeCell="D28" sqref="D28"/>
    </sheetView>
  </sheetViews>
  <sheetFormatPr defaultRowHeight="14.4" x14ac:dyDescent="0.3"/>
  <cols>
    <col min="4" max="4" width="34" customWidth="1"/>
    <col min="5" max="10" width="13.33203125" customWidth="1"/>
  </cols>
  <sheetData>
    <row r="6" spans="4:12" x14ac:dyDescent="0.3">
      <c r="E6" t="s">
        <v>175</v>
      </c>
      <c r="G6" t="s">
        <v>176</v>
      </c>
      <c r="I6" t="s">
        <v>177</v>
      </c>
    </row>
    <row r="7" spans="4:12" x14ac:dyDescent="0.3">
      <c r="D7" t="s">
        <v>269</v>
      </c>
      <c r="E7">
        <v>18</v>
      </c>
      <c r="F7">
        <v>187</v>
      </c>
      <c r="G7">
        <v>32</v>
      </c>
      <c r="H7">
        <v>337</v>
      </c>
      <c r="I7">
        <v>45</v>
      </c>
      <c r="J7">
        <v>472</v>
      </c>
    </row>
    <row r="8" spans="4:12" x14ac:dyDescent="0.3">
      <c r="D8" t="s">
        <v>444</v>
      </c>
      <c r="E8">
        <v>32</v>
      </c>
      <c r="F8">
        <v>32</v>
      </c>
      <c r="G8">
        <v>160</v>
      </c>
      <c r="H8">
        <v>160</v>
      </c>
      <c r="I8">
        <v>480</v>
      </c>
      <c r="J8">
        <v>480</v>
      </c>
      <c r="L8" t="s">
        <v>445</v>
      </c>
    </row>
    <row r="9" spans="4:12" x14ac:dyDescent="0.3">
      <c r="D9" t="s">
        <v>422</v>
      </c>
      <c r="E9" s="135">
        <v>1000000</v>
      </c>
      <c r="F9" s="135">
        <v>259437.255</v>
      </c>
      <c r="G9" s="135">
        <v>2072567.5789473683</v>
      </c>
      <c r="H9" s="135">
        <v>467542.005</v>
      </c>
      <c r="I9" s="135">
        <v>2914548.1578947366</v>
      </c>
      <c r="J9" s="135">
        <v>654836.28</v>
      </c>
    </row>
    <row r="10" spans="4:12" x14ac:dyDescent="0.3">
      <c r="D10" t="s">
        <v>63</v>
      </c>
      <c r="E10" s="135">
        <v>51723.757894736846</v>
      </c>
      <c r="F10" s="135">
        <v>7783.1269999999995</v>
      </c>
      <c r="G10" s="135">
        <v>91953.347368421062</v>
      </c>
      <c r="H10" s="135">
        <v>14026.276999999998</v>
      </c>
      <c r="I10" s="135">
        <v>129309.39473684212</v>
      </c>
      <c r="J10" s="135">
        <v>19645.111999999997</v>
      </c>
    </row>
    <row r="11" spans="4:12" x14ac:dyDescent="0.3">
      <c r="E11" s="135"/>
      <c r="F11" s="135"/>
      <c r="G11" s="135"/>
      <c r="H11" s="135"/>
      <c r="I11" s="135"/>
      <c r="J11" s="135"/>
    </row>
    <row r="12" spans="4:12" x14ac:dyDescent="0.3">
      <c r="D12" t="s">
        <v>433</v>
      </c>
      <c r="E12" s="135">
        <v>159894</v>
      </c>
      <c r="F12" s="135">
        <v>830560.5</v>
      </c>
      <c r="G12" s="135">
        <v>284256</v>
      </c>
      <c r="H12" s="135">
        <v>1496785.5</v>
      </c>
      <c r="I12" s="135">
        <v>399735</v>
      </c>
      <c r="J12" s="135">
        <v>2096388</v>
      </c>
    </row>
    <row r="13" spans="4:12" x14ac:dyDescent="0.3">
      <c r="D13" t="s">
        <v>434</v>
      </c>
      <c r="E13" s="135">
        <v>52780.263157894733</v>
      </c>
      <c r="F13" s="135">
        <v>397608.75</v>
      </c>
      <c r="G13" s="135">
        <v>93831.578947368413</v>
      </c>
      <c r="H13" s="135">
        <v>716546.25</v>
      </c>
      <c r="I13" s="135">
        <v>131950.65789473683</v>
      </c>
      <c r="J13" s="135">
        <v>1003590</v>
      </c>
    </row>
    <row r="14" spans="4:12" x14ac:dyDescent="0.3">
      <c r="D14" t="s">
        <v>435</v>
      </c>
      <c r="E14" s="135">
        <v>238736.84210526317</v>
      </c>
      <c r="F14" s="135">
        <v>134172.5</v>
      </c>
      <c r="G14" s="135">
        <v>424421.05263157899</v>
      </c>
      <c r="H14" s="135">
        <v>241797.5</v>
      </c>
      <c r="I14" s="135">
        <v>596842.10526315798</v>
      </c>
      <c r="J14" s="135">
        <v>338660</v>
      </c>
    </row>
    <row r="15" spans="4:12" x14ac:dyDescent="0.3">
      <c r="E15" s="135"/>
      <c r="F15" s="135"/>
      <c r="G15" s="135"/>
      <c r="H15" s="135"/>
      <c r="I15" s="135"/>
      <c r="J15" s="135"/>
    </row>
    <row r="16" spans="4:12" x14ac:dyDescent="0.3">
      <c r="D16" t="s">
        <v>283</v>
      </c>
      <c r="E16" s="135">
        <v>6639.1578947368416</v>
      </c>
      <c r="F16" s="135">
        <v>15005.1605</v>
      </c>
      <c r="G16" s="135">
        <v>11802.947368421052</v>
      </c>
      <c r="H16" s="135">
        <v>27041.3855</v>
      </c>
      <c r="I16" s="135">
        <v>16597.894736842103</v>
      </c>
      <c r="J16" s="135">
        <v>37873.987999999998</v>
      </c>
    </row>
    <row r="17" spans="4:10" x14ac:dyDescent="0.3">
      <c r="D17" t="s">
        <v>277</v>
      </c>
      <c r="E17" s="135">
        <v>9473.6842105263167</v>
      </c>
      <c r="F17" s="135">
        <v>15005.1605</v>
      </c>
      <c r="G17" s="135">
        <v>16842.105263157897</v>
      </c>
      <c r="H17" s="135">
        <v>33700</v>
      </c>
      <c r="I17" s="135">
        <v>23684.210526315794</v>
      </c>
      <c r="J17" s="135">
        <v>47200</v>
      </c>
    </row>
    <row r="18" spans="4:10" x14ac:dyDescent="0.3">
      <c r="D18" t="s">
        <v>441</v>
      </c>
      <c r="E18" s="135">
        <v>205406.2</v>
      </c>
      <c r="F18" s="135">
        <v>502756.6</v>
      </c>
      <c r="G18" s="135">
        <v>205406.2</v>
      </c>
      <c r="H18" s="135">
        <v>502756.6</v>
      </c>
      <c r="I18" s="135">
        <v>205406.2</v>
      </c>
      <c r="J18" s="135">
        <v>502756.6</v>
      </c>
    </row>
    <row r="19" spans="4:10" x14ac:dyDescent="0.3">
      <c r="E19" s="135"/>
      <c r="F19" s="135"/>
      <c r="G19" s="135"/>
      <c r="H19" s="135"/>
      <c r="I19" s="135"/>
      <c r="J19" s="135"/>
    </row>
    <row r="20" spans="4:10" x14ac:dyDescent="0.3">
      <c r="D20" t="s">
        <v>4</v>
      </c>
      <c r="E20" s="135">
        <v>32000</v>
      </c>
      <c r="F20" s="135">
        <v>224736</v>
      </c>
      <c r="G20" s="135">
        <v>160000</v>
      </c>
      <c r="H20" s="135">
        <v>1123680</v>
      </c>
      <c r="I20" s="135">
        <v>480000</v>
      </c>
      <c r="J20" s="135">
        <v>3371040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>
    <tabColor theme="4" tint="0.39997558519241921"/>
  </sheetPr>
  <dimension ref="A2:O33"/>
  <sheetViews>
    <sheetView topLeftCell="A5" zoomScale="88" zoomScaleNormal="88" workbookViewId="0">
      <selection activeCell="L19" sqref="L19"/>
    </sheetView>
  </sheetViews>
  <sheetFormatPr defaultRowHeight="14.4" x14ac:dyDescent="0.3"/>
  <cols>
    <col min="3" max="3" width="3.44140625" customWidth="1"/>
    <col min="4" max="4" width="63.6640625" style="1" customWidth="1"/>
    <col min="5" max="10" width="16.33203125" customWidth="1"/>
    <col min="12" max="12" width="10.88671875" customWidth="1"/>
    <col min="13" max="19" width="11.109375" customWidth="1"/>
    <col min="20" max="25" width="20.6640625" customWidth="1"/>
  </cols>
  <sheetData>
    <row r="2" spans="1:15" x14ac:dyDescent="0.3">
      <c r="D2" s="1" t="s">
        <v>558</v>
      </c>
      <c r="E2" s="134">
        <v>0</v>
      </c>
    </row>
    <row r="3" spans="1:15" x14ac:dyDescent="0.3">
      <c r="E3" s="637" t="s">
        <v>322</v>
      </c>
      <c r="F3" s="637"/>
      <c r="G3" s="637"/>
      <c r="H3" s="637"/>
      <c r="I3" s="637"/>
      <c r="J3" s="637"/>
      <c r="K3" s="637"/>
      <c r="L3" s="637"/>
      <c r="M3" s="637"/>
      <c r="N3" s="637"/>
      <c r="O3" s="637"/>
    </row>
    <row r="4" spans="1:15" x14ac:dyDescent="0.3">
      <c r="E4" s="637" t="s">
        <v>175</v>
      </c>
      <c r="F4" s="637"/>
      <c r="G4" s="637" t="s">
        <v>181</v>
      </c>
      <c r="H4" s="637"/>
      <c r="I4" s="637" t="s">
        <v>177</v>
      </c>
      <c r="J4" s="637"/>
      <c r="K4" s="271"/>
      <c r="L4" s="637"/>
      <c r="M4" s="637"/>
      <c r="N4" s="637"/>
      <c r="O4" s="637"/>
    </row>
    <row r="5" spans="1:15" x14ac:dyDescent="0.3">
      <c r="E5" t="s">
        <v>173</v>
      </c>
      <c r="F5" t="s">
        <v>174</v>
      </c>
      <c r="G5" t="s">
        <v>173</v>
      </c>
      <c r="H5" t="s">
        <v>174</v>
      </c>
      <c r="I5" t="s">
        <v>173</v>
      </c>
      <c r="J5" t="s">
        <v>174</v>
      </c>
    </row>
    <row r="6" spans="1:15" ht="15" thickBot="1" x14ac:dyDescent="0.35">
      <c r="A6" s="341" t="s">
        <v>267</v>
      </c>
      <c r="B6" s="341" t="s">
        <v>509</v>
      </c>
      <c r="D6" s="1" t="s">
        <v>203</v>
      </c>
    </row>
    <row r="7" spans="1:15" x14ac:dyDescent="0.3">
      <c r="A7" s="346">
        <f>IF(Input!$F$18="Small",E7,IF(Input!$F$18="Medium",G7,IF(Input!$F$18="Large",I7,"")))</f>
        <v>0.2</v>
      </c>
      <c r="B7" s="346">
        <f>IF(Input!$F$18="Small",F7,IF(Input!$F$18="Medium",H7,IF(Input!$F$18="Large",J7,"")))</f>
        <v>0.18</v>
      </c>
      <c r="C7">
        <v>1</v>
      </c>
      <c r="D7" s="48" t="s">
        <v>200</v>
      </c>
      <c r="E7" s="323">
        <v>0.2</v>
      </c>
      <c r="F7" s="323">
        <v>0.18</v>
      </c>
      <c r="G7" s="323">
        <v>0.22</v>
      </c>
      <c r="H7" s="323">
        <v>0.2</v>
      </c>
      <c r="I7" s="323">
        <v>0.25</v>
      </c>
      <c r="J7" s="324">
        <v>0.22</v>
      </c>
    </row>
    <row r="8" spans="1:15" ht="15" thickBot="1" x14ac:dyDescent="0.35">
      <c r="A8" s="346">
        <f>IF(Input!$F$18="Small",E8,IF(Input!$F$18="Medium",G8,IF(Input!$F$18="Large",I8,"")))</f>
        <v>0.2</v>
      </c>
      <c r="B8" s="346">
        <f>IF(Input!$F$18="Small",F8,IF(Input!$F$18="Medium",H8,IF(Input!$F$18="Large",J8,"")))</f>
        <v>0.18</v>
      </c>
      <c r="C8">
        <v>2</v>
      </c>
      <c r="D8" s="13" t="s">
        <v>199</v>
      </c>
      <c r="E8" s="314">
        <v>0.2</v>
      </c>
      <c r="F8" s="314">
        <v>0.18</v>
      </c>
      <c r="G8" s="314">
        <v>0.22</v>
      </c>
      <c r="H8" s="314">
        <v>0.2</v>
      </c>
      <c r="I8" s="314">
        <v>0.25</v>
      </c>
      <c r="J8" s="325">
        <v>0.22</v>
      </c>
    </row>
    <row r="9" spans="1:15" ht="15" thickBot="1" x14ac:dyDescent="0.35">
      <c r="A9" s="346">
        <f>IF(Input!$F$18="Small",E9,IF(Input!$F$18="Medium",G9,IF(Input!$F$18="Large",I9,"")))</f>
        <v>0</v>
      </c>
      <c r="B9" s="346">
        <f>IF(Input!$F$18="Small",F9,IF(Input!$F$18="Medium",H9,IF(Input!$F$18="Large",J9,"")))</f>
        <v>0</v>
      </c>
      <c r="E9" s="239"/>
      <c r="F9" s="239"/>
      <c r="G9" s="239"/>
      <c r="H9" s="239"/>
      <c r="I9" s="239"/>
      <c r="J9" s="239"/>
    </row>
    <row r="10" spans="1:15" x14ac:dyDescent="0.3">
      <c r="A10" s="346">
        <f>IF(Input!$F$18="Small",E10,IF(Input!$F$18="Medium",G10,IF(Input!$F$18="Large",I10,"")))</f>
        <v>0.25</v>
      </c>
      <c r="B10" s="346">
        <f>IF(Input!$F$18="Small",F10,IF(Input!$F$18="Medium",H10,IF(Input!$F$18="Large",J10,"")))</f>
        <v>0.22</v>
      </c>
      <c r="C10">
        <v>4</v>
      </c>
      <c r="D10" s="48" t="s">
        <v>55</v>
      </c>
      <c r="E10" s="323">
        <v>0.25</v>
      </c>
      <c r="F10" s="323">
        <v>0.22</v>
      </c>
      <c r="G10" s="323">
        <v>0.3</v>
      </c>
      <c r="H10" s="323">
        <v>0.2</v>
      </c>
      <c r="I10" s="323">
        <v>0.35</v>
      </c>
      <c r="J10" s="324">
        <v>0.32</v>
      </c>
    </row>
    <row r="11" spans="1:15" x14ac:dyDescent="0.3">
      <c r="A11" s="346">
        <f>IF(Input!$F$18="Small",E11,IF(Input!$F$18="Medium",G11,IF(Input!$F$18="Large",I11,"")))</f>
        <v>0.25</v>
      </c>
      <c r="B11" s="346">
        <f>IF(Input!$F$18="Small",F11,IF(Input!$F$18="Medium",H11,IF(Input!$F$18="Large",J11,"")))</f>
        <v>0.22</v>
      </c>
      <c r="C11">
        <v>5</v>
      </c>
      <c r="D11" s="2" t="s">
        <v>197</v>
      </c>
      <c r="E11" s="9">
        <v>0.25</v>
      </c>
      <c r="F11" s="9">
        <v>0.22</v>
      </c>
      <c r="G11" s="9">
        <v>0.3</v>
      </c>
      <c r="H11" s="9">
        <v>0.2</v>
      </c>
      <c r="I11" s="9">
        <v>0.35</v>
      </c>
      <c r="J11" s="287">
        <v>0.32</v>
      </c>
    </row>
    <row r="12" spans="1:15" ht="15" thickBot="1" x14ac:dyDescent="0.35">
      <c r="A12" s="346">
        <f>IF(Input!$F$18="Small",E12,IF(Input!$F$18="Medium",G12,IF(Input!$F$18="Large",I12,"")))</f>
        <v>0.25</v>
      </c>
      <c r="B12" s="346">
        <f>IF(Input!$F$18="Small",F12,IF(Input!$F$18="Medium",H12,IF(Input!$F$18="Large",J12,"")))</f>
        <v>0.22</v>
      </c>
      <c r="C12">
        <v>6</v>
      </c>
      <c r="D12" s="13" t="s">
        <v>198</v>
      </c>
      <c r="E12" s="314">
        <v>0.25</v>
      </c>
      <c r="F12" s="314">
        <v>0.22</v>
      </c>
      <c r="G12" s="314">
        <v>0.3</v>
      </c>
      <c r="H12" s="314">
        <v>0.2</v>
      </c>
      <c r="I12" s="314">
        <v>0.35</v>
      </c>
      <c r="J12" s="325">
        <v>0.32</v>
      </c>
    </row>
    <row r="13" spans="1:15" ht="15" thickBot="1" x14ac:dyDescent="0.35">
      <c r="A13" s="346">
        <f>IF(Input!$F$18="Small",E13,IF(Input!$F$18="Medium",G13,IF(Input!$F$18="Large",I13,"")))</f>
        <v>0</v>
      </c>
      <c r="B13" s="346">
        <f>IF(Input!$F$18="Small",F13,IF(Input!$F$18="Medium",H13,IF(Input!$F$18="Large",J13,"")))</f>
        <v>0</v>
      </c>
      <c r="E13" s="134"/>
      <c r="F13" s="134"/>
      <c r="G13" s="134"/>
      <c r="H13" s="134"/>
      <c r="I13" s="134"/>
      <c r="J13" s="134"/>
    </row>
    <row r="14" spans="1:15" x14ac:dyDescent="0.3">
      <c r="A14" s="346">
        <f>IF(Input!$F$18="Small",E14,IF(Input!$F$18="Medium",G14,IF(Input!$F$18="Large",I14,"")))</f>
        <v>0.25</v>
      </c>
      <c r="B14" s="346">
        <f>IF(Input!$F$18="Small",F14,IF(Input!$F$18="Medium",H14,IF(Input!$F$18="Large",J14,"")))</f>
        <v>0.23</v>
      </c>
      <c r="C14">
        <v>7</v>
      </c>
      <c r="D14" s="48" t="s">
        <v>201</v>
      </c>
      <c r="E14" s="323">
        <v>0.25</v>
      </c>
      <c r="F14" s="323">
        <v>0.23</v>
      </c>
      <c r="G14" s="323">
        <v>0.3</v>
      </c>
      <c r="H14" s="323">
        <v>0.26</v>
      </c>
      <c r="I14" s="323">
        <v>0.4</v>
      </c>
      <c r="J14" s="324">
        <v>0.35</v>
      </c>
    </row>
    <row r="15" spans="1:15" ht="15" thickBot="1" x14ac:dyDescent="0.35">
      <c r="A15" s="346">
        <f>IF(Input!$F$18="Small",E15,IF(Input!$F$18="Medium",G15,IF(Input!$F$18="Large",I15,"")))</f>
        <v>0.25</v>
      </c>
      <c r="B15" s="346">
        <f>IF(Input!$F$18="Small",F15,IF(Input!$F$18="Medium",H15,IF(Input!$F$18="Large",J15,"")))</f>
        <v>0.23</v>
      </c>
      <c r="C15">
        <v>9</v>
      </c>
      <c r="D15" s="13" t="s">
        <v>202</v>
      </c>
      <c r="E15" s="314">
        <v>0.25</v>
      </c>
      <c r="F15" s="314">
        <v>0.23</v>
      </c>
      <c r="G15" s="314">
        <v>0.3</v>
      </c>
      <c r="H15" s="314">
        <v>0.26</v>
      </c>
      <c r="I15" s="314">
        <v>0.4</v>
      </c>
      <c r="J15" s="325">
        <v>0.35</v>
      </c>
    </row>
    <row r="16" spans="1:15" x14ac:dyDescent="0.3">
      <c r="A16" s="346">
        <f>IF(Input!$F$18="Small",E16,IF(Input!$F$18="Medium",G16,IF(Input!$F$18="Large",I16,"")))</f>
        <v>0</v>
      </c>
      <c r="B16" s="346">
        <f>IF(Input!$F$18="Small",F16,IF(Input!$F$18="Medium",H16,IF(Input!$F$18="Large",J16,"")))</f>
        <v>0</v>
      </c>
      <c r="E16" s="134"/>
      <c r="G16" s="134"/>
      <c r="I16" s="134"/>
    </row>
    <row r="17" spans="1:10" ht="15" thickBot="1" x14ac:dyDescent="0.35">
      <c r="A17" s="346">
        <f>IF(Input!$F$18="Small",E17,IF(Input!$F$18="Medium",G17,IF(Input!$F$18="Large",I17,"")))</f>
        <v>0</v>
      </c>
      <c r="B17" s="346">
        <f>IF(Input!$F$18="Small",F17,IF(Input!$F$18="Medium",H17,IF(Input!$F$18="Large",J17,"")))</f>
        <v>0</v>
      </c>
      <c r="D17" s="1" t="s">
        <v>204</v>
      </c>
    </row>
    <row r="18" spans="1:10" ht="15" thickBot="1" x14ac:dyDescent="0.35">
      <c r="A18" s="346">
        <f>IF(Input!$F$18="Small",E18,IF(Input!$F$18="Medium",G18,IF(Input!$F$18="Large",I18,"")))</f>
        <v>0.2</v>
      </c>
      <c r="B18" s="346">
        <f>IF(Input!$F$18="Small",F18,IF(Input!$F$18="Medium",H18,IF(Input!$F$18="Large",J18,"")))</f>
        <v>0.18</v>
      </c>
      <c r="C18">
        <v>12</v>
      </c>
      <c r="D18" s="326" t="s">
        <v>205</v>
      </c>
      <c r="E18" s="327">
        <v>0.2</v>
      </c>
      <c r="F18" s="327">
        <v>0.18</v>
      </c>
      <c r="G18" s="327">
        <v>0.25</v>
      </c>
      <c r="H18" s="327">
        <v>0.22</v>
      </c>
      <c r="I18" s="327">
        <v>0.3</v>
      </c>
      <c r="J18" s="328">
        <v>0.28000000000000003</v>
      </c>
    </row>
    <row r="19" spans="1:10" ht="15" thickBot="1" x14ac:dyDescent="0.35">
      <c r="A19" s="346">
        <f>IF(Input!$F$18="Small",E19,IF(Input!$F$18="Medium",G19,IF(Input!$F$18="Large",I19,"")))</f>
        <v>0</v>
      </c>
      <c r="B19" s="346">
        <f>IF(Input!$F$18="Small",F19,IF(Input!$F$18="Medium",H19,IF(Input!$F$18="Large",J19,"")))</f>
        <v>0</v>
      </c>
      <c r="E19" s="134"/>
      <c r="F19" s="134"/>
      <c r="G19" s="134"/>
      <c r="H19" s="134"/>
      <c r="I19" s="134"/>
      <c r="J19" s="134"/>
    </row>
    <row r="20" spans="1:10" ht="15" thickBot="1" x14ac:dyDescent="0.35">
      <c r="A20" s="346">
        <f>IF(Input!$F$18="Small",E20,IF(Input!$F$18="Medium",G20,IF(Input!$F$18="Large",I20,"")))</f>
        <v>0.38</v>
      </c>
      <c r="B20" s="346">
        <f>IF(Input!$F$18="Small",F20,IF(Input!$F$18="Medium",H20,IF(Input!$F$18="Large",J20,"")))</f>
        <v>0.3</v>
      </c>
      <c r="C20">
        <v>14</v>
      </c>
      <c r="D20" s="329" t="s">
        <v>508</v>
      </c>
      <c r="E20" s="330">
        <v>0.38</v>
      </c>
      <c r="F20" s="330">
        <v>0.3</v>
      </c>
      <c r="G20" s="330">
        <v>0.48</v>
      </c>
      <c r="H20" s="330">
        <v>0.4</v>
      </c>
      <c r="I20" s="330">
        <v>0.57999999999999996</v>
      </c>
      <c r="J20" s="331">
        <v>0.5</v>
      </c>
    </row>
    <row r="21" spans="1:10" ht="15" thickBot="1" x14ac:dyDescent="0.35">
      <c r="A21" s="346">
        <f>IF(Input!$F$18="Small",E21,IF(Input!$F$18="Medium",G21,IF(Input!$F$18="Large",I21,"")))</f>
        <v>0</v>
      </c>
      <c r="B21" s="346">
        <f>IF(Input!$F$18="Small",F21,IF(Input!$F$18="Medium",H21,IF(Input!$F$18="Large",J21,"")))</f>
        <v>0</v>
      </c>
      <c r="E21" s="6"/>
      <c r="F21" s="6"/>
      <c r="G21" s="6"/>
      <c r="H21" s="6"/>
      <c r="I21" s="6"/>
      <c r="J21" s="6"/>
    </row>
    <row r="22" spans="1:10" x14ac:dyDescent="0.3">
      <c r="A22" s="346">
        <f>IF(Input!$F$18="Small",E22,IF(Input!$F$18="Medium",G22,IF(Input!$F$18="Large",I22,"")))</f>
        <v>0.2</v>
      </c>
      <c r="B22" s="346">
        <f>IF(Input!$F$18="Small",F22,IF(Input!$F$18="Medium",H22,IF(Input!$F$18="Large",J22,"")))</f>
        <v>0.18</v>
      </c>
      <c r="C22">
        <v>17</v>
      </c>
      <c r="D22" s="332" t="s">
        <v>326</v>
      </c>
      <c r="E22" s="333">
        <v>0.2</v>
      </c>
      <c r="F22" s="333">
        <v>0.18</v>
      </c>
      <c r="G22" s="333">
        <v>0.22</v>
      </c>
      <c r="H22" s="333">
        <v>0.2</v>
      </c>
      <c r="I22" s="333">
        <v>0.25</v>
      </c>
      <c r="J22" s="334">
        <v>0.22</v>
      </c>
    </row>
    <row r="23" spans="1:10" ht="15" thickBot="1" x14ac:dyDescent="0.35">
      <c r="A23" s="346">
        <f>IF(Input!$F$18="Small",E23,IF(Input!$F$18="Medium",G23,IF(Input!$F$18="Large",I23,"")))</f>
        <v>0.2</v>
      </c>
      <c r="B23" s="346">
        <f>IF(Input!$F$18="Small",F23,IF(Input!$F$18="Medium",H23,IF(Input!$F$18="Large",J23,"")))</f>
        <v>0.18</v>
      </c>
      <c r="C23">
        <v>18</v>
      </c>
      <c r="D23" s="255" t="s">
        <v>325</v>
      </c>
      <c r="E23" s="270">
        <v>0.2</v>
      </c>
      <c r="F23" s="270">
        <v>0.18</v>
      </c>
      <c r="G23" s="270">
        <v>0.22</v>
      </c>
      <c r="H23" s="270">
        <v>0.2</v>
      </c>
      <c r="I23" s="270">
        <v>0.25</v>
      </c>
      <c r="J23" s="335">
        <v>0.22</v>
      </c>
    </row>
    <row r="24" spans="1:10" x14ac:dyDescent="0.3">
      <c r="A24" s="346">
        <f>IF(Input!$F$18="Small",E24,IF(Input!$F$18="Medium",G24,IF(Input!$F$18="Large",I24,"")))</f>
        <v>0</v>
      </c>
      <c r="B24" s="346">
        <f>IF(Input!$F$18="Small",F24,IF(Input!$F$18="Medium",H24,IF(Input!$F$18="Large",J24,"")))</f>
        <v>0</v>
      </c>
      <c r="D24" s="37"/>
      <c r="E24" s="227"/>
      <c r="F24" s="6"/>
      <c r="G24" s="227"/>
      <c r="H24" s="6"/>
      <c r="I24" s="227"/>
      <c r="J24" s="6"/>
    </row>
    <row r="25" spans="1:10" ht="15" thickBot="1" x14ac:dyDescent="0.35">
      <c r="A25" s="346">
        <f>IF(Input!$F$18="Small",E25,IF(Input!$F$18="Medium",G25,IF(Input!$F$18="Large",I25,"")))</f>
        <v>0</v>
      </c>
      <c r="B25" s="346">
        <f>IF(Input!$F$18="Small",F25,IF(Input!$F$18="Medium",H25,IF(Input!$F$18="Large",J25,"")))</f>
        <v>0</v>
      </c>
      <c r="D25" s="37" t="s">
        <v>323</v>
      </c>
      <c r="E25" s="6"/>
      <c r="F25" s="6"/>
      <c r="G25" s="6"/>
      <c r="H25" s="6"/>
      <c r="I25" s="6"/>
      <c r="J25" s="6"/>
    </row>
    <row r="26" spans="1:10" x14ac:dyDescent="0.3">
      <c r="A26" s="346">
        <f>IF(Input!$F$18="Small",E26,IF(Input!$F$18="Medium",G26,IF(Input!$F$18="Large",I26,"")))</f>
        <v>0.12</v>
      </c>
      <c r="B26" s="346">
        <f>IF(Input!$F$18="Small",F26,IF(Input!$F$18="Medium",H26,IF(Input!$F$18="Large",J26,"")))</f>
        <v>0.19</v>
      </c>
      <c r="C26">
        <v>19</v>
      </c>
      <c r="D26" s="332" t="s">
        <v>327</v>
      </c>
      <c r="E26" s="323">
        <v>0.12</v>
      </c>
      <c r="F26" s="323">
        <v>0.19</v>
      </c>
      <c r="G26" s="323">
        <v>0.15</v>
      </c>
      <c r="H26" s="323">
        <v>0.22</v>
      </c>
      <c r="I26" s="323">
        <v>0.2</v>
      </c>
      <c r="J26" s="324">
        <v>0.25</v>
      </c>
    </row>
    <row r="27" spans="1:10" ht="15" thickBot="1" x14ac:dyDescent="0.35">
      <c r="A27" s="346">
        <f>IF(Input!$F$18="Small",E27,IF(Input!$F$18="Medium",G27,IF(Input!$F$18="Large",I27,"")))</f>
        <v>0.18</v>
      </c>
      <c r="B27" s="346">
        <f>IF(Input!$F$18="Small",F27,IF(Input!$F$18="Medium",H27,IF(Input!$F$18="Large",J27,"")))</f>
        <v>0.19</v>
      </c>
      <c r="C27">
        <v>20</v>
      </c>
      <c r="D27" s="255" t="s">
        <v>488</v>
      </c>
      <c r="E27" s="314">
        <v>0.18</v>
      </c>
      <c r="F27" s="314">
        <v>0.19</v>
      </c>
      <c r="G27" s="314">
        <v>0.22</v>
      </c>
      <c r="H27" s="314">
        <v>0.25</v>
      </c>
      <c r="I27" s="314">
        <v>0.25</v>
      </c>
      <c r="J27" s="325">
        <v>0.3</v>
      </c>
    </row>
    <row r="28" spans="1:10" ht="15" thickBot="1" x14ac:dyDescent="0.35">
      <c r="A28" s="346">
        <f>IF(Input!$F$18="Small",E28,IF(Input!$F$18="Medium",G28,IF(Input!$F$18="Large",I28,"")))</f>
        <v>0</v>
      </c>
      <c r="B28" s="346">
        <f>IF(Input!$F$18="Small",F28,IF(Input!$F$18="Medium",H28,IF(Input!$F$18="Large",J28,"")))</f>
        <v>0</v>
      </c>
      <c r="D28" s="37"/>
      <c r="E28" s="134"/>
      <c r="G28" s="134"/>
      <c r="I28" s="134"/>
    </row>
    <row r="29" spans="1:10" x14ac:dyDescent="0.3">
      <c r="A29" s="346">
        <f>IF(Input!$F$18="Small",E29,IF(Input!$F$18="Medium",G29,IF(Input!$F$18="Large",I29,"")))</f>
        <v>0.3</v>
      </c>
      <c r="B29" s="346">
        <f>IF(Input!$F$18="Small",F29,IF(Input!$F$18="Medium",H29,IF(Input!$F$18="Large",J29,"")))</f>
        <v>0.18</v>
      </c>
      <c r="C29">
        <v>21</v>
      </c>
      <c r="D29" s="336" t="s">
        <v>506</v>
      </c>
      <c r="E29" s="323">
        <v>0.3</v>
      </c>
      <c r="F29" s="323">
        <v>0.18</v>
      </c>
      <c r="G29" s="323">
        <v>0.4</v>
      </c>
      <c r="H29" s="323">
        <v>0.28000000000000003</v>
      </c>
      <c r="I29" s="323">
        <v>0.5</v>
      </c>
      <c r="J29" s="324">
        <v>0.28000000000000003</v>
      </c>
    </row>
    <row r="30" spans="1:10" ht="15" thickBot="1" x14ac:dyDescent="0.35">
      <c r="A30" s="346">
        <f>IF(Input!$F$18="Small",E30,IF(Input!$F$18="Medium",G30,IF(Input!$F$18="Large",I30,"")))</f>
        <v>0.5</v>
      </c>
      <c r="B30" s="346">
        <f>IF(Input!$F$18="Small",F30,IF(Input!$F$18="Medium",H30,IF(Input!$F$18="Large",J30,"")))</f>
        <v>0.48</v>
      </c>
      <c r="C30">
        <v>23</v>
      </c>
      <c r="D30" s="269" t="s">
        <v>70</v>
      </c>
      <c r="E30" s="314">
        <v>0.5</v>
      </c>
      <c r="F30" s="314">
        <v>0.48</v>
      </c>
      <c r="G30" s="314">
        <v>0.65</v>
      </c>
      <c r="H30" s="314">
        <v>0.6</v>
      </c>
      <c r="I30" s="314">
        <v>0.7</v>
      </c>
      <c r="J30" s="325">
        <v>0.65</v>
      </c>
    </row>
    <row r="31" spans="1:10" ht="15" thickBot="1" x14ac:dyDescent="0.35">
      <c r="A31" s="346">
        <f>IF(Input!$F$18="Small",E31,IF(Input!$F$18="Medium",G31,IF(Input!$F$18="Large",I31,"")))</f>
        <v>0</v>
      </c>
      <c r="B31" s="346">
        <f>IF(Input!$F$18="Small",F31,IF(Input!$F$18="Medium",H31,IF(Input!$F$18="Large",J31,"")))</f>
        <v>0</v>
      </c>
      <c r="D31" s="37"/>
    </row>
    <row r="32" spans="1:10" x14ac:dyDescent="0.3">
      <c r="A32" s="346">
        <f>IF(Input!$F$18="Small",E32,IF(Input!$F$18="Medium",G32,IF(Input!$F$18="Large",I32,"")))</f>
        <v>0.25</v>
      </c>
      <c r="B32" s="346">
        <f>IF(Input!$F$18="Small",F32,IF(Input!$F$18="Medium",H32,IF(Input!$F$18="Large",J32,"")))</f>
        <v>0.23</v>
      </c>
      <c r="C32">
        <v>25</v>
      </c>
      <c r="D32" s="336" t="s">
        <v>109</v>
      </c>
      <c r="E32" s="323">
        <v>0.25</v>
      </c>
      <c r="F32" s="323">
        <v>0.23</v>
      </c>
      <c r="G32" s="323">
        <v>0.4</v>
      </c>
      <c r="H32" s="323">
        <v>0.36</v>
      </c>
      <c r="I32" s="323">
        <v>0.48</v>
      </c>
      <c r="J32" s="324">
        <v>0.46</v>
      </c>
    </row>
    <row r="33" spans="1:10" ht="15" thickBot="1" x14ac:dyDescent="0.35">
      <c r="A33" s="346">
        <f>IF(Input!$F$18="Small",E33,IF(Input!$F$18="Medium",G33,IF(Input!$F$18="Large",I33,"")))</f>
        <v>0.2</v>
      </c>
      <c r="B33" s="346">
        <f>IF(Input!$F$18="Small",F33,IF(Input!$F$18="Medium",H33,IF(Input!$F$18="Large",J33,"")))</f>
        <v>0.18</v>
      </c>
      <c r="C33">
        <v>26</v>
      </c>
      <c r="D33" s="269" t="s">
        <v>461</v>
      </c>
      <c r="E33" s="314">
        <v>0.2</v>
      </c>
      <c r="F33" s="314">
        <v>0.18</v>
      </c>
      <c r="G33" s="314">
        <v>0.3</v>
      </c>
      <c r="H33" s="314">
        <v>0.2</v>
      </c>
      <c r="I33" s="314">
        <v>0.3</v>
      </c>
      <c r="J33" s="325">
        <v>0.28000000000000003</v>
      </c>
    </row>
  </sheetData>
  <mergeCells count="7">
    <mergeCell ref="E3:J3"/>
    <mergeCell ref="K3:O3"/>
    <mergeCell ref="E4:F4"/>
    <mergeCell ref="G4:H4"/>
    <mergeCell ref="I4:J4"/>
    <mergeCell ref="L4:M4"/>
    <mergeCell ref="N4:O4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3">
    <tabColor rgb="FF92D050"/>
  </sheetPr>
  <dimension ref="B1:Q99"/>
  <sheetViews>
    <sheetView topLeftCell="A18" zoomScale="90" zoomScaleNormal="90" workbookViewId="0">
      <selection activeCell="C64" sqref="C64"/>
    </sheetView>
  </sheetViews>
  <sheetFormatPr defaultRowHeight="14.4" x14ac:dyDescent="0.3"/>
  <cols>
    <col min="2" max="2" width="34.77734375" customWidth="1"/>
    <col min="3" max="3" width="15.88671875" customWidth="1"/>
    <col min="4" max="10" width="12.88671875" customWidth="1"/>
    <col min="11" max="11" width="25.21875" customWidth="1"/>
    <col min="12" max="13" width="12.88671875" customWidth="1"/>
    <col min="14" max="14" width="14.109375" bestFit="1" customWidth="1"/>
    <col min="15" max="15" width="12.88671875" bestFit="1" customWidth="1"/>
    <col min="16" max="17" width="14.109375" bestFit="1" customWidth="1"/>
  </cols>
  <sheetData>
    <row r="1" spans="2:17" ht="15" thickBot="1" x14ac:dyDescent="0.35"/>
    <row r="2" spans="2:17" x14ac:dyDescent="0.3">
      <c r="B2" s="361"/>
      <c r="C2" s="625" t="s">
        <v>234</v>
      </c>
      <c r="D2" s="626"/>
      <c r="E2" s="625" t="s">
        <v>235</v>
      </c>
      <c r="F2" s="626"/>
      <c r="G2" s="636" t="s">
        <v>236</v>
      </c>
      <c r="H2" s="626"/>
    </row>
    <row r="3" spans="2:17" ht="15" thickBot="1" x14ac:dyDescent="0.35">
      <c r="B3" s="362"/>
      <c r="C3" s="366" t="s">
        <v>267</v>
      </c>
      <c r="D3" s="367" t="s">
        <v>258</v>
      </c>
      <c r="E3" s="366" t="s">
        <v>267</v>
      </c>
      <c r="F3" s="367" t="s">
        <v>258</v>
      </c>
      <c r="G3" s="368" t="s">
        <v>267</v>
      </c>
      <c r="H3" s="367" t="s">
        <v>258</v>
      </c>
    </row>
    <row r="4" spans="2:17" ht="24.6" customHeight="1" x14ac:dyDescent="0.3">
      <c r="B4" s="363" t="s">
        <v>108</v>
      </c>
      <c r="C4" s="425">
        <f>' Calculator -Z14 -small'!H211</f>
        <v>7794117.9575001216</v>
      </c>
      <c r="D4" s="427">
        <f>' Calculator -X86 -small'!H211</f>
        <v>6686747.4064818071</v>
      </c>
      <c r="E4" s="425">
        <f>' Calculator -Z14 -medium'!H210</f>
        <v>13956331.575984955</v>
      </c>
      <c r="F4" s="427">
        <f>' Calculator -x86 -medium'!H211</f>
        <v>11550634.516794801</v>
      </c>
      <c r="G4" s="428">
        <f>' Calculator -z14 Large'!H210</f>
        <v>24510484.683694191</v>
      </c>
      <c r="H4" s="427">
        <f>' Calculator -x86 Large '!H211</f>
        <v>20914810.223434679</v>
      </c>
      <c r="I4" s="135"/>
    </row>
    <row r="5" spans="2:17" ht="25.8" customHeight="1" thickBot="1" x14ac:dyDescent="0.35">
      <c r="B5" s="430" t="s">
        <v>115</v>
      </c>
      <c r="C5" s="431">
        <f>' Calculator -Z14 -small'!H212</f>
        <v>1684496.6</v>
      </c>
      <c r="D5" s="432">
        <f>' Calculator -X86 -small'!H212</f>
        <v>4277335.5999999996</v>
      </c>
      <c r="E5" s="431">
        <f>' Calculator -Z14 -medium'!H211</f>
        <v>2490500.6</v>
      </c>
      <c r="F5" s="432">
        <f>' Calculator -x86 -medium'!H212</f>
        <v>5378686.4000000004</v>
      </c>
      <c r="G5" s="433">
        <f>' Calculator -z14 Large'!H211</f>
        <v>3545314.6</v>
      </c>
      <c r="H5" s="432">
        <f>' Calculator -x86 Large '!H212</f>
        <v>7370385.2000000002</v>
      </c>
      <c r="I5" s="135"/>
    </row>
    <row r="6" spans="2:17" ht="26.4" customHeight="1" thickTop="1" thickBot="1" x14ac:dyDescent="0.35">
      <c r="B6" s="426" t="s">
        <v>116</v>
      </c>
      <c r="C6" s="429">
        <f>(C4-C5)</f>
        <v>6109621.357500121</v>
      </c>
      <c r="D6" s="429">
        <f t="shared" ref="D6:H6" si="0">(D4-D5)</f>
        <v>2409411.8064818075</v>
      </c>
      <c r="E6" s="429">
        <f t="shared" si="0"/>
        <v>11465830.975984955</v>
      </c>
      <c r="F6" s="429">
        <f t="shared" si="0"/>
        <v>6171948.1167948004</v>
      </c>
      <c r="G6" s="429">
        <f t="shared" si="0"/>
        <v>20965170.08369419</v>
      </c>
      <c r="H6" s="429">
        <f t="shared" si="0"/>
        <v>13544425.02343468</v>
      </c>
    </row>
    <row r="9" spans="2:17" x14ac:dyDescent="0.3">
      <c r="C9" s="226"/>
    </row>
    <row r="11" spans="2:17" ht="15" thickBot="1" x14ac:dyDescent="0.35"/>
    <row r="12" spans="2:17" x14ac:dyDescent="0.3">
      <c r="B12" s="361"/>
      <c r="C12" s="625" t="s">
        <v>234</v>
      </c>
      <c r="D12" s="626"/>
      <c r="E12" s="636" t="s">
        <v>235</v>
      </c>
      <c r="F12" s="636"/>
      <c r="G12" s="625" t="s">
        <v>236</v>
      </c>
      <c r="H12" s="626"/>
      <c r="K12" s="352"/>
      <c r="L12" s="352"/>
      <c r="M12" s="352"/>
      <c r="N12" s="352"/>
      <c r="O12" s="352"/>
      <c r="P12" s="352"/>
      <c r="Q12" s="352"/>
    </row>
    <row r="13" spans="2:17" ht="15" thickBot="1" x14ac:dyDescent="0.35">
      <c r="B13" s="362"/>
      <c r="C13" s="366" t="s">
        <v>267</v>
      </c>
      <c r="D13" s="367" t="s">
        <v>258</v>
      </c>
      <c r="E13" s="368" t="s">
        <v>267</v>
      </c>
      <c r="F13" s="368" t="s">
        <v>258</v>
      </c>
      <c r="G13" s="366" t="s">
        <v>267</v>
      </c>
      <c r="H13" s="367" t="s">
        <v>258</v>
      </c>
      <c r="K13" s="352"/>
      <c r="L13" s="352"/>
      <c r="M13" s="352"/>
      <c r="N13" s="352"/>
      <c r="O13" s="352"/>
      <c r="P13" s="352"/>
      <c r="Q13" s="352"/>
    </row>
    <row r="14" spans="2:17" ht="25.8" customHeight="1" x14ac:dyDescent="0.3">
      <c r="B14" s="363" t="s">
        <v>117</v>
      </c>
      <c r="C14" s="369">
        <f>' Calculator -Z14 -small'!D220</f>
        <v>3.6269716172179396</v>
      </c>
      <c r="D14" s="370">
        <f>' Calculator -X86 -small'!D220</f>
        <v>0.56329734951866006</v>
      </c>
      <c r="E14" s="371">
        <f>' Calculator -Z14 -medium'!D219</f>
        <v>4.6038258236054848</v>
      </c>
      <c r="F14" s="371">
        <f>' Calculator -x86 -medium'!D220</f>
        <v>1.1474824255964802</v>
      </c>
      <c r="G14" s="369">
        <f>' Calculator -z14 Large'!D219</f>
        <v>5.913486516455885</v>
      </c>
      <c r="H14" s="370">
        <f>' Calculator -x86 Large '!D220</f>
        <v>1.8376821096724605</v>
      </c>
      <c r="K14" s="342" t="s">
        <v>557</v>
      </c>
      <c r="L14" s="342">
        <f>C14-D14</f>
        <v>3.0636742676992794</v>
      </c>
      <c r="M14" s="342"/>
      <c r="N14" s="342">
        <f>E14-F14</f>
        <v>3.4563433980090048</v>
      </c>
      <c r="O14" s="342"/>
      <c r="P14" s="342">
        <f>G14-H14</f>
        <v>4.0758044067834245</v>
      </c>
      <c r="Q14" s="342"/>
    </row>
    <row r="15" spans="2:17" ht="31.8" customHeight="1" x14ac:dyDescent="0.3">
      <c r="B15" s="364" t="s">
        <v>118</v>
      </c>
      <c r="C15" s="372">
        <f>' Calculator -Z14 -small'!D221</f>
        <v>8839051.438985955</v>
      </c>
      <c r="D15" s="373">
        <f>' Calculator -X86 -small'!D221</f>
        <v>3107527.3590557491</v>
      </c>
      <c r="E15" s="374">
        <f>' Calculator -Z14 -medium'!D220</f>
        <v>16639524.294924434</v>
      </c>
      <c r="F15" s="374">
        <f>' Calculator -x86 -medium'!D221</f>
        <v>8519698.7283385321</v>
      </c>
      <c r="G15" s="372">
        <f>' Calculator -z14 Large'!D220</f>
        <v>30522711.842714448</v>
      </c>
      <c r="H15" s="373">
        <f>' Calculator -x86 Large '!D221</f>
        <v>19167423.940005124</v>
      </c>
      <c r="K15" s="37"/>
      <c r="L15" s="38"/>
      <c r="M15" s="38"/>
      <c r="N15" s="38"/>
      <c r="O15" s="38"/>
      <c r="P15" s="38"/>
      <c r="Q15" s="38"/>
    </row>
    <row r="16" spans="2:17" ht="29.4" customHeight="1" x14ac:dyDescent="0.3">
      <c r="B16" s="364" t="s">
        <v>545</v>
      </c>
      <c r="C16" s="375">
        <f>' Calculator -Z14 -small'!D222</f>
        <v>5.8829788630382414</v>
      </c>
      <c r="D16" s="376">
        <f>' Calculator -X86 -small'!D222</f>
        <v>17.148864197987258</v>
      </c>
      <c r="E16" s="377">
        <f>' Calculator -Z14 -medium'!D221</f>
        <v>5.3645024691752647</v>
      </c>
      <c r="F16" s="377">
        <f>' Calculator -x86 -medium'!D222</f>
        <v>13.283029653212051</v>
      </c>
      <c r="G16" s="375">
        <f>' Calculator -z14 Large'!D221</f>
        <v>4.6038289595745594</v>
      </c>
      <c r="H16" s="376">
        <f>' Calculator -x86 Large '!D222</f>
        <v>10.317399971347342</v>
      </c>
      <c r="K16" s="37"/>
      <c r="L16" s="267"/>
      <c r="M16" s="267"/>
      <c r="N16" s="267"/>
      <c r="O16" s="267"/>
      <c r="P16" s="267"/>
      <c r="Q16" s="267"/>
    </row>
    <row r="17" spans="2:17" ht="31.2" customHeight="1" thickBot="1" x14ac:dyDescent="0.35">
      <c r="B17" s="365" t="s">
        <v>119</v>
      </c>
      <c r="C17" s="378">
        <f>' Calculator -Z14 -small'!D223</f>
        <v>1684496.6</v>
      </c>
      <c r="D17" s="379">
        <f>' Calculator -X86 -small'!D223</f>
        <v>4277335.5999999996</v>
      </c>
      <c r="E17" s="380">
        <f>' Calculator -Z14 -medium'!D222</f>
        <v>2490500.6</v>
      </c>
      <c r="F17" s="380">
        <f>' Calculator -x86 -medium'!D223</f>
        <v>5378686.4000000004</v>
      </c>
      <c r="G17" s="378">
        <f>' Calculator -z14 Large'!D222</f>
        <v>3545314.6</v>
      </c>
      <c r="H17" s="379">
        <f>' Calculator -x86 Large '!D223</f>
        <v>7370385.2000000002</v>
      </c>
      <c r="K17" s="37"/>
      <c r="L17" s="38"/>
      <c r="M17" s="38"/>
      <c r="N17" s="38"/>
      <c r="O17" s="38"/>
      <c r="P17" s="38"/>
      <c r="Q17" s="38"/>
    </row>
    <row r="19" spans="2:17" x14ac:dyDescent="0.3">
      <c r="B19" s="37"/>
      <c r="C19" s="155"/>
      <c r="D19" s="344"/>
      <c r="E19" s="155"/>
      <c r="F19" s="344"/>
      <c r="G19" s="155"/>
      <c r="H19" s="344"/>
    </row>
    <row r="20" spans="2:17" x14ac:dyDescent="0.3">
      <c r="B20" s="155"/>
      <c r="C20" s="155"/>
      <c r="D20" s="155"/>
      <c r="E20" s="155"/>
      <c r="F20" s="155"/>
      <c r="G20" s="155"/>
      <c r="H20" s="155"/>
    </row>
    <row r="21" spans="2:17" x14ac:dyDescent="0.3">
      <c r="B21" s="155" t="s">
        <v>553</v>
      </c>
      <c r="C21" s="155" t="s">
        <v>267</v>
      </c>
      <c r="D21" s="155" t="s">
        <v>258</v>
      </c>
      <c r="E21" s="155" t="s">
        <v>561</v>
      </c>
      <c r="F21" s="155"/>
      <c r="G21" s="155"/>
      <c r="H21" s="155"/>
    </row>
    <row r="22" spans="2:17" x14ac:dyDescent="0.3">
      <c r="B22" s="155" t="s">
        <v>554</v>
      </c>
      <c r="C22" s="396"/>
      <c r="D22" s="239"/>
      <c r="E22" s="155"/>
      <c r="F22" s="239"/>
      <c r="G22" s="155"/>
      <c r="H22" s="239"/>
    </row>
    <row r="23" spans="2:17" x14ac:dyDescent="0.3">
      <c r="B23" s="155" t="str">
        <f>' Calculator -Z14 -small'!C201</f>
        <v>System Acquisition Cost</v>
      </c>
      <c r="C23" s="396">
        <f>' Calculator -Z14 -small'!H201</f>
        <v>668900</v>
      </c>
      <c r="D23" s="396">
        <f>' Calculator -X86 -small'!H201</f>
        <v>957039</v>
      </c>
      <c r="E23" s="154">
        <f>(C23-D23)/C23</f>
        <v>-0.43076543579010318</v>
      </c>
      <c r="F23" s="239"/>
      <c r="G23" s="155"/>
      <c r="H23" s="239"/>
    </row>
    <row r="24" spans="2:17" x14ac:dyDescent="0.3">
      <c r="B24" s="155" t="str">
        <f>' Calculator -Z14 -small'!C202</f>
        <v>Software Acquisition Cost</v>
      </c>
      <c r="C24" s="396">
        <f>' Calculator -Z14 -small'!H202</f>
        <v>399378</v>
      </c>
      <c r="D24" s="396">
        <f>' Calculator -X86 -small'!H202</f>
        <v>1682215</v>
      </c>
      <c r="E24" s="154">
        <f t="shared" ref="E24:E33" si="1">(C24-D24)/C24</f>
        <v>-3.2120872957448832</v>
      </c>
      <c r="F24" s="239"/>
      <c r="G24" s="155"/>
      <c r="H24" s="239"/>
    </row>
    <row r="25" spans="2:17" x14ac:dyDescent="0.3">
      <c r="B25" s="155" t="str">
        <f>' Calculator -Z14 -small'!C203</f>
        <v>Operations cost</v>
      </c>
      <c r="C25" s="396">
        <f>' Calculator -Z14 -small'!H203</f>
        <v>616218.60000000009</v>
      </c>
      <c r="D25" s="396">
        <f>' Calculator -X86 -small'!H203</f>
        <v>1638081.5999999999</v>
      </c>
      <c r="E25" s="154">
        <f t="shared" si="1"/>
        <v>-1.6582800324430318</v>
      </c>
      <c r="F25" s="239"/>
      <c r="G25" s="155"/>
      <c r="H25" s="239"/>
    </row>
    <row r="26" spans="2:17" x14ac:dyDescent="0.3">
      <c r="B26" s="155" t="s">
        <v>203</v>
      </c>
      <c r="C26" s="396"/>
      <c r="D26" s="396"/>
      <c r="E26" s="154"/>
      <c r="F26" s="239"/>
      <c r="G26" s="155"/>
      <c r="H26" s="239"/>
    </row>
    <row r="27" spans="2:17" x14ac:dyDescent="0.3">
      <c r="B27" s="155" t="str">
        <f>' Calculator -Z14 -small'!C169</f>
        <v>C-level executive productivity</v>
      </c>
      <c r="C27" s="396">
        <f>' Calculator -Z14 -small'!H169</f>
        <v>216000</v>
      </c>
      <c r="D27" s="396">
        <f>' Calculator -X86 -small'!H169</f>
        <v>179280</v>
      </c>
      <c r="E27" s="154">
        <f t="shared" si="1"/>
        <v>0.17</v>
      </c>
      <c r="F27" s="155"/>
      <c r="G27" s="155"/>
      <c r="H27" s="155"/>
    </row>
    <row r="28" spans="2:17" x14ac:dyDescent="0.3">
      <c r="B28" s="155" t="str">
        <f>' Calculator -Z14 -small'!C170</f>
        <v>IT personnel productivity</v>
      </c>
      <c r="C28" s="396">
        <f>' Calculator -Z14 -small'!H170</f>
        <v>997500</v>
      </c>
      <c r="D28" s="396">
        <f>' Calculator -X86 -small'!H170</f>
        <v>877800</v>
      </c>
      <c r="E28" s="154">
        <f t="shared" si="1"/>
        <v>0.12</v>
      </c>
      <c r="F28" s="155"/>
      <c r="G28" s="155"/>
      <c r="H28" s="155"/>
    </row>
    <row r="29" spans="2:17" x14ac:dyDescent="0.3">
      <c r="B29" s="155" t="str">
        <f>' Calculator -Z14 -small'!C171</f>
        <v>Organizational Productivity</v>
      </c>
      <c r="C29" s="396">
        <f>' Calculator -Z14 -small'!H171</f>
        <v>975000</v>
      </c>
      <c r="D29" s="396">
        <f>' Calculator -X86 -small'!H171</f>
        <v>897000</v>
      </c>
      <c r="E29" s="154">
        <f t="shared" si="1"/>
        <v>0.08</v>
      </c>
      <c r="F29" s="155"/>
      <c r="G29" s="155"/>
      <c r="H29" s="155"/>
    </row>
    <row r="30" spans="2:17" x14ac:dyDescent="0.3">
      <c r="B30" s="155" t="s">
        <v>204</v>
      </c>
      <c r="C30" s="396"/>
      <c r="D30" s="396"/>
      <c r="E30" s="154"/>
      <c r="F30" s="155"/>
      <c r="G30" s="155"/>
      <c r="H30" s="155"/>
    </row>
    <row r="31" spans="2:17" x14ac:dyDescent="0.3">
      <c r="B31" s="155" t="str">
        <f>' Calculator -Z14 -small'!C172</f>
        <v>Improved Revenue</v>
      </c>
      <c r="C31" s="396">
        <f>' Calculator -Z14 -small'!H172</f>
        <v>1680000.0000000005</v>
      </c>
      <c r="D31" s="396">
        <f>' Calculator -X86 -small'!H172</f>
        <v>1512000.0000000002</v>
      </c>
      <c r="E31" s="154">
        <f t="shared" si="1"/>
        <v>0.10000000000000012</v>
      </c>
      <c r="F31" s="155"/>
      <c r="G31" s="155"/>
      <c r="H31" s="155"/>
    </row>
    <row r="32" spans="2:17" x14ac:dyDescent="0.3">
      <c r="B32" s="155" t="str">
        <f>' Calculator -Z14 -small'!C173</f>
        <v>Faster-time-to-value</v>
      </c>
      <c r="C32" s="396">
        <f>' Calculator -Z14 -small'!H173</f>
        <v>1064000.0000000002</v>
      </c>
      <c r="D32" s="396">
        <f>' Calculator -X86 -small'!H173</f>
        <v>840000</v>
      </c>
      <c r="E32" s="154">
        <f t="shared" si="1"/>
        <v>0.21052631578947387</v>
      </c>
    </row>
    <row r="33" spans="2:5" x14ac:dyDescent="0.3">
      <c r="B33" s="155" t="str">
        <f>' Calculator -Z14 -small'!C174</f>
        <v>Trusted Experiences</v>
      </c>
      <c r="C33" s="157">
        <f>' Calculator -Z14 -small'!H174</f>
        <v>207162.51750000002</v>
      </c>
      <c r="D33" s="396">
        <f>' Calculator -X86 -small'!H174</f>
        <v>186446.26574999999</v>
      </c>
      <c r="E33" s="154">
        <f t="shared" si="1"/>
        <v>0.10000000000000012</v>
      </c>
    </row>
    <row r="34" spans="2:5" x14ac:dyDescent="0.3">
      <c r="B34" s="155" t="s">
        <v>323</v>
      </c>
      <c r="C34" s="157"/>
      <c r="D34" s="396"/>
      <c r="E34" s="154"/>
    </row>
    <row r="35" spans="2:5" x14ac:dyDescent="0.3">
      <c r="B35" s="19" t="s">
        <v>106</v>
      </c>
      <c r="C35" s="157">
        <f>' Calculator -Z14 -small'!H175</f>
        <v>1004462.64</v>
      </c>
      <c r="D35" s="396">
        <f>' Calculator -X86 -small'!H175</f>
        <v>846797.30073184927</v>
      </c>
      <c r="E35" s="154">
        <f t="shared" ref="E35:E37" si="2">(C35-D35)/C35</f>
        <v>0.1569648615981882</v>
      </c>
    </row>
    <row r="36" spans="2:5" x14ac:dyDescent="0.3">
      <c r="B36" s="155" t="str">
        <f>' Calculator -Z14 -small'!C176</f>
        <v>Improved governance and compliance</v>
      </c>
      <c r="C36" s="157">
        <f>' Calculator -Z14 -small'!H176</f>
        <v>885000</v>
      </c>
      <c r="D36" s="396">
        <f>' Calculator -X86 -small'!H176</f>
        <v>801000</v>
      </c>
      <c r="E36" s="154">
        <f t="shared" si="2"/>
        <v>9.4915254237288138E-2</v>
      </c>
    </row>
    <row r="37" spans="2:5" x14ac:dyDescent="0.3">
      <c r="B37" s="155" t="str">
        <f>' Calculator -Z14 -small'!C177</f>
        <v>Reduced downtime</v>
      </c>
      <c r="C37" s="157">
        <f>' Calculator -Z14 -small'!H177</f>
        <v>764992.80000012112</v>
      </c>
      <c r="D37" s="396">
        <f>' Calculator -X86 -small'!H177</f>
        <v>546423.83999995771</v>
      </c>
      <c r="E37" s="154">
        <f t="shared" si="2"/>
        <v>0.28571374789426618</v>
      </c>
    </row>
    <row r="38" spans="2:5" x14ac:dyDescent="0.3">
      <c r="D38" s="396"/>
    </row>
    <row r="40" spans="2:5" x14ac:dyDescent="0.3">
      <c r="B40" s="155" t="s">
        <v>559</v>
      </c>
      <c r="C40" t="s">
        <v>267</v>
      </c>
      <c r="D40" t="s">
        <v>258</v>
      </c>
    </row>
    <row r="41" spans="2:5" x14ac:dyDescent="0.3">
      <c r="B41" s="155" t="s">
        <v>554</v>
      </c>
    </row>
    <row r="42" spans="2:5" x14ac:dyDescent="0.3">
      <c r="B42" s="155" t="s">
        <v>543</v>
      </c>
      <c r="C42" s="157">
        <f>' Calculator -Z14 -medium'!H200</f>
        <v>1257800</v>
      </c>
      <c r="D42" s="157">
        <f>' Calculator -x86 -medium'!H201</f>
        <v>1106382</v>
      </c>
      <c r="E42" s="154">
        <f t="shared" ref="E42:E44" si="3">(C42-D42)/C42</f>
        <v>0.12038320877723008</v>
      </c>
    </row>
    <row r="43" spans="2:5" x14ac:dyDescent="0.3">
      <c r="B43" s="155" t="s">
        <v>544</v>
      </c>
      <c r="C43" s="157">
        <f>' Calculator -Z14 -medium'!H201</f>
        <v>616482</v>
      </c>
      <c r="D43" s="157">
        <f>' Calculator -x86 -medium'!H202</f>
        <v>2597084</v>
      </c>
      <c r="E43" s="154">
        <f t="shared" si="3"/>
        <v>-3.2127491151404257</v>
      </c>
    </row>
    <row r="44" spans="2:5" x14ac:dyDescent="0.3">
      <c r="B44" s="155" t="s">
        <v>113</v>
      </c>
      <c r="C44" s="157">
        <f>' Calculator -Z14 -medium'!H202</f>
        <v>616218.60000000009</v>
      </c>
      <c r="D44" s="157">
        <f>' Calculator -x86 -medium'!H203</f>
        <v>1675220.4</v>
      </c>
      <c r="E44" s="154">
        <f t="shared" si="3"/>
        <v>-1.718548904560816</v>
      </c>
    </row>
    <row r="45" spans="2:5" x14ac:dyDescent="0.3">
      <c r="B45" s="155" t="s">
        <v>203</v>
      </c>
      <c r="C45" s="157"/>
      <c r="D45" s="157"/>
      <c r="E45" s="154"/>
    </row>
    <row r="46" spans="2:5" x14ac:dyDescent="0.3">
      <c r="B46" s="155" t="s">
        <v>102</v>
      </c>
      <c r="C46" s="157">
        <f>' Calculator -Z14 -medium'!H169</f>
        <v>357720</v>
      </c>
      <c r="D46" s="157">
        <f>' Calculator -x86 -medium'!H169</f>
        <v>280800</v>
      </c>
      <c r="E46" s="154">
        <f t="shared" ref="E46:E48" si="4">(C46-D46)/C46</f>
        <v>0.21502851392150285</v>
      </c>
    </row>
    <row r="47" spans="2:5" x14ac:dyDescent="0.3">
      <c r="B47" s="155" t="s">
        <v>103</v>
      </c>
      <c r="C47" s="157">
        <f>' Calculator -Z14 -medium'!H170</f>
        <v>1620000</v>
      </c>
      <c r="D47" s="157">
        <f>' Calculator -x86 -medium'!H170</f>
        <v>1080000</v>
      </c>
      <c r="E47" s="154">
        <f t="shared" si="4"/>
        <v>0.33333333333333331</v>
      </c>
    </row>
    <row r="48" spans="2:5" x14ac:dyDescent="0.3">
      <c r="B48" s="155" t="s">
        <v>104</v>
      </c>
      <c r="C48" s="157">
        <f>' Calculator -Z14 -medium'!H171</f>
        <v>1890000</v>
      </c>
      <c r="D48" s="157">
        <f>' Calculator -x86 -medium'!H171</f>
        <v>1638000</v>
      </c>
      <c r="E48" s="154">
        <f t="shared" si="4"/>
        <v>0.13333333333333333</v>
      </c>
    </row>
    <row r="49" spans="2:5" x14ac:dyDescent="0.3">
      <c r="B49" s="155" t="s">
        <v>204</v>
      </c>
      <c r="C49" s="157"/>
      <c r="D49" s="157"/>
      <c r="E49" s="154"/>
    </row>
    <row r="50" spans="2:5" x14ac:dyDescent="0.3">
      <c r="B50" s="155" t="s">
        <v>62</v>
      </c>
      <c r="C50" s="157">
        <f>' Calculator -Z14 -medium'!H172</f>
        <v>2520000.0000000005</v>
      </c>
      <c r="D50" s="157">
        <f>' Calculator -x86 -medium'!H172</f>
        <v>2217600.0000000005</v>
      </c>
      <c r="E50" s="154">
        <f t="shared" ref="E50:E52" si="5">(C50-D50)/C50</f>
        <v>0.11999999999999998</v>
      </c>
    </row>
    <row r="51" spans="2:5" x14ac:dyDescent="0.3">
      <c r="B51" s="155" t="s">
        <v>105</v>
      </c>
      <c r="C51" s="157">
        <f>' Calculator -Z14 -medium'!H173</f>
        <v>2419200.0000000005</v>
      </c>
      <c r="D51" s="157">
        <f>' Calculator -x86 -medium'!H173</f>
        <v>2016000.0000000007</v>
      </c>
      <c r="E51" s="154">
        <f t="shared" si="5"/>
        <v>0.16666666666666655</v>
      </c>
    </row>
    <row r="52" spans="2:5" x14ac:dyDescent="0.3">
      <c r="B52" s="155" t="s">
        <v>99</v>
      </c>
      <c r="C52" s="157">
        <f>' Calculator -Z14 -medium'!H174</f>
        <v>394341.78464999999</v>
      </c>
      <c r="D52" s="157">
        <f>' Calculator -x86 -medium'!H174</f>
        <v>358492.53150000004</v>
      </c>
      <c r="E52" s="154">
        <f t="shared" si="5"/>
        <v>9.0909090909090773E-2</v>
      </c>
    </row>
    <row r="53" spans="2:5" x14ac:dyDescent="0.3">
      <c r="B53" s="155" t="s">
        <v>323</v>
      </c>
      <c r="C53" s="157"/>
      <c r="D53" s="157"/>
      <c r="E53" s="154"/>
    </row>
    <row r="54" spans="2:5" x14ac:dyDescent="0.3">
      <c r="B54" s="19" t="s">
        <v>106</v>
      </c>
      <c r="C54" s="157">
        <f>' Calculator -Z14 -medium'!H175</f>
        <v>1925331.3113347606</v>
      </c>
      <c r="D54" s="157">
        <f>' Calculator -x86 -medium'!H175</f>
        <v>1698821.7452953765</v>
      </c>
      <c r="E54" s="154">
        <f t="shared" ref="E54:E56" si="6">(C54-D54)/C54</f>
        <v>0.11764705882352967</v>
      </c>
    </row>
    <row r="55" spans="2:5" x14ac:dyDescent="0.3">
      <c r="B55" s="155" t="s">
        <v>107</v>
      </c>
      <c r="C55" s="157">
        <f>' Calculator -Z14 -medium'!H176</f>
        <v>1488750</v>
      </c>
      <c r="D55" s="157">
        <f>' Calculator -x86 -medium'!H176</f>
        <v>1314000</v>
      </c>
      <c r="E55" s="154">
        <f t="shared" si="6"/>
        <v>0.11738035264483627</v>
      </c>
    </row>
    <row r="56" spans="2:5" x14ac:dyDescent="0.3">
      <c r="B56" s="155" t="s">
        <v>84</v>
      </c>
      <c r="C56" s="157">
        <f>' Calculator -Z14 -medium'!H177</f>
        <v>1340988.4800001937</v>
      </c>
      <c r="D56" s="157">
        <f>' Calculator -x86 -medium'!H177</f>
        <v>946920.23999942432</v>
      </c>
      <c r="E56" s="154">
        <f t="shared" si="6"/>
        <v>0.29386400097986859</v>
      </c>
    </row>
    <row r="58" spans="2:5" x14ac:dyDescent="0.3">
      <c r="C58" s="157">
        <f>SUM(C46:C56)</f>
        <v>13956331.575984955</v>
      </c>
      <c r="D58" s="157">
        <f>SUM(D46:D56)</f>
        <v>11550634.516794801</v>
      </c>
    </row>
    <row r="60" spans="2:5" x14ac:dyDescent="0.3">
      <c r="B60" s="155" t="s">
        <v>560</v>
      </c>
      <c r="C60" t="s">
        <v>267</v>
      </c>
      <c r="D60" t="s">
        <v>258</v>
      </c>
    </row>
    <row r="61" spans="2:5" x14ac:dyDescent="0.3">
      <c r="B61" s="155" t="s">
        <v>554</v>
      </c>
    </row>
    <row r="62" spans="2:5" x14ac:dyDescent="0.3">
      <c r="B62" s="155" t="s">
        <v>544</v>
      </c>
      <c r="C62" s="157">
        <f>' Calculator -z14 Large'!H200</f>
        <v>2034240</v>
      </c>
      <c r="D62" s="157">
        <f>' Calculator -x86 Large '!H201</f>
        <v>1428221</v>
      </c>
      <c r="E62" s="154">
        <f t="shared" ref="E62:E64" si="7">(C62-D62)/C62</f>
        <v>0.29790929290545853</v>
      </c>
    </row>
    <row r="63" spans="2:5" x14ac:dyDescent="0.3">
      <c r="B63" s="155" t="s">
        <v>543</v>
      </c>
      <c r="C63" s="157">
        <f>' Calculator -z14 Large'!H201</f>
        <v>894856</v>
      </c>
      <c r="D63" s="157">
        <f>' Calculator -x86 Large '!H202</f>
        <v>3877689</v>
      </c>
      <c r="E63" s="154">
        <f t="shared" si="7"/>
        <v>-3.3333106108692347</v>
      </c>
    </row>
    <row r="64" spans="2:5" x14ac:dyDescent="0.3">
      <c r="B64" s="155" t="s">
        <v>113</v>
      </c>
      <c r="C64" s="157">
        <f>' Calculator -z14 Large'!H202</f>
        <v>616218.60000000009</v>
      </c>
      <c r="D64" s="157">
        <f>' Calculator -x86 Large '!H203</f>
        <v>2064475.2000000002</v>
      </c>
      <c r="E64" s="154">
        <f t="shared" si="7"/>
        <v>-2.3502318819977193</v>
      </c>
    </row>
    <row r="65" spans="2:5" x14ac:dyDescent="0.3">
      <c r="B65" s="155" t="s">
        <v>203</v>
      </c>
      <c r="C65" s="157">
        <f>SUM(C62:C64)</f>
        <v>3545314.6</v>
      </c>
      <c r="D65" s="157"/>
      <c r="E65" s="154"/>
    </row>
    <row r="66" spans="2:5" x14ac:dyDescent="0.3">
      <c r="B66" s="155" t="s">
        <v>102</v>
      </c>
      <c r="C66" s="157">
        <f>' Calculator -z14 Large'!H169</f>
        <v>645000</v>
      </c>
      <c r="D66" s="157">
        <f>' Calculator -x86 Large '!H169</f>
        <v>512160</v>
      </c>
      <c r="E66" s="154">
        <f t="shared" ref="E66:E68" si="8">(C66-D66)/C66</f>
        <v>0.20595348837209301</v>
      </c>
    </row>
    <row r="67" spans="2:5" x14ac:dyDescent="0.3">
      <c r="B67" s="155" t="s">
        <v>103</v>
      </c>
      <c r="C67" s="157">
        <f>' Calculator -z14 Large'!H170</f>
        <v>2383500</v>
      </c>
      <c r="D67" s="157">
        <f>' Calculator -x86 Large '!H170</f>
        <v>2179200</v>
      </c>
      <c r="E67" s="154">
        <f t="shared" si="8"/>
        <v>8.5714285714285715E-2</v>
      </c>
    </row>
    <row r="68" spans="2:5" x14ac:dyDescent="0.3">
      <c r="B68" s="155" t="s">
        <v>104</v>
      </c>
      <c r="C68" s="157">
        <f>' Calculator -z14 Large'!H171</f>
        <v>3480000</v>
      </c>
      <c r="D68" s="157">
        <f>' Calculator -x86 Large '!H171</f>
        <v>3045000</v>
      </c>
      <c r="E68" s="154">
        <f t="shared" si="8"/>
        <v>0.125</v>
      </c>
    </row>
    <row r="69" spans="2:5" x14ac:dyDescent="0.3">
      <c r="B69" s="155" t="s">
        <v>204</v>
      </c>
      <c r="C69" s="157"/>
      <c r="D69" s="157"/>
      <c r="E69" s="154"/>
    </row>
    <row r="70" spans="2:5" x14ac:dyDescent="0.3">
      <c r="B70" s="155" t="s">
        <v>62</v>
      </c>
      <c r="C70" s="157">
        <f>' Calculator -z14 Large'!H172</f>
        <v>2772000.0000000005</v>
      </c>
      <c r="D70" s="157">
        <f>' Calculator -x86 Large '!H172</f>
        <v>2587200.0000000009</v>
      </c>
      <c r="E70" s="154">
        <f t="shared" ref="E70:E72" si="9">(C70-D70)/C70</f>
        <v>6.6666666666666485E-2</v>
      </c>
    </row>
    <row r="71" spans="2:5" x14ac:dyDescent="0.3">
      <c r="B71" s="155" t="s">
        <v>105</v>
      </c>
      <c r="C71" s="157">
        <f>' Calculator -z14 Large'!H173</f>
        <v>5481000.0000000009</v>
      </c>
      <c r="D71" s="157">
        <f>' Calculator -x86 Large '!H173</f>
        <v>4725000.0000000009</v>
      </c>
      <c r="E71" s="154">
        <f t="shared" si="9"/>
        <v>0.13793103448275859</v>
      </c>
    </row>
    <row r="72" spans="2:5" x14ac:dyDescent="0.3">
      <c r="B72" s="155" t="s">
        <v>99</v>
      </c>
      <c r="C72" s="157">
        <f>' Calculator -z14 Large'!H174</f>
        <v>716859.44062499993</v>
      </c>
      <c r="D72" s="157">
        <f>' Calculator -x86 Large '!H174</f>
        <v>630836.30774999992</v>
      </c>
      <c r="E72" s="154">
        <f t="shared" si="9"/>
        <v>0.12000000000000002</v>
      </c>
    </row>
    <row r="73" spans="2:5" x14ac:dyDescent="0.3">
      <c r="B73" s="155" t="s">
        <v>323</v>
      </c>
      <c r="C73" s="157"/>
      <c r="D73" s="157"/>
      <c r="E73" s="154"/>
    </row>
    <row r="74" spans="2:5" x14ac:dyDescent="0.3">
      <c r="B74" s="19" t="s">
        <v>106</v>
      </c>
      <c r="C74" s="157">
        <f>' Calculator -z14 Large'!H175</f>
        <v>3097566.7150684935</v>
      </c>
      <c r="D74" s="157">
        <f>' Calculator -x86 Large '!H175</f>
        <v>2710370.8756849309</v>
      </c>
      <c r="E74" s="154">
        <f t="shared" ref="E74:E76" si="10">(C74-D74)/C74</f>
        <v>0.12500000000000028</v>
      </c>
    </row>
    <row r="75" spans="2:5" x14ac:dyDescent="0.3">
      <c r="B75" s="155" t="s">
        <v>107</v>
      </c>
      <c r="C75" s="157">
        <f>' Calculator -z14 Large'!H176</f>
        <v>2025000</v>
      </c>
      <c r="D75" s="157">
        <f>' Calculator -x86 Large '!H176</f>
        <v>1714500</v>
      </c>
      <c r="E75" s="154">
        <f t="shared" si="10"/>
        <v>0.15333333333333332</v>
      </c>
    </row>
    <row r="76" spans="2:5" x14ac:dyDescent="0.3">
      <c r="B76" s="155" t="s">
        <v>84</v>
      </c>
      <c r="C76" s="157">
        <f>' Calculator -z14 Large'!H177</f>
        <v>3909558.5280006975</v>
      </c>
      <c r="D76" s="157">
        <f>' Calculator -x86 Large '!H177</f>
        <v>2810543.0399997458</v>
      </c>
      <c r="E76" s="154">
        <f t="shared" si="10"/>
        <v>0.28110986960028334</v>
      </c>
    </row>
    <row r="78" spans="2:5" x14ac:dyDescent="0.3">
      <c r="C78" s="157">
        <f>SUM(C66:C76)</f>
        <v>24510484.683694191</v>
      </c>
    </row>
    <row r="82" spans="2:5" x14ac:dyDescent="0.3">
      <c r="C82" t="s">
        <v>673</v>
      </c>
      <c r="D82" t="s">
        <v>674</v>
      </c>
      <c r="E82" t="s">
        <v>675</v>
      </c>
    </row>
    <row r="83" spans="2:5" x14ac:dyDescent="0.3">
      <c r="B83" s="155" t="s">
        <v>560</v>
      </c>
    </row>
    <row r="84" spans="2:5" x14ac:dyDescent="0.3">
      <c r="B84" s="155" t="s">
        <v>554</v>
      </c>
    </row>
    <row r="85" spans="2:5" x14ac:dyDescent="0.3">
      <c r="B85" s="155" t="s">
        <v>544</v>
      </c>
      <c r="C85" s="134">
        <f>E42</f>
        <v>0.12038320877723008</v>
      </c>
      <c r="D85" s="134">
        <f>E42</f>
        <v>0.12038320877723008</v>
      </c>
      <c r="E85" s="134">
        <f>E62</f>
        <v>0.29790929290545853</v>
      </c>
    </row>
    <row r="86" spans="2:5" x14ac:dyDescent="0.3">
      <c r="B86" s="155" t="s">
        <v>543</v>
      </c>
      <c r="C86" s="134">
        <f t="shared" ref="C86:C99" si="11">E43</f>
        <v>-3.2127491151404257</v>
      </c>
      <c r="D86" s="134">
        <f t="shared" ref="D86:D99" si="12">E43</f>
        <v>-3.2127491151404257</v>
      </c>
      <c r="E86" s="134">
        <f t="shared" ref="E86:E99" si="13">E63</f>
        <v>-3.3333106108692347</v>
      </c>
    </row>
    <row r="87" spans="2:5" x14ac:dyDescent="0.3">
      <c r="B87" s="155" t="s">
        <v>113</v>
      </c>
      <c r="C87" s="134">
        <f t="shared" si="11"/>
        <v>-1.718548904560816</v>
      </c>
      <c r="D87" s="134">
        <f t="shared" si="12"/>
        <v>-1.718548904560816</v>
      </c>
      <c r="E87" s="134">
        <f t="shared" si="13"/>
        <v>-2.3502318819977193</v>
      </c>
    </row>
    <row r="88" spans="2:5" x14ac:dyDescent="0.3">
      <c r="B88" s="155" t="s">
        <v>203</v>
      </c>
      <c r="C88" s="134"/>
      <c r="D88" s="134"/>
      <c r="E88" s="134"/>
    </row>
    <row r="89" spans="2:5" x14ac:dyDescent="0.3">
      <c r="B89" s="155" t="s">
        <v>102</v>
      </c>
      <c r="C89" s="134">
        <f t="shared" si="11"/>
        <v>0.21502851392150285</v>
      </c>
      <c r="D89" s="134">
        <f t="shared" si="12"/>
        <v>0.21502851392150285</v>
      </c>
      <c r="E89" s="134">
        <f t="shared" si="13"/>
        <v>0.20595348837209301</v>
      </c>
    </row>
    <row r="90" spans="2:5" x14ac:dyDescent="0.3">
      <c r="B90" s="155" t="s">
        <v>103</v>
      </c>
      <c r="C90" s="134">
        <f t="shared" si="11"/>
        <v>0.33333333333333331</v>
      </c>
      <c r="D90" s="134">
        <f t="shared" si="12"/>
        <v>0.33333333333333331</v>
      </c>
      <c r="E90" s="134">
        <f t="shared" si="13"/>
        <v>8.5714285714285715E-2</v>
      </c>
    </row>
    <row r="91" spans="2:5" x14ac:dyDescent="0.3">
      <c r="B91" s="155" t="s">
        <v>104</v>
      </c>
      <c r="C91" s="134">
        <f t="shared" si="11"/>
        <v>0.13333333333333333</v>
      </c>
      <c r="D91" s="134">
        <f t="shared" si="12"/>
        <v>0.13333333333333333</v>
      </c>
      <c r="E91" s="134">
        <f t="shared" si="13"/>
        <v>0.125</v>
      </c>
    </row>
    <row r="92" spans="2:5" x14ac:dyDescent="0.3">
      <c r="B92" s="155" t="s">
        <v>204</v>
      </c>
      <c r="C92" s="134"/>
      <c r="D92" s="134"/>
      <c r="E92" s="134"/>
    </row>
    <row r="93" spans="2:5" x14ac:dyDescent="0.3">
      <c r="B93" s="155" t="s">
        <v>62</v>
      </c>
      <c r="C93" s="134">
        <f t="shared" si="11"/>
        <v>0.11999999999999998</v>
      </c>
      <c r="D93" s="134">
        <f t="shared" si="12"/>
        <v>0.11999999999999998</v>
      </c>
      <c r="E93" s="134">
        <f t="shared" si="13"/>
        <v>6.6666666666666485E-2</v>
      </c>
    </row>
    <row r="94" spans="2:5" x14ac:dyDescent="0.3">
      <c r="B94" s="155" t="s">
        <v>105</v>
      </c>
      <c r="C94" s="134">
        <f t="shared" si="11"/>
        <v>0.16666666666666655</v>
      </c>
      <c r="D94" s="134">
        <f t="shared" si="12"/>
        <v>0.16666666666666655</v>
      </c>
      <c r="E94" s="134">
        <f t="shared" si="13"/>
        <v>0.13793103448275859</v>
      </c>
    </row>
    <row r="95" spans="2:5" x14ac:dyDescent="0.3">
      <c r="B95" s="155" t="s">
        <v>99</v>
      </c>
      <c r="C95" s="134">
        <f t="shared" si="11"/>
        <v>9.0909090909090773E-2</v>
      </c>
      <c r="D95" s="134">
        <f t="shared" si="12"/>
        <v>9.0909090909090773E-2</v>
      </c>
      <c r="E95" s="134">
        <f t="shared" si="13"/>
        <v>0.12000000000000002</v>
      </c>
    </row>
    <row r="96" spans="2:5" x14ac:dyDescent="0.3">
      <c r="B96" s="155" t="s">
        <v>323</v>
      </c>
      <c r="C96" s="134"/>
      <c r="D96" s="134"/>
      <c r="E96" s="134"/>
    </row>
    <row r="97" spans="2:5" x14ac:dyDescent="0.3">
      <c r="B97" s="19" t="s">
        <v>106</v>
      </c>
      <c r="C97" s="134">
        <f t="shared" si="11"/>
        <v>0.11764705882352967</v>
      </c>
      <c r="D97" s="134">
        <f t="shared" si="12"/>
        <v>0.11764705882352967</v>
      </c>
      <c r="E97" s="134">
        <f t="shared" si="13"/>
        <v>0.12500000000000028</v>
      </c>
    </row>
    <row r="98" spans="2:5" x14ac:dyDescent="0.3">
      <c r="B98" s="155" t="s">
        <v>107</v>
      </c>
      <c r="C98" s="134">
        <f t="shared" si="11"/>
        <v>0.11738035264483627</v>
      </c>
      <c r="D98" s="134">
        <f t="shared" si="12"/>
        <v>0.11738035264483627</v>
      </c>
      <c r="E98" s="134">
        <f t="shared" si="13"/>
        <v>0.15333333333333332</v>
      </c>
    </row>
    <row r="99" spans="2:5" x14ac:dyDescent="0.3">
      <c r="B99" s="155" t="s">
        <v>84</v>
      </c>
      <c r="C99" s="134">
        <f t="shared" si="11"/>
        <v>0.29386400097986859</v>
      </c>
      <c r="D99" s="134">
        <f t="shared" si="12"/>
        <v>0.29386400097986859</v>
      </c>
      <c r="E99" s="134">
        <f t="shared" si="13"/>
        <v>0.28110986960028334</v>
      </c>
    </row>
  </sheetData>
  <mergeCells count="6">
    <mergeCell ref="C12:D12"/>
    <mergeCell ref="E12:F12"/>
    <mergeCell ref="G12:H12"/>
    <mergeCell ref="C2:D2"/>
    <mergeCell ref="E2:F2"/>
    <mergeCell ref="G2:H2"/>
  </mergeCell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0">
    <tabColor theme="7" tint="0.39997558519241921"/>
  </sheetPr>
  <dimension ref="A2:O224"/>
  <sheetViews>
    <sheetView showGridLines="0" topLeftCell="A164" zoomScale="96" zoomScaleNormal="96" workbookViewId="0">
      <selection activeCell="E155" sqref="E155"/>
    </sheetView>
  </sheetViews>
  <sheetFormatPr defaultRowHeight="14.4" x14ac:dyDescent="0.3"/>
  <cols>
    <col min="2" max="2" width="8.33203125" customWidth="1"/>
    <col min="3" max="3" width="60" customWidth="1"/>
    <col min="4" max="4" width="13.33203125" style="21" customWidth="1"/>
    <col min="5" max="5" width="13.88671875" customWidth="1"/>
    <col min="6" max="6" width="14.33203125" customWidth="1"/>
    <col min="7" max="7" width="13.6640625" customWidth="1"/>
    <col min="8" max="8" width="16.33203125" customWidth="1"/>
    <col min="9" max="9" width="5" customWidth="1"/>
    <col min="10" max="10" width="22.6640625" customWidth="1"/>
    <col min="11" max="11" width="9.88671875" bestFit="1" customWidth="1"/>
    <col min="12" max="12" width="13" bestFit="1" customWidth="1"/>
  </cols>
  <sheetData>
    <row r="2" spans="1:10" ht="25.8" x14ac:dyDescent="0.5">
      <c r="A2" s="61"/>
      <c r="B2" s="62" t="s">
        <v>120</v>
      </c>
      <c r="C2" s="61"/>
      <c r="D2" s="63"/>
      <c r="E2" s="61"/>
      <c r="F2" s="61"/>
      <c r="G2" s="61"/>
      <c r="H2" s="61"/>
      <c r="I2" s="61"/>
      <c r="J2" s="61"/>
    </row>
    <row r="4" spans="1:10" ht="15" thickBot="1" x14ac:dyDescent="0.35"/>
    <row r="5" spans="1:10" ht="21" customHeight="1" x14ac:dyDescent="0.3">
      <c r="C5" s="10" t="s">
        <v>61</v>
      </c>
      <c r="D5" s="22" t="s">
        <v>49</v>
      </c>
      <c r="E5" s="11" t="s">
        <v>50</v>
      </c>
      <c r="F5" s="11" t="s">
        <v>51</v>
      </c>
      <c r="G5" s="11" t="s">
        <v>52</v>
      </c>
      <c r="H5" s="12" t="s">
        <v>53</v>
      </c>
    </row>
    <row r="6" spans="1:10" ht="14.4" customHeight="1" x14ac:dyDescent="0.3">
      <c r="C6" s="2" t="s">
        <v>167</v>
      </c>
      <c r="D6" s="23"/>
      <c r="E6" s="1">
        <f>Assumptions!E5</f>
        <v>1</v>
      </c>
      <c r="F6" s="1"/>
      <c r="G6" s="1"/>
      <c r="H6" s="3"/>
      <c r="J6" t="s">
        <v>183</v>
      </c>
    </row>
    <row r="7" spans="1:10" x14ac:dyDescent="0.3">
      <c r="C7" s="247" t="s">
        <v>143</v>
      </c>
      <c r="D7" s="260"/>
      <c r="E7" s="261">
        <f>Assumptions!E7</f>
        <v>400000</v>
      </c>
      <c r="F7" s="272"/>
      <c r="G7" s="37"/>
      <c r="H7" s="262"/>
      <c r="J7" t="s">
        <v>184</v>
      </c>
    </row>
    <row r="8" spans="1:10" x14ac:dyDescent="0.3">
      <c r="C8" s="247" t="s">
        <v>489</v>
      </c>
      <c r="D8" s="260"/>
      <c r="E8" s="263">
        <f>Assumptions!E9</f>
        <v>0.2</v>
      </c>
      <c r="F8" s="37"/>
      <c r="G8" s="37"/>
      <c r="H8" s="262"/>
    </row>
    <row r="9" spans="1:10" ht="15" thickBot="1" x14ac:dyDescent="0.35">
      <c r="C9" s="136" t="s">
        <v>144</v>
      </c>
      <c r="D9" s="137"/>
      <c r="E9" s="138">
        <f>Benefits!E7</f>
        <v>0.2</v>
      </c>
      <c r="F9" s="139"/>
      <c r="G9" s="139"/>
      <c r="H9" s="140"/>
      <c r="J9" t="s">
        <v>185</v>
      </c>
    </row>
    <row r="10" spans="1:10" ht="15.6" thickTop="1" thickBot="1" x14ac:dyDescent="0.35">
      <c r="C10" s="72" t="s">
        <v>149</v>
      </c>
      <c r="D10" s="73"/>
      <c r="E10" s="74">
        <f>E6*E7*E8*E9</f>
        <v>16000</v>
      </c>
      <c r="F10" s="75"/>
      <c r="G10" s="75"/>
      <c r="H10" s="76"/>
    </row>
    <row r="11" spans="1:10" x14ac:dyDescent="0.3">
      <c r="C11" s="2"/>
      <c r="D11" s="23"/>
      <c r="E11" s="1"/>
      <c r="F11" s="1"/>
      <c r="G11" s="1"/>
      <c r="H11" s="3"/>
    </row>
    <row r="12" spans="1:10" ht="14.4" customHeight="1" x14ac:dyDescent="0.3">
      <c r="C12" s="2" t="s">
        <v>146</v>
      </c>
      <c r="D12" s="23"/>
      <c r="E12" s="1">
        <f>Assumptions!E8</f>
        <v>4</v>
      </c>
      <c r="F12" s="1"/>
      <c r="G12" s="1"/>
      <c r="H12" s="3"/>
      <c r="J12" t="s">
        <v>183</v>
      </c>
    </row>
    <row r="13" spans="1:10" x14ac:dyDescent="0.3">
      <c r="C13" s="2" t="s">
        <v>147</v>
      </c>
      <c r="D13" s="23"/>
      <c r="E13" s="7">
        <f>Assumptions!E10</f>
        <v>350000</v>
      </c>
      <c r="F13" s="1"/>
      <c r="G13" s="1"/>
      <c r="H13" s="3"/>
      <c r="J13" t="s">
        <v>184</v>
      </c>
    </row>
    <row r="14" spans="1:10" x14ac:dyDescent="0.3">
      <c r="C14" s="2" t="s">
        <v>494</v>
      </c>
      <c r="D14" s="23"/>
      <c r="E14" s="9">
        <f>Benefits!E8</f>
        <v>0.2</v>
      </c>
      <c r="F14" s="1"/>
      <c r="G14" s="1"/>
      <c r="H14" s="3"/>
      <c r="J14" t="s">
        <v>185</v>
      </c>
    </row>
    <row r="15" spans="1:10" ht="15" thickBot="1" x14ac:dyDescent="0.35">
      <c r="C15" s="136" t="s">
        <v>495</v>
      </c>
      <c r="D15" s="137"/>
      <c r="E15" s="138">
        <f>Benefits!E8</f>
        <v>0.2</v>
      </c>
      <c r="F15" s="139"/>
      <c r="G15" s="139"/>
      <c r="H15" s="140"/>
      <c r="J15" t="s">
        <v>185</v>
      </c>
    </row>
    <row r="16" spans="1:10" ht="15.6" thickTop="1" thickBot="1" x14ac:dyDescent="0.35">
      <c r="C16" s="72" t="s">
        <v>150</v>
      </c>
      <c r="D16" s="73"/>
      <c r="E16" s="74">
        <f>E12*E13*E14*E15</f>
        <v>56000</v>
      </c>
      <c r="F16" s="75"/>
      <c r="G16" s="75"/>
      <c r="H16" s="76"/>
    </row>
    <row r="17" spans="3:8" x14ac:dyDescent="0.3">
      <c r="C17" s="2"/>
      <c r="D17" s="23"/>
      <c r="E17" s="1"/>
      <c r="F17" s="1"/>
      <c r="G17" s="1"/>
      <c r="H17" s="3"/>
    </row>
    <row r="18" spans="3:8" x14ac:dyDescent="0.3">
      <c r="C18" s="2" t="s">
        <v>145</v>
      </c>
      <c r="D18" s="23"/>
      <c r="E18" s="7">
        <f>E10+E16</f>
        <v>72000</v>
      </c>
      <c r="F18" s="1"/>
      <c r="G18" s="1"/>
      <c r="H18" s="3"/>
    </row>
    <row r="19" spans="3:8" ht="15" thickBot="1" x14ac:dyDescent="0.35">
      <c r="C19" s="160" t="s">
        <v>54</v>
      </c>
      <c r="D19" s="161"/>
      <c r="E19" s="162">
        <f>Benefits!$E$2</f>
        <v>0</v>
      </c>
      <c r="F19" s="163"/>
      <c r="G19" s="163"/>
      <c r="H19" s="164"/>
    </row>
    <row r="20" spans="3:8" ht="15.6" thickTop="1" thickBot="1" x14ac:dyDescent="0.35">
      <c r="C20" s="64" t="s">
        <v>151</v>
      </c>
      <c r="D20" s="65"/>
      <c r="E20" s="77">
        <f>E18*(1-E19)</f>
        <v>72000</v>
      </c>
      <c r="F20" s="66"/>
      <c r="G20" s="66"/>
      <c r="H20" s="67"/>
    </row>
    <row r="21" spans="3:8" ht="15" thickBot="1" x14ac:dyDescent="0.35">
      <c r="C21" s="13"/>
      <c r="D21" s="24"/>
      <c r="E21" s="5"/>
      <c r="F21" s="5"/>
      <c r="G21" s="5"/>
      <c r="H21" s="14"/>
    </row>
    <row r="22" spans="3:8" ht="15" thickBot="1" x14ac:dyDescent="0.35"/>
    <row r="23" spans="3:8" ht="21" customHeight="1" x14ac:dyDescent="0.3">
      <c r="C23" s="10" t="s">
        <v>60</v>
      </c>
      <c r="D23" s="22" t="s">
        <v>49</v>
      </c>
      <c r="E23" s="11" t="s">
        <v>50</v>
      </c>
      <c r="F23" s="11" t="s">
        <v>51</v>
      </c>
      <c r="G23" s="11" t="s">
        <v>52</v>
      </c>
      <c r="H23" s="12" t="s">
        <v>53</v>
      </c>
    </row>
    <row r="24" spans="3:8" ht="14.4" customHeight="1" x14ac:dyDescent="0.3">
      <c r="C24" s="2" t="s">
        <v>64</v>
      </c>
      <c r="D24" s="23"/>
      <c r="E24" s="6">
        <f>Assumptions!E12</f>
        <v>2</v>
      </c>
      <c r="F24" s="1"/>
      <c r="G24" s="1"/>
      <c r="H24" s="3"/>
    </row>
    <row r="25" spans="3:8" x14ac:dyDescent="0.3">
      <c r="C25" s="2" t="s">
        <v>121</v>
      </c>
      <c r="D25" s="23"/>
      <c r="E25" s="4">
        <f>Assumptions!E13</f>
        <v>200000</v>
      </c>
      <c r="F25" s="1"/>
      <c r="G25" s="1"/>
      <c r="H25" s="3"/>
    </row>
    <row r="26" spans="3:8" ht="15" thickBot="1" x14ac:dyDescent="0.35">
      <c r="C26" s="136" t="s">
        <v>55</v>
      </c>
      <c r="D26" s="137"/>
      <c r="E26" s="138">
        <f>Benefits!E10</f>
        <v>0.25</v>
      </c>
      <c r="F26" s="139"/>
      <c r="G26" s="139"/>
      <c r="H26" s="140"/>
    </row>
    <row r="27" spans="3:8" ht="15.6" thickTop="1" thickBot="1" x14ac:dyDescent="0.35">
      <c r="C27" s="72" t="s">
        <v>148</v>
      </c>
      <c r="D27" s="73"/>
      <c r="E27" s="79">
        <f>E24*E25*E26</f>
        <v>100000</v>
      </c>
      <c r="F27" s="75"/>
      <c r="G27" s="75"/>
      <c r="H27" s="76"/>
    </row>
    <row r="28" spans="3:8" x14ac:dyDescent="0.3">
      <c r="C28" s="2"/>
      <c r="D28" s="23"/>
      <c r="E28" s="1"/>
      <c r="F28" s="1"/>
      <c r="G28" s="1"/>
      <c r="H28" s="3"/>
    </row>
    <row r="29" spans="3:8" ht="14.4" customHeight="1" x14ac:dyDescent="0.3">
      <c r="C29" s="2" t="s">
        <v>56</v>
      </c>
      <c r="D29" s="23"/>
      <c r="E29" s="267">
        <f>Assumptions!E14</f>
        <v>3</v>
      </c>
      <c r="F29" s="1"/>
      <c r="G29" s="1"/>
      <c r="H29" s="3"/>
    </row>
    <row r="30" spans="3:8" x14ac:dyDescent="0.3">
      <c r="C30" s="2" t="s">
        <v>122</v>
      </c>
      <c r="D30" s="23"/>
      <c r="E30" s="38">
        <f>Assumptions!E15</f>
        <v>150000</v>
      </c>
      <c r="F30" s="1"/>
      <c r="G30" s="1"/>
      <c r="H30" s="3"/>
    </row>
    <row r="31" spans="3:8" ht="15" thickBot="1" x14ac:dyDescent="0.35">
      <c r="C31" s="136" t="s">
        <v>57</v>
      </c>
      <c r="D31" s="137"/>
      <c r="E31" s="138">
        <f>Benefits!E11</f>
        <v>0.25</v>
      </c>
      <c r="F31" s="139"/>
      <c r="G31" s="139"/>
      <c r="H31" s="140"/>
    </row>
    <row r="32" spans="3:8" ht="15.6" thickTop="1" thickBot="1" x14ac:dyDescent="0.35">
      <c r="C32" s="72" t="s">
        <v>152</v>
      </c>
      <c r="D32" s="73"/>
      <c r="E32" s="79">
        <f>E29*E30*E31</f>
        <v>112500</v>
      </c>
      <c r="F32" s="75"/>
      <c r="G32" s="75"/>
      <c r="H32" s="76"/>
    </row>
    <row r="33" spans="3:8" x14ac:dyDescent="0.3">
      <c r="C33" s="2"/>
      <c r="D33" s="23"/>
      <c r="E33" s="1"/>
      <c r="F33" s="1"/>
      <c r="G33" s="1"/>
      <c r="H33" s="3"/>
    </row>
    <row r="34" spans="3:8" ht="14.4" customHeight="1" x14ac:dyDescent="0.3">
      <c r="C34" s="2" t="s">
        <v>89</v>
      </c>
      <c r="D34" s="23"/>
      <c r="E34" s="267">
        <f>Assumptions!E16</f>
        <v>4</v>
      </c>
      <c r="F34" s="1"/>
      <c r="G34" s="1"/>
      <c r="H34" s="3"/>
    </row>
    <row r="35" spans="3:8" x14ac:dyDescent="0.3">
      <c r="C35" s="2" t="s">
        <v>123</v>
      </c>
      <c r="D35" s="23"/>
      <c r="E35" s="38">
        <f>Assumptions!E17</f>
        <v>120000</v>
      </c>
      <c r="F35" s="1"/>
      <c r="G35" s="1"/>
      <c r="H35" s="3"/>
    </row>
    <row r="36" spans="3:8" ht="15" thickBot="1" x14ac:dyDescent="0.35">
      <c r="C36" s="136" t="s">
        <v>90</v>
      </c>
      <c r="D36" s="137"/>
      <c r="E36" s="138">
        <f>Benefits!E12</f>
        <v>0.25</v>
      </c>
      <c r="F36" s="139"/>
      <c r="G36" s="139"/>
      <c r="H36" s="140"/>
    </row>
    <row r="37" spans="3:8" ht="15" thickTop="1" x14ac:dyDescent="0.3">
      <c r="C37" s="80" t="s">
        <v>153</v>
      </c>
      <c r="D37" s="81"/>
      <c r="E37" s="82">
        <f>E34*E35*E36</f>
        <v>120000</v>
      </c>
      <c r="F37" s="83"/>
      <c r="G37" s="83"/>
      <c r="H37" s="84"/>
    </row>
    <row r="38" spans="3:8" x14ac:dyDescent="0.3">
      <c r="C38" s="2"/>
      <c r="D38" s="23"/>
      <c r="E38" s="1"/>
      <c r="F38" s="1"/>
      <c r="G38" s="1"/>
      <c r="H38" s="3"/>
    </row>
    <row r="39" spans="3:8" x14ac:dyDescent="0.3">
      <c r="C39" s="2" t="s">
        <v>58</v>
      </c>
      <c r="D39" s="23"/>
      <c r="E39" s="4">
        <f>E27+E32+E37</f>
        <v>332500</v>
      </c>
      <c r="F39" s="1"/>
      <c r="G39" s="1"/>
      <c r="H39" s="3"/>
    </row>
    <row r="40" spans="3:8" ht="15" thickBot="1" x14ac:dyDescent="0.35">
      <c r="C40" s="160" t="s">
        <v>54</v>
      </c>
      <c r="D40" s="161"/>
      <c r="E40" s="162">
        <f>Benefits!$E$2</f>
        <v>0</v>
      </c>
      <c r="F40" s="163"/>
      <c r="G40" s="163"/>
      <c r="H40" s="164"/>
    </row>
    <row r="41" spans="3:8" ht="15.6" thickTop="1" thickBot="1" x14ac:dyDescent="0.35">
      <c r="C41" s="64" t="s">
        <v>154</v>
      </c>
      <c r="D41" s="65"/>
      <c r="E41" s="85">
        <f>E39*(1-E40)</f>
        <v>332500</v>
      </c>
      <c r="F41" s="66"/>
      <c r="G41" s="66"/>
      <c r="H41" s="67"/>
    </row>
    <row r="42" spans="3:8" ht="15" thickBot="1" x14ac:dyDescent="0.35">
      <c r="C42" s="13"/>
      <c r="D42" s="24"/>
      <c r="E42" s="5"/>
      <c r="F42" s="5"/>
      <c r="G42" s="5"/>
      <c r="H42" s="14"/>
    </row>
    <row r="44" spans="3:8" ht="15" thickBot="1" x14ac:dyDescent="0.35"/>
    <row r="45" spans="3:8" ht="21" customHeight="1" x14ac:dyDescent="0.3">
      <c r="C45" s="10" t="s">
        <v>104</v>
      </c>
      <c r="D45" s="22" t="s">
        <v>49</v>
      </c>
      <c r="E45" s="11" t="s">
        <v>50</v>
      </c>
      <c r="F45" s="11" t="s">
        <v>51</v>
      </c>
      <c r="G45" s="11" t="s">
        <v>52</v>
      </c>
      <c r="H45" s="12" t="s">
        <v>53</v>
      </c>
    </row>
    <row r="46" spans="3:8" ht="14.4" customHeight="1" x14ac:dyDescent="0.3">
      <c r="C46" s="2" t="s">
        <v>131</v>
      </c>
      <c r="D46" s="23"/>
      <c r="E46" s="6">
        <f>Assumptions!E19</f>
        <v>25</v>
      </c>
      <c r="F46" s="1"/>
      <c r="G46" s="1"/>
      <c r="H46" s="3"/>
    </row>
    <row r="47" spans="3:8" x14ac:dyDescent="0.3">
      <c r="C47" s="2" t="s">
        <v>124</v>
      </c>
      <c r="D47" s="23"/>
      <c r="E47" s="7">
        <f>Assumptions!E21</f>
        <v>120000</v>
      </c>
      <c r="F47" s="1"/>
      <c r="G47" s="1"/>
      <c r="H47" s="3"/>
    </row>
    <row r="48" spans="3:8" x14ac:dyDescent="0.3">
      <c r="C48" s="2" t="s">
        <v>155</v>
      </c>
      <c r="D48" s="23"/>
      <c r="E48" s="9">
        <f>Assumptions!E20</f>
        <v>0.1</v>
      </c>
      <c r="F48" s="1"/>
      <c r="G48" s="1"/>
      <c r="H48" s="3"/>
    </row>
    <row r="49" spans="3:8" ht="15" thickBot="1" x14ac:dyDescent="0.35">
      <c r="C49" s="136" t="s">
        <v>100</v>
      </c>
      <c r="D49" s="137"/>
      <c r="E49" s="138">
        <f>Benefits!E14</f>
        <v>0.25</v>
      </c>
      <c r="F49" s="139"/>
      <c r="G49" s="139"/>
      <c r="H49" s="140"/>
    </row>
    <row r="50" spans="3:8" ht="15.6" thickTop="1" thickBot="1" x14ac:dyDescent="0.35">
      <c r="C50" s="72" t="s">
        <v>168</v>
      </c>
      <c r="D50" s="73"/>
      <c r="E50" s="74">
        <f>E46*E47*E49*E48</f>
        <v>75000</v>
      </c>
      <c r="F50" s="75"/>
      <c r="G50" s="75"/>
      <c r="H50" s="76"/>
    </row>
    <row r="51" spans="3:8" x14ac:dyDescent="0.3">
      <c r="C51" s="2"/>
      <c r="D51" s="23"/>
      <c r="E51" s="1"/>
      <c r="F51" s="1"/>
      <c r="G51" s="1"/>
      <c r="H51" s="3"/>
    </row>
    <row r="52" spans="3:8" ht="14.4" customHeight="1" x14ac:dyDescent="0.3">
      <c r="C52" s="2" t="s">
        <v>125</v>
      </c>
      <c r="D52" s="23"/>
      <c r="E52" s="6">
        <f>Assumptions!E22</f>
        <v>100</v>
      </c>
      <c r="F52" s="1"/>
      <c r="G52" s="1"/>
      <c r="H52" s="3"/>
    </row>
    <row r="53" spans="3:8" x14ac:dyDescent="0.3">
      <c r="C53" s="2" t="s">
        <v>132</v>
      </c>
      <c r="D53" s="23"/>
      <c r="E53" s="7">
        <f>Assumptions!E24</f>
        <v>100000</v>
      </c>
      <c r="F53" s="1"/>
      <c r="G53" s="1"/>
      <c r="H53" s="3"/>
    </row>
    <row r="54" spans="3:8" x14ac:dyDescent="0.3">
      <c r="C54" s="2" t="s">
        <v>155</v>
      </c>
      <c r="D54" s="23"/>
      <c r="E54" s="9">
        <f>Assumptions!E23</f>
        <v>0.1</v>
      </c>
      <c r="F54" s="1"/>
      <c r="G54" s="1"/>
      <c r="H54" s="3"/>
    </row>
    <row r="55" spans="3:8" ht="15" thickBot="1" x14ac:dyDescent="0.35">
      <c r="C55" s="136" t="s">
        <v>133</v>
      </c>
      <c r="D55" s="137"/>
      <c r="E55" s="138">
        <f>Benefits!E15</f>
        <v>0.25</v>
      </c>
      <c r="F55" s="139"/>
      <c r="G55" s="139"/>
      <c r="H55" s="140"/>
    </row>
    <row r="56" spans="3:8" ht="15.6" thickTop="1" thickBot="1" x14ac:dyDescent="0.35">
      <c r="C56" s="72" t="s">
        <v>169</v>
      </c>
      <c r="D56" s="73"/>
      <c r="E56" s="74">
        <f>E52*E53*E55*E54</f>
        <v>250000</v>
      </c>
      <c r="F56" s="75"/>
      <c r="G56" s="75"/>
      <c r="H56" s="76"/>
    </row>
    <row r="57" spans="3:8" x14ac:dyDescent="0.3">
      <c r="C57" s="2"/>
      <c r="D57" s="23"/>
      <c r="E57" s="1"/>
      <c r="F57" s="1"/>
      <c r="G57" s="1"/>
      <c r="H57" s="3"/>
    </row>
    <row r="58" spans="3:8" x14ac:dyDescent="0.3">
      <c r="C58" s="2" t="s">
        <v>549</v>
      </c>
      <c r="D58" s="23"/>
      <c r="E58" s="7">
        <f>SUM(E50+E56)</f>
        <v>325000</v>
      </c>
      <c r="F58" s="1"/>
      <c r="G58" s="1"/>
      <c r="H58" s="3"/>
    </row>
    <row r="59" spans="3:8" ht="15" thickBot="1" x14ac:dyDescent="0.35">
      <c r="C59" s="160" t="s">
        <v>54</v>
      </c>
      <c r="D59" s="161"/>
      <c r="E59" s="162">
        <f>Benefits!$E$2</f>
        <v>0</v>
      </c>
      <c r="F59" s="163"/>
      <c r="G59" s="163"/>
      <c r="H59" s="164"/>
    </row>
    <row r="60" spans="3:8" ht="15.6" thickTop="1" thickBot="1" x14ac:dyDescent="0.35">
      <c r="C60" s="68" t="s">
        <v>157</v>
      </c>
      <c r="D60" s="69"/>
      <c r="E60" s="78">
        <f>E58*(1-E59)</f>
        <v>325000</v>
      </c>
      <c r="F60" s="70"/>
      <c r="G60" s="70"/>
      <c r="H60" s="71"/>
    </row>
    <row r="61" spans="3:8" ht="15" thickBot="1" x14ac:dyDescent="0.35">
      <c r="C61" s="13"/>
      <c r="D61" s="24"/>
      <c r="E61" s="5"/>
      <c r="F61" s="5"/>
      <c r="G61" s="5"/>
      <c r="H61" s="14"/>
    </row>
    <row r="62" spans="3:8" ht="15" thickBot="1" x14ac:dyDescent="0.35"/>
    <row r="63" spans="3:8" ht="21" customHeight="1" x14ac:dyDescent="0.3">
      <c r="C63" s="10" t="s">
        <v>62</v>
      </c>
      <c r="D63" s="22" t="s">
        <v>49</v>
      </c>
      <c r="E63" s="11" t="s">
        <v>50</v>
      </c>
      <c r="F63" s="11" t="s">
        <v>51</v>
      </c>
      <c r="G63" s="11" t="s">
        <v>52</v>
      </c>
      <c r="H63" s="12" t="s">
        <v>53</v>
      </c>
    </row>
    <row r="64" spans="3:8" ht="17.399999999999999" customHeight="1" x14ac:dyDescent="0.3">
      <c r="C64" s="17" t="s">
        <v>159</v>
      </c>
      <c r="D64" s="20"/>
      <c r="E64" s="27">
        <f>Assumptions!E26</f>
        <v>4</v>
      </c>
      <c r="F64" s="15"/>
      <c r="G64" s="15"/>
      <c r="H64" s="16"/>
    </row>
    <row r="65" spans="3:8" ht="17.399999999999999" customHeight="1" x14ac:dyDescent="0.3">
      <c r="C65" s="158" t="s">
        <v>158</v>
      </c>
      <c r="D65" s="159"/>
      <c r="E65" s="142">
        <f>Benefits!E18</f>
        <v>0.2</v>
      </c>
      <c r="F65" s="143"/>
      <c r="G65" s="143"/>
      <c r="H65" s="144"/>
    </row>
    <row r="66" spans="3:8" ht="16.2" customHeight="1" x14ac:dyDescent="0.3">
      <c r="C66" s="19" t="s">
        <v>65</v>
      </c>
      <c r="D66" s="20"/>
      <c r="E66" s="34">
        <f>Assumptions!E27</f>
        <v>5000000</v>
      </c>
      <c r="F66" s="15"/>
      <c r="G66" s="15"/>
      <c r="H66" s="16"/>
    </row>
    <row r="67" spans="3:8" ht="13.2" customHeight="1" thickBot="1" x14ac:dyDescent="0.35">
      <c r="C67" s="145" t="s">
        <v>91</v>
      </c>
      <c r="D67" s="146"/>
      <c r="E67" s="147">
        <f>Assumptions!E28</f>
        <v>0.14000000000000001</v>
      </c>
      <c r="F67" s="148"/>
      <c r="G67" s="148"/>
      <c r="H67" s="149"/>
    </row>
    <row r="68" spans="3:8" ht="16.2" customHeight="1" thickTop="1" x14ac:dyDescent="0.3">
      <c r="C68" s="91" t="s">
        <v>160</v>
      </c>
      <c r="D68" s="150"/>
      <c r="E68" s="104">
        <f>E66*E67*E64*E65</f>
        <v>560000.00000000012</v>
      </c>
      <c r="F68" s="92"/>
      <c r="G68" s="92"/>
      <c r="H68" s="93"/>
    </row>
    <row r="69" spans="3:8" ht="14.4" customHeight="1" x14ac:dyDescent="0.3">
      <c r="C69" s="19"/>
      <c r="D69" s="20"/>
      <c r="E69" s="30"/>
      <c r="F69" s="15"/>
      <c r="G69" s="15"/>
      <c r="H69" s="16"/>
    </row>
    <row r="70" spans="3:8" x14ac:dyDescent="0.3">
      <c r="C70" s="2" t="s">
        <v>134</v>
      </c>
      <c r="D70" s="23"/>
      <c r="E70" s="87">
        <f>E68</f>
        <v>560000.00000000012</v>
      </c>
      <c r="F70" s="1"/>
      <c r="G70" s="1"/>
      <c r="H70" s="3"/>
    </row>
    <row r="71" spans="3:8" ht="15" thickBot="1" x14ac:dyDescent="0.35">
      <c r="C71" s="160" t="s">
        <v>54</v>
      </c>
      <c r="D71" s="161"/>
      <c r="E71" s="162">
        <f>Benefits!$E$2</f>
        <v>0</v>
      </c>
      <c r="F71" s="163"/>
      <c r="G71" s="163"/>
      <c r="H71" s="164"/>
    </row>
    <row r="72" spans="3:8" ht="15.6" thickTop="1" thickBot="1" x14ac:dyDescent="0.35">
      <c r="C72" s="68" t="s">
        <v>59</v>
      </c>
      <c r="D72" s="69"/>
      <c r="E72" s="86">
        <f>E70*(1-E71)</f>
        <v>560000.00000000012</v>
      </c>
      <c r="F72" s="70"/>
      <c r="G72" s="70"/>
      <c r="H72" s="71"/>
    </row>
    <row r="73" spans="3:8" ht="15" thickBot="1" x14ac:dyDescent="0.35">
      <c r="C73" s="13"/>
      <c r="D73" s="24"/>
      <c r="E73" s="24"/>
      <c r="F73" s="5"/>
      <c r="G73" s="5"/>
      <c r="H73" s="14"/>
    </row>
    <row r="75" spans="3:8" ht="15" thickBot="1" x14ac:dyDescent="0.35"/>
    <row r="76" spans="3:8" ht="21" customHeight="1" x14ac:dyDescent="0.3">
      <c r="C76" s="10" t="s">
        <v>67</v>
      </c>
      <c r="D76" s="22" t="s">
        <v>49</v>
      </c>
      <c r="E76" s="11" t="s">
        <v>50</v>
      </c>
      <c r="F76" s="11" t="s">
        <v>51</v>
      </c>
      <c r="G76" s="11" t="s">
        <v>52</v>
      </c>
      <c r="H76" s="12" t="s">
        <v>53</v>
      </c>
    </row>
    <row r="77" spans="3:8" ht="21" customHeight="1" x14ac:dyDescent="0.3">
      <c r="C77" s="17" t="s">
        <v>507</v>
      </c>
      <c r="D77" s="20"/>
      <c r="E77" s="273">
        <f>Assumptions!E30</f>
        <v>4</v>
      </c>
      <c r="F77" s="273"/>
      <c r="G77" s="273"/>
      <c r="H77" s="274"/>
    </row>
    <row r="78" spans="3:8" ht="17.399999999999999" customHeight="1" x14ac:dyDescent="0.3">
      <c r="C78" s="158" t="s">
        <v>508</v>
      </c>
      <c r="D78" s="275"/>
      <c r="E78" s="142">
        <f>Benefits!E20</f>
        <v>0.38</v>
      </c>
      <c r="F78" s="143"/>
      <c r="G78" s="143"/>
      <c r="H78" s="144"/>
    </row>
    <row r="79" spans="3:8" ht="17.399999999999999" customHeight="1" x14ac:dyDescent="0.3">
      <c r="C79" s="17" t="s">
        <v>95</v>
      </c>
      <c r="D79" s="27"/>
      <c r="E79" s="27">
        <f>Assumptions!E31</f>
        <v>4</v>
      </c>
      <c r="F79" s="15"/>
      <c r="G79" s="15"/>
      <c r="H79" s="16"/>
    </row>
    <row r="80" spans="3:8" ht="16.95" customHeight="1" x14ac:dyDescent="0.3">
      <c r="C80" s="19" t="s">
        <v>92</v>
      </c>
      <c r="D80" s="34"/>
      <c r="E80" s="34">
        <f>Assumptions!E32</f>
        <v>5000000</v>
      </c>
      <c r="F80" s="15"/>
      <c r="G80" s="15"/>
      <c r="H80" s="16"/>
    </row>
    <row r="81" spans="3:8" ht="14.4" customHeight="1" thickBot="1" x14ac:dyDescent="0.35">
      <c r="C81" s="31" t="s">
        <v>93</v>
      </c>
      <c r="D81" s="100"/>
      <c r="E81" s="100">
        <f>Assumptions!E33</f>
        <v>0.14000000000000001</v>
      </c>
      <c r="F81" s="101"/>
      <c r="G81" s="101"/>
      <c r="H81" s="102"/>
    </row>
    <row r="82" spans="3:8" ht="15.6" customHeight="1" thickTop="1" x14ac:dyDescent="0.3">
      <c r="C82" s="91" t="s">
        <v>94</v>
      </c>
      <c r="D82" s="104"/>
      <c r="E82" s="104">
        <f>E77*E78*E79*(E80/12)*E81</f>
        <v>354666.66666666674</v>
      </c>
      <c r="F82" s="92"/>
      <c r="G82" s="92"/>
      <c r="H82" s="93"/>
    </row>
    <row r="83" spans="3:8" ht="11.4" customHeight="1" x14ac:dyDescent="0.3">
      <c r="C83" s="19"/>
      <c r="D83" s="20"/>
      <c r="E83" s="20"/>
      <c r="F83" s="15"/>
      <c r="G83" s="15"/>
      <c r="H83" s="16"/>
    </row>
    <row r="84" spans="3:8" ht="13.95" customHeight="1" x14ac:dyDescent="0.3">
      <c r="C84" s="2" t="s">
        <v>135</v>
      </c>
      <c r="D84" s="26"/>
      <c r="E84" s="87">
        <f>E82</f>
        <v>354666.66666666674</v>
      </c>
      <c r="F84" s="1"/>
      <c r="G84" s="1"/>
      <c r="H84" s="3"/>
    </row>
    <row r="85" spans="3:8" ht="15" thickBot="1" x14ac:dyDescent="0.35">
      <c r="C85" s="160" t="s">
        <v>54</v>
      </c>
      <c r="D85" s="166"/>
      <c r="E85" s="162">
        <f>Benefits!$E$2</f>
        <v>0</v>
      </c>
      <c r="F85" s="163"/>
      <c r="G85" s="163"/>
      <c r="H85" s="164"/>
    </row>
    <row r="86" spans="3:8" ht="15.6" thickTop="1" thickBot="1" x14ac:dyDescent="0.35">
      <c r="C86" s="68" t="s">
        <v>136</v>
      </c>
      <c r="D86" s="88"/>
      <c r="E86" s="89">
        <f>E84*(1-E85)</f>
        <v>354666.66666666674</v>
      </c>
      <c r="F86" s="70"/>
      <c r="G86" s="70"/>
      <c r="H86" s="71"/>
    </row>
    <row r="87" spans="3:8" ht="15" thickBot="1" x14ac:dyDescent="0.35">
      <c r="C87" s="13"/>
      <c r="D87" s="24"/>
      <c r="E87" s="5"/>
      <c r="F87" s="5"/>
      <c r="G87" s="5"/>
      <c r="H87" s="14"/>
    </row>
    <row r="88" spans="3:8" ht="15" thickBot="1" x14ac:dyDescent="0.35"/>
    <row r="89" spans="3:8" ht="21" customHeight="1" x14ac:dyDescent="0.3">
      <c r="C89" s="10" t="s">
        <v>99</v>
      </c>
      <c r="D89" s="22" t="s">
        <v>49</v>
      </c>
      <c r="E89" s="11" t="s">
        <v>50</v>
      </c>
      <c r="F89" s="11" t="s">
        <v>51</v>
      </c>
      <c r="G89" s="11" t="s">
        <v>52</v>
      </c>
      <c r="H89" s="12" t="s">
        <v>53</v>
      </c>
    </row>
    <row r="90" spans="3:8" ht="17.399999999999999" customHeight="1" x14ac:dyDescent="0.3">
      <c r="C90" s="17" t="s">
        <v>126</v>
      </c>
      <c r="D90" s="20"/>
      <c r="E90" s="30">
        <f>Assumptions!E35</f>
        <v>3031667</v>
      </c>
      <c r="F90" s="15"/>
      <c r="G90" s="15"/>
      <c r="H90" s="16"/>
    </row>
    <row r="91" spans="3:8" ht="21" customHeight="1" x14ac:dyDescent="0.3">
      <c r="C91" s="19" t="s">
        <v>127</v>
      </c>
      <c r="D91" s="20"/>
      <c r="E91" s="40">
        <f>Assumptions!E36</f>
        <v>8.7499999999999994E-2</v>
      </c>
      <c r="F91" s="15"/>
      <c r="G91" s="15"/>
      <c r="H91" s="16"/>
    </row>
    <row r="92" spans="3:8" ht="16.95" customHeight="1" thickBot="1" x14ac:dyDescent="0.35">
      <c r="C92" s="145" t="s">
        <v>96</v>
      </c>
      <c r="D92" s="146"/>
      <c r="E92" s="147">
        <f>Benefits!E22</f>
        <v>0.2</v>
      </c>
      <c r="F92" s="148"/>
      <c r="G92" s="148"/>
      <c r="H92" s="149"/>
    </row>
    <row r="93" spans="3:8" ht="15" customHeight="1" thickTop="1" thickBot="1" x14ac:dyDescent="0.35">
      <c r="C93" s="94" t="s">
        <v>97</v>
      </c>
      <c r="D93" s="95"/>
      <c r="E93" s="96">
        <f>E90*E91*E92</f>
        <v>53054.172500000001</v>
      </c>
      <c r="F93" s="97"/>
      <c r="G93" s="97"/>
      <c r="H93" s="98"/>
    </row>
    <row r="94" spans="3:8" ht="12.6" customHeight="1" x14ac:dyDescent="0.3">
      <c r="C94" s="19"/>
      <c r="D94" s="20"/>
      <c r="E94" s="39"/>
      <c r="F94" s="15"/>
      <c r="G94" s="15"/>
      <c r="H94" s="16"/>
    </row>
    <row r="95" spans="3:8" ht="12.6" customHeight="1" x14ac:dyDescent="0.3">
      <c r="C95" s="19" t="s">
        <v>512</v>
      </c>
      <c r="D95" s="20"/>
      <c r="E95" s="29">
        <f>Assumptions!E39</f>
        <v>2</v>
      </c>
      <c r="F95" s="15"/>
      <c r="G95" s="15"/>
      <c r="H95" s="16"/>
    </row>
    <row r="96" spans="3:8" ht="12.6" customHeight="1" x14ac:dyDescent="0.3">
      <c r="C96" s="141" t="s">
        <v>325</v>
      </c>
      <c r="D96" s="159"/>
      <c r="E96" s="152">
        <f>Benefits!E23</f>
        <v>0.2</v>
      </c>
      <c r="F96" s="143"/>
      <c r="G96" s="143"/>
      <c r="H96" s="144"/>
    </row>
    <row r="97" spans="3:10" ht="16.95" customHeight="1" x14ac:dyDescent="0.3">
      <c r="C97" s="91" t="s">
        <v>513</v>
      </c>
      <c r="D97" s="150"/>
      <c r="E97" s="345">
        <f>Assumptions!E37</f>
        <v>0.2</v>
      </c>
      <c r="F97" s="92"/>
      <c r="G97" s="92"/>
      <c r="H97" s="93"/>
    </row>
    <row r="98" spans="3:10" ht="17.399999999999999" customHeight="1" thickBot="1" x14ac:dyDescent="0.35">
      <c r="C98" s="31" t="s">
        <v>171</v>
      </c>
      <c r="D98" s="99"/>
      <c r="E98" s="103">
        <f>Assumptions!E38</f>
        <v>200000</v>
      </c>
      <c r="F98" s="101"/>
      <c r="G98" s="101"/>
      <c r="H98" s="102"/>
    </row>
    <row r="99" spans="3:10" ht="16.2" customHeight="1" thickTop="1" thickBot="1" x14ac:dyDescent="0.35">
      <c r="C99" s="94" t="s">
        <v>98</v>
      </c>
      <c r="D99" s="95"/>
      <c r="E99" s="151">
        <f>E95*E96*E97*E98</f>
        <v>16000.000000000004</v>
      </c>
      <c r="F99" s="97"/>
      <c r="G99" s="97"/>
      <c r="H99" s="98"/>
    </row>
    <row r="100" spans="3:10" ht="12.6" customHeight="1" x14ac:dyDescent="0.3">
      <c r="C100" s="19"/>
      <c r="D100" s="20"/>
      <c r="E100" s="27"/>
      <c r="F100" s="15"/>
      <c r="G100" s="15"/>
      <c r="H100" s="16"/>
    </row>
    <row r="101" spans="3:10" x14ac:dyDescent="0.3">
      <c r="C101" s="2" t="s">
        <v>137</v>
      </c>
      <c r="D101" s="23"/>
      <c r="E101" s="87">
        <f>SUM(E93,E99)</f>
        <v>69054.172500000001</v>
      </c>
      <c r="F101" s="1"/>
      <c r="G101" s="1"/>
      <c r="H101" s="3"/>
    </row>
    <row r="102" spans="3:10" ht="15" thickBot="1" x14ac:dyDescent="0.35">
      <c r="C102" s="160" t="s">
        <v>54</v>
      </c>
      <c r="D102" s="161"/>
      <c r="E102" s="162">
        <f>Benefits!$E$2</f>
        <v>0</v>
      </c>
      <c r="F102" s="163"/>
      <c r="G102" s="163"/>
      <c r="H102" s="164"/>
    </row>
    <row r="103" spans="3:10" ht="15.6" thickTop="1" thickBot="1" x14ac:dyDescent="0.35">
      <c r="C103" s="68" t="s">
        <v>138</v>
      </c>
      <c r="D103" s="69"/>
      <c r="E103" s="90">
        <f>E101*(1-E102)</f>
        <v>69054.172500000001</v>
      </c>
      <c r="F103" s="70"/>
      <c r="G103" s="70"/>
      <c r="H103" s="71"/>
    </row>
    <row r="104" spans="3:10" ht="15" thickBot="1" x14ac:dyDescent="0.35">
      <c r="C104" s="13"/>
      <c r="D104" s="24"/>
      <c r="E104" s="24"/>
      <c r="F104" s="5"/>
      <c r="G104" s="5"/>
      <c r="H104" s="14"/>
    </row>
    <row r="106" spans="3:10" ht="15" thickBot="1" x14ac:dyDescent="0.35"/>
    <row r="107" spans="3:10" ht="21" customHeight="1" x14ac:dyDescent="0.3">
      <c r="C107" s="10" t="s">
        <v>606</v>
      </c>
      <c r="D107" s="22" t="s">
        <v>49</v>
      </c>
      <c r="E107" s="11" t="s">
        <v>50</v>
      </c>
      <c r="F107" s="11" t="s">
        <v>51</v>
      </c>
      <c r="G107" s="11" t="s">
        <v>52</v>
      </c>
      <c r="H107" s="12" t="s">
        <v>53</v>
      </c>
    </row>
    <row r="108" spans="3:10" ht="18" customHeight="1" x14ac:dyDescent="0.3">
      <c r="C108" s="19" t="s">
        <v>75</v>
      </c>
      <c r="D108" s="29"/>
      <c r="E108" s="29">
        <f>Assumptions!E41</f>
        <v>7.45</v>
      </c>
      <c r="F108" s="15"/>
      <c r="G108" s="15"/>
      <c r="H108" s="16"/>
    </row>
    <row r="109" spans="3:10" ht="19.95" customHeight="1" x14ac:dyDescent="0.3">
      <c r="C109" s="19" t="s">
        <v>76</v>
      </c>
      <c r="D109" s="36"/>
      <c r="E109" s="36">
        <f>Assumptions!E42</f>
        <v>6.9</v>
      </c>
      <c r="F109" s="15"/>
      <c r="G109" s="15"/>
      <c r="H109" s="16"/>
    </row>
    <row r="110" spans="3:10" ht="18" customHeight="1" x14ac:dyDescent="0.3">
      <c r="C110" s="91" t="s">
        <v>81</v>
      </c>
      <c r="D110" s="277"/>
      <c r="E110" s="277">
        <f>E108*E109</f>
        <v>51.405000000000001</v>
      </c>
      <c r="F110" s="92"/>
      <c r="G110" s="92"/>
      <c r="H110" s="93"/>
    </row>
    <row r="111" spans="3:10" ht="18.600000000000001" customHeight="1" x14ac:dyDescent="0.3">
      <c r="C111" s="141" t="s">
        <v>77</v>
      </c>
      <c r="D111" s="152"/>
      <c r="E111" s="152">
        <f>Benefits!E26</f>
        <v>0.12</v>
      </c>
      <c r="F111" s="143"/>
      <c r="G111" s="143"/>
      <c r="H111" s="144"/>
      <c r="J111">
        <f>3000000/365</f>
        <v>8219.17808219178</v>
      </c>
    </row>
    <row r="112" spans="3:10" ht="19.95" customHeight="1" x14ac:dyDescent="0.3">
      <c r="C112" s="141" t="s">
        <v>78</v>
      </c>
      <c r="D112" s="152"/>
      <c r="E112" s="152">
        <f>Benefits!E27</f>
        <v>0.18</v>
      </c>
      <c r="F112" s="143"/>
      <c r="G112" s="143"/>
      <c r="H112" s="144"/>
      <c r="J112" s="135">
        <f>J111*365</f>
        <v>2999999.9999999995</v>
      </c>
    </row>
    <row r="113" spans="3:8" ht="18" customHeight="1" x14ac:dyDescent="0.3">
      <c r="C113" s="91" t="s">
        <v>129</v>
      </c>
      <c r="D113" s="277"/>
      <c r="E113" s="277">
        <f>(E108*(1-E111))*(E109*(1-E112))</f>
        <v>37.093848000000001</v>
      </c>
      <c r="F113" s="92"/>
      <c r="G113" s="92"/>
      <c r="H113" s="93"/>
    </row>
    <row r="114" spans="3:8" ht="18" customHeight="1" x14ac:dyDescent="0.3">
      <c r="C114" s="19" t="s">
        <v>165</v>
      </c>
      <c r="D114" s="36"/>
      <c r="E114" s="43">
        <f>Assumptions!E43</f>
        <v>3000000</v>
      </c>
      <c r="F114" s="15"/>
      <c r="G114" s="15"/>
      <c r="H114" s="16"/>
    </row>
    <row r="115" spans="3:8" ht="18" customHeight="1" x14ac:dyDescent="0.3">
      <c r="C115" s="91" t="s">
        <v>652</v>
      </c>
      <c r="D115" s="277"/>
      <c r="E115" s="277">
        <f>E108*E111</f>
        <v>0.89400000000000002</v>
      </c>
      <c r="F115" s="92"/>
      <c r="G115" s="92"/>
      <c r="H115" s="93"/>
    </row>
    <row r="116" spans="3:8" ht="16.95" customHeight="1" thickBot="1" x14ac:dyDescent="0.35">
      <c r="C116" s="278" t="s">
        <v>653</v>
      </c>
      <c r="D116" s="279"/>
      <c r="E116" s="597">
        <v>0.1</v>
      </c>
      <c r="F116" s="280"/>
      <c r="G116" s="280"/>
      <c r="H116" s="281"/>
    </row>
    <row r="117" spans="3:8" ht="21" customHeight="1" thickTop="1" thickBot="1" x14ac:dyDescent="0.35">
      <c r="C117" s="105" t="s">
        <v>80</v>
      </c>
      <c r="D117" s="106"/>
      <c r="E117" s="106">
        <f>E114*E115*E116</f>
        <v>268200</v>
      </c>
      <c r="F117" s="107"/>
      <c r="G117" s="107"/>
      <c r="H117" s="108"/>
    </row>
    <row r="118" spans="3:8" ht="17.399999999999999" customHeight="1" x14ac:dyDescent="0.3">
      <c r="C118" s="17" t="s">
        <v>550</v>
      </c>
      <c r="D118" s="27"/>
      <c r="E118" s="27">
        <f>Assumptions!E44</f>
        <v>2</v>
      </c>
      <c r="F118" s="15"/>
      <c r="G118" s="15"/>
      <c r="H118" s="16"/>
    </row>
    <row r="119" spans="3:8" ht="19.2" customHeight="1" x14ac:dyDescent="0.3">
      <c r="C119" s="91" t="s">
        <v>654</v>
      </c>
      <c r="D119" s="282"/>
      <c r="E119" s="598">
        <f>E110*E112*E118*24*(E120/2000)</f>
        <v>33310.44</v>
      </c>
      <c r="F119" s="92"/>
      <c r="G119" s="92"/>
      <c r="H119" s="93"/>
    </row>
    <row r="120" spans="3:8" ht="16.2" customHeight="1" thickBot="1" x14ac:dyDescent="0.35">
      <c r="C120" s="19" t="s">
        <v>551</v>
      </c>
      <c r="D120" s="34"/>
      <c r="E120" s="256">
        <f>Assumptions!E45</f>
        <v>150000</v>
      </c>
      <c r="F120" s="15"/>
      <c r="G120" s="15"/>
      <c r="H120" s="16"/>
    </row>
    <row r="121" spans="3:8" ht="16.95" customHeight="1" thickTop="1" thickBot="1" x14ac:dyDescent="0.35">
      <c r="C121" s="105" t="s">
        <v>128</v>
      </c>
      <c r="D121" s="106"/>
      <c r="E121" s="106">
        <f>E119*E118</f>
        <v>66620.88</v>
      </c>
      <c r="F121" s="107"/>
      <c r="G121" s="107"/>
      <c r="H121" s="108"/>
    </row>
    <row r="122" spans="3:8" ht="15" customHeight="1" x14ac:dyDescent="0.3">
      <c r="C122" s="19"/>
      <c r="D122" s="30"/>
      <c r="E122" s="30"/>
      <c r="F122" s="15"/>
      <c r="G122" s="15"/>
      <c r="H122" s="16"/>
    </row>
    <row r="123" spans="3:8" x14ac:dyDescent="0.3">
      <c r="C123" s="80" t="s">
        <v>139</v>
      </c>
      <c r="D123" s="284"/>
      <c r="E123" s="104">
        <f>E117+E121</f>
        <v>334820.88</v>
      </c>
      <c r="F123" s="83"/>
      <c r="G123" s="83"/>
      <c r="H123" s="84"/>
    </row>
    <row r="124" spans="3:8" ht="15" thickBot="1" x14ac:dyDescent="0.35">
      <c r="C124" s="160" t="s">
        <v>72</v>
      </c>
      <c r="D124" s="166"/>
      <c r="E124" s="162">
        <f>Benefits!$E$2</f>
        <v>0</v>
      </c>
      <c r="F124" s="163"/>
      <c r="G124" s="163"/>
      <c r="H124" s="164"/>
    </row>
    <row r="125" spans="3:8" ht="15.6" thickTop="1" thickBot="1" x14ac:dyDescent="0.35">
      <c r="C125" s="64" t="s">
        <v>140</v>
      </c>
      <c r="D125" s="109"/>
      <c r="E125" s="110">
        <f>E123*(1-E124)</f>
        <v>334820.88</v>
      </c>
      <c r="F125" s="66"/>
      <c r="G125" s="66"/>
      <c r="H125" s="67"/>
    </row>
    <row r="126" spans="3:8" ht="15" thickBot="1" x14ac:dyDescent="0.35">
      <c r="C126" s="13"/>
      <c r="D126" s="24"/>
      <c r="E126" s="5"/>
      <c r="F126" s="5"/>
      <c r="G126" s="5"/>
      <c r="H126" s="14"/>
    </row>
    <row r="128" spans="3:8" ht="15" thickBot="1" x14ac:dyDescent="0.35"/>
    <row r="129" spans="3:15" ht="21" customHeight="1" x14ac:dyDescent="0.3">
      <c r="C129" s="10" t="s">
        <v>83</v>
      </c>
      <c r="D129" s="22" t="s">
        <v>49</v>
      </c>
      <c r="E129" s="11" t="s">
        <v>50</v>
      </c>
      <c r="F129" s="11" t="s">
        <v>51</v>
      </c>
      <c r="G129" s="11" t="s">
        <v>52</v>
      </c>
      <c r="H129" s="12" t="s">
        <v>53</v>
      </c>
    </row>
    <row r="130" spans="3:15" ht="17.399999999999999" customHeight="1" x14ac:dyDescent="0.3">
      <c r="C130" s="17" t="s">
        <v>454</v>
      </c>
      <c r="D130" s="27"/>
      <c r="E130" s="27">
        <f>Assumptions!E47</f>
        <v>2</v>
      </c>
      <c r="F130" s="15"/>
      <c r="G130" s="15"/>
      <c r="H130" s="16"/>
    </row>
    <row r="131" spans="3:15" ht="21" customHeight="1" x14ac:dyDescent="0.3">
      <c r="C131" s="19" t="s">
        <v>496</v>
      </c>
      <c r="D131" s="33"/>
      <c r="E131" s="33">
        <f>Assumptions!E48</f>
        <v>0.5</v>
      </c>
      <c r="F131" s="15"/>
      <c r="G131" s="15"/>
      <c r="H131" s="16"/>
    </row>
    <row r="132" spans="3:15" ht="21" customHeight="1" x14ac:dyDescent="0.3">
      <c r="C132" s="19" t="s">
        <v>69</v>
      </c>
      <c r="D132" s="34"/>
      <c r="E132" s="34">
        <f>Assumptions!E49</f>
        <v>150000</v>
      </c>
      <c r="F132" s="15"/>
      <c r="G132" s="15"/>
      <c r="H132" s="16"/>
    </row>
    <row r="133" spans="3:15" ht="21" customHeight="1" thickBot="1" x14ac:dyDescent="0.35">
      <c r="C133" s="145" t="s">
        <v>70</v>
      </c>
      <c r="D133" s="147"/>
      <c r="E133" s="147">
        <f>Benefits!E29</f>
        <v>0.3</v>
      </c>
      <c r="F133" s="148"/>
      <c r="G133" s="148"/>
      <c r="H133" s="149" t="s">
        <v>206</v>
      </c>
    </row>
    <row r="134" spans="3:15" ht="16.95" customHeight="1" thickTop="1" x14ac:dyDescent="0.3">
      <c r="C134" s="91" t="s">
        <v>82</v>
      </c>
      <c r="D134" s="104"/>
      <c r="E134" s="104">
        <f>E130*E131*E132*E133</f>
        <v>45000</v>
      </c>
      <c r="F134" s="92"/>
      <c r="G134" s="92"/>
      <c r="H134" s="93"/>
    </row>
    <row r="135" spans="3:15" ht="18" customHeight="1" x14ac:dyDescent="0.3">
      <c r="C135" s="19"/>
      <c r="D135" s="30"/>
      <c r="E135" s="30"/>
      <c r="F135" s="15"/>
      <c r="G135" s="15"/>
      <c r="H135" s="16"/>
    </row>
    <row r="136" spans="3:15" ht="17.399999999999999" customHeight="1" x14ac:dyDescent="0.3">
      <c r="C136" s="19" t="s">
        <v>73</v>
      </c>
      <c r="D136" s="30"/>
      <c r="E136" s="30">
        <f>Assumptions!E50</f>
        <v>25000000</v>
      </c>
      <c r="F136" s="15"/>
      <c r="G136" s="15"/>
      <c r="H136" s="16"/>
      <c r="J136" t="s">
        <v>161</v>
      </c>
      <c r="K136" s="133">
        <v>10000000</v>
      </c>
    </row>
    <row r="137" spans="3:15" ht="21" customHeight="1" x14ac:dyDescent="0.3">
      <c r="C137" s="19" t="s">
        <v>74</v>
      </c>
      <c r="D137" s="35"/>
      <c r="E137" s="35">
        <f>Assumptions!E51</f>
        <v>0.02</v>
      </c>
      <c r="F137" s="15"/>
      <c r="G137" s="15"/>
      <c r="H137" s="16"/>
      <c r="J137" t="s">
        <v>162</v>
      </c>
      <c r="K137" s="134"/>
    </row>
    <row r="138" spans="3:15" ht="21" customHeight="1" thickBot="1" x14ac:dyDescent="0.35">
      <c r="C138" s="145" t="s">
        <v>552</v>
      </c>
      <c r="D138" s="153"/>
      <c r="E138" s="153">
        <f>Benefits!E30</f>
        <v>0.5</v>
      </c>
      <c r="F138" s="148"/>
      <c r="G138" s="148"/>
      <c r="H138" s="149"/>
      <c r="K138" t="s">
        <v>163</v>
      </c>
    </row>
    <row r="139" spans="3:15" ht="21" customHeight="1" thickTop="1" thickBot="1" x14ac:dyDescent="0.35">
      <c r="C139" s="105" t="s">
        <v>71</v>
      </c>
      <c r="D139" s="106"/>
      <c r="E139" s="106">
        <f>E136*E137*E138</f>
        <v>250000</v>
      </c>
      <c r="F139" s="107"/>
      <c r="G139" s="107"/>
      <c r="H139" s="108"/>
      <c r="K139" t="s">
        <v>164</v>
      </c>
    </row>
    <row r="140" spans="3:15" ht="21" customHeight="1" x14ac:dyDescent="0.3">
      <c r="C140" s="19"/>
      <c r="D140" s="20"/>
      <c r="E140" s="20"/>
      <c r="F140" s="15"/>
      <c r="G140" s="15"/>
      <c r="H140" s="16"/>
      <c r="O140" t="s">
        <v>450</v>
      </c>
    </row>
    <row r="141" spans="3:15" x14ac:dyDescent="0.3">
      <c r="C141" s="2" t="s">
        <v>66</v>
      </c>
      <c r="D141" s="26"/>
      <c r="E141" s="26">
        <f>E134+E139</f>
        <v>295000</v>
      </c>
      <c r="F141" s="1"/>
      <c r="G141" s="1"/>
      <c r="H141" s="3"/>
    </row>
    <row r="142" spans="3:15" ht="15" thickBot="1" x14ac:dyDescent="0.35">
      <c r="C142" s="160" t="s">
        <v>54</v>
      </c>
      <c r="D142" s="166"/>
      <c r="E142" s="162">
        <f>Benefits!$E$2</f>
        <v>0</v>
      </c>
      <c r="F142" s="163"/>
      <c r="G142" s="163"/>
      <c r="H142" s="164"/>
    </row>
    <row r="143" spans="3:15" ht="15.6" thickTop="1" thickBot="1" x14ac:dyDescent="0.35">
      <c r="C143" s="64" t="s">
        <v>59</v>
      </c>
      <c r="D143" s="112"/>
      <c r="E143" s="112">
        <f>E141*(1-E142)</f>
        <v>295000</v>
      </c>
      <c r="F143" s="66"/>
      <c r="G143" s="66"/>
      <c r="H143" s="67"/>
    </row>
    <row r="144" spans="3:15" ht="15" thickBot="1" x14ac:dyDescent="0.35">
      <c r="C144" s="13"/>
      <c r="D144" s="24"/>
      <c r="E144" s="5"/>
      <c r="F144" s="5"/>
      <c r="G144" s="5"/>
      <c r="H144" s="14"/>
    </row>
    <row r="146" spans="3:10" ht="15" thickBot="1" x14ac:dyDescent="0.35"/>
    <row r="147" spans="3:10" ht="21.6" customHeight="1" x14ac:dyDescent="0.3">
      <c r="C147" s="10" t="s">
        <v>84</v>
      </c>
      <c r="D147" s="22" t="s">
        <v>49</v>
      </c>
      <c r="E147" s="11" t="s">
        <v>50</v>
      </c>
      <c r="F147" s="11" t="s">
        <v>51</v>
      </c>
      <c r="G147" s="11" t="s">
        <v>52</v>
      </c>
      <c r="H147" s="12" t="s">
        <v>53</v>
      </c>
    </row>
    <row r="148" spans="3:10" ht="15" customHeight="1" x14ac:dyDescent="0.3">
      <c r="C148" s="19" t="s">
        <v>86</v>
      </c>
      <c r="D148" s="27"/>
      <c r="E148" s="27">
        <f>365*24</f>
        <v>8760</v>
      </c>
      <c r="F148" s="15"/>
      <c r="G148" s="15"/>
      <c r="H148" s="16"/>
    </row>
    <row r="149" spans="3:10" ht="15.6" customHeight="1" x14ac:dyDescent="0.3">
      <c r="C149" s="17" t="s">
        <v>455</v>
      </c>
      <c r="D149" s="28"/>
      <c r="E149" s="28">
        <f>Assumptions!E53</f>
        <v>0.99985000000000002</v>
      </c>
      <c r="F149" s="15"/>
      <c r="G149" s="15"/>
      <c r="H149" s="16"/>
    </row>
    <row r="150" spans="3:10" ht="15" customHeight="1" x14ac:dyDescent="0.3">
      <c r="C150" s="19" t="s">
        <v>130</v>
      </c>
      <c r="D150" s="29"/>
      <c r="E150" s="29">
        <f>E148*(1-E149)</f>
        <v>1.3139999999998553</v>
      </c>
      <c r="F150" s="15"/>
      <c r="G150" s="15"/>
      <c r="H150" s="16"/>
      <c r="J150" s="225">
        <f>E150-E152</f>
        <v>1.226400000000254</v>
      </c>
    </row>
    <row r="151" spans="3:10" ht="15.6" customHeight="1" x14ac:dyDescent="0.3">
      <c r="C151" s="19" t="s">
        <v>456</v>
      </c>
      <c r="D151" s="28"/>
      <c r="E151" s="28">
        <f>Assumptions!E54</f>
        <v>0.99999000000000005</v>
      </c>
      <c r="F151" s="15"/>
      <c r="G151" s="15"/>
      <c r="H151" s="16"/>
    </row>
    <row r="152" spans="3:10" ht="17.399999999999999" customHeight="1" x14ac:dyDescent="0.3">
      <c r="C152" s="19" t="s">
        <v>85</v>
      </c>
      <c r="D152" s="27"/>
      <c r="E152" s="27">
        <f>E148*(1-E151)</f>
        <v>8.759999999960133E-2</v>
      </c>
      <c r="F152" s="15"/>
      <c r="G152" s="15"/>
      <c r="H152" s="16"/>
    </row>
    <row r="153" spans="3:10" ht="17.399999999999999" customHeight="1" x14ac:dyDescent="0.3">
      <c r="C153" s="19" t="s">
        <v>457</v>
      </c>
      <c r="D153" s="27"/>
      <c r="E153" s="29">
        <f>E150-E152</f>
        <v>1.226400000000254</v>
      </c>
      <c r="F153" s="15"/>
      <c r="G153" s="15"/>
      <c r="H153" s="16"/>
    </row>
    <row r="154" spans="3:10" ht="16.95" customHeight="1" x14ac:dyDescent="0.3">
      <c r="C154" s="19" t="s">
        <v>87</v>
      </c>
      <c r="D154" s="30"/>
      <c r="E154" s="30">
        <f>Assumptions!E55</f>
        <v>636000</v>
      </c>
      <c r="F154" s="15"/>
      <c r="G154" s="15"/>
      <c r="H154" s="16"/>
    </row>
    <row r="155" spans="3:10" ht="15.6" customHeight="1" thickBot="1" x14ac:dyDescent="0.35">
      <c r="C155" s="145" t="s">
        <v>109</v>
      </c>
      <c r="D155" s="250"/>
      <c r="E155" s="153">
        <f>Benefits!E32</f>
        <v>0.25</v>
      </c>
      <c r="F155" s="148"/>
      <c r="G155" s="148"/>
      <c r="H155" s="149"/>
      <c r="J155" t="s">
        <v>142</v>
      </c>
    </row>
    <row r="156" spans="3:10" ht="15.6" customHeight="1" thickTop="1" x14ac:dyDescent="0.3">
      <c r="C156" s="91" t="s">
        <v>462</v>
      </c>
      <c r="D156" s="104"/>
      <c r="E156" s="251">
        <f>E153*E154*E155</f>
        <v>194997.60000004037</v>
      </c>
      <c r="F156" s="92"/>
      <c r="G156" s="92"/>
      <c r="H156" s="93"/>
    </row>
    <row r="157" spans="3:10" ht="15.6" customHeight="1" x14ac:dyDescent="0.3">
      <c r="C157" s="19" t="s">
        <v>458</v>
      </c>
      <c r="D157" s="30"/>
      <c r="E157" s="36">
        <f>Assumptions!E56</f>
        <v>2</v>
      </c>
      <c r="F157" s="15"/>
      <c r="G157" s="15"/>
      <c r="H157" s="16"/>
    </row>
    <row r="158" spans="3:10" ht="15.6" customHeight="1" x14ac:dyDescent="0.3">
      <c r="C158" s="19" t="s">
        <v>459</v>
      </c>
      <c r="D158" s="30"/>
      <c r="E158" s="35">
        <f>Assumptions!E57</f>
        <v>1</v>
      </c>
      <c r="F158" s="15"/>
      <c r="G158" s="15"/>
      <c r="H158" s="16"/>
    </row>
    <row r="159" spans="3:10" ht="15.6" customHeight="1" x14ac:dyDescent="0.3">
      <c r="C159" s="19" t="s">
        <v>460</v>
      </c>
      <c r="D159" s="30"/>
      <c r="E159" s="249">
        <f>Assumptions!E58</f>
        <v>150000</v>
      </c>
      <c r="F159" s="15"/>
      <c r="G159" s="15"/>
      <c r="H159" s="16"/>
    </row>
    <row r="160" spans="3:10" ht="15.6" customHeight="1" thickBot="1" x14ac:dyDescent="0.35">
      <c r="C160" s="145" t="s">
        <v>461</v>
      </c>
      <c r="D160" s="250"/>
      <c r="E160" s="285">
        <f>Benefits!E33</f>
        <v>0.2</v>
      </c>
      <c r="F160" s="148"/>
      <c r="G160" s="148"/>
      <c r="H160" s="149"/>
    </row>
    <row r="161" spans="3:10" ht="16.2" customHeight="1" thickTop="1" x14ac:dyDescent="0.3">
      <c r="C161" s="91" t="s">
        <v>88</v>
      </c>
      <c r="D161" s="104"/>
      <c r="E161" s="104">
        <f>E157*E158*E159*E160</f>
        <v>60000</v>
      </c>
      <c r="F161" s="92"/>
      <c r="G161" s="92"/>
      <c r="H161" s="93"/>
    </row>
    <row r="162" spans="3:10" ht="21" customHeight="1" x14ac:dyDescent="0.3">
      <c r="C162" s="19" t="s">
        <v>463</v>
      </c>
      <c r="D162" s="30"/>
      <c r="E162" s="30">
        <f>E156+E161</f>
        <v>254997.60000004037</v>
      </c>
      <c r="F162" s="15"/>
      <c r="G162" s="15"/>
      <c r="H162" s="16"/>
    </row>
    <row r="163" spans="3:10" ht="15" thickBot="1" x14ac:dyDescent="0.35">
      <c r="C163" s="168" t="s">
        <v>54</v>
      </c>
      <c r="D163" s="169"/>
      <c r="E163" s="162">
        <f>Benefits!$E$2</f>
        <v>0</v>
      </c>
      <c r="F163" s="171"/>
      <c r="G163" s="171"/>
      <c r="H163" s="172"/>
    </row>
    <row r="164" spans="3:10" ht="15.6" thickTop="1" thickBot="1" x14ac:dyDescent="0.35">
      <c r="C164" s="114" t="s">
        <v>59</v>
      </c>
      <c r="D164" s="115"/>
      <c r="E164" s="118">
        <f>E162*(1-E163)</f>
        <v>254997.60000004037</v>
      </c>
      <c r="F164" s="116"/>
      <c r="G164" s="116"/>
      <c r="H164" s="117"/>
    </row>
    <row r="165" spans="3:10" ht="15" thickBot="1" x14ac:dyDescent="0.35">
      <c r="C165" s="13"/>
      <c r="D165" s="24"/>
      <c r="E165" s="5"/>
      <c r="F165" s="5"/>
      <c r="G165" s="5"/>
      <c r="H165" s="14"/>
    </row>
    <row r="167" spans="3:10" ht="15" thickBot="1" x14ac:dyDescent="0.35"/>
    <row r="168" spans="3:10" ht="21" customHeight="1" x14ac:dyDescent="0.3">
      <c r="C168" s="10" t="s">
        <v>101</v>
      </c>
      <c r="D168" s="22" t="s">
        <v>49</v>
      </c>
      <c r="E168" s="11" t="s">
        <v>50</v>
      </c>
      <c r="F168" s="11" t="s">
        <v>51</v>
      </c>
      <c r="G168" s="11" t="s">
        <v>52</v>
      </c>
      <c r="H168" s="12" t="s">
        <v>53</v>
      </c>
    </row>
    <row r="169" spans="3:10" ht="18" customHeight="1" x14ac:dyDescent="0.3">
      <c r="C169" s="19" t="s">
        <v>102</v>
      </c>
      <c r="D169" s="27"/>
      <c r="E169" s="39">
        <f>E20</f>
        <v>72000</v>
      </c>
      <c r="F169" s="39">
        <f>E169</f>
        <v>72000</v>
      </c>
      <c r="G169" s="39">
        <f>F169</f>
        <v>72000</v>
      </c>
      <c r="H169" s="45">
        <f>SUM(E169:G169)</f>
        <v>216000</v>
      </c>
      <c r="J169" s="42">
        <f>E169/$E$178</f>
        <v>2.7713206443347141E-2</v>
      </c>
    </row>
    <row r="170" spans="3:10" ht="17.399999999999999" customHeight="1" x14ac:dyDescent="0.3">
      <c r="C170" s="17" t="s">
        <v>103</v>
      </c>
      <c r="D170" s="28"/>
      <c r="E170" s="39">
        <f>E41</f>
        <v>332500</v>
      </c>
      <c r="F170" s="39">
        <f t="shared" ref="F170:G170" si="0">E170</f>
        <v>332500</v>
      </c>
      <c r="G170" s="39">
        <f t="shared" si="0"/>
        <v>332500</v>
      </c>
      <c r="H170" s="45">
        <f t="shared" ref="H170:H177" si="1">SUM(E170:G170)</f>
        <v>997500</v>
      </c>
      <c r="J170" s="42">
        <f t="shared" ref="J170:J177" si="2">E170/$E$178</f>
        <v>0.12798112697795727</v>
      </c>
    </row>
    <row r="171" spans="3:10" ht="21" customHeight="1" x14ac:dyDescent="0.3">
      <c r="C171" s="19" t="s">
        <v>104</v>
      </c>
      <c r="D171" s="29"/>
      <c r="E171" s="39">
        <f>E60</f>
        <v>325000</v>
      </c>
      <c r="F171" s="39">
        <f t="shared" ref="F171:G171" si="3">E171</f>
        <v>325000</v>
      </c>
      <c r="G171" s="39">
        <f t="shared" si="3"/>
        <v>325000</v>
      </c>
      <c r="H171" s="45">
        <f t="shared" si="1"/>
        <v>975000</v>
      </c>
      <c r="J171" s="42">
        <f t="shared" si="2"/>
        <v>0.12509433464010863</v>
      </c>
    </row>
    <row r="172" spans="3:10" ht="21" customHeight="1" x14ac:dyDescent="0.3">
      <c r="C172" s="19" t="s">
        <v>62</v>
      </c>
      <c r="D172" s="28"/>
      <c r="E172" s="39">
        <f>E72</f>
        <v>560000.00000000012</v>
      </c>
      <c r="F172" s="39">
        <f t="shared" ref="F172:G172" si="4">E172</f>
        <v>560000.00000000012</v>
      </c>
      <c r="G172" s="39">
        <f t="shared" si="4"/>
        <v>560000.00000000012</v>
      </c>
      <c r="H172" s="45">
        <f t="shared" si="1"/>
        <v>1680000.0000000005</v>
      </c>
      <c r="J172" s="42">
        <f t="shared" si="2"/>
        <v>0.21554716122603337</v>
      </c>
    </row>
    <row r="173" spans="3:10" ht="21" customHeight="1" x14ac:dyDescent="0.3">
      <c r="C173" s="19" t="s">
        <v>105</v>
      </c>
      <c r="D173" s="27"/>
      <c r="E173" s="39">
        <f>E86</f>
        <v>354666.66666666674</v>
      </c>
      <c r="F173" s="39">
        <f t="shared" ref="F173:G173" si="5">E173</f>
        <v>354666.66666666674</v>
      </c>
      <c r="G173" s="39">
        <f t="shared" si="5"/>
        <v>354666.66666666674</v>
      </c>
      <c r="H173" s="45">
        <f t="shared" si="1"/>
        <v>1064000.0000000002</v>
      </c>
      <c r="J173" s="42">
        <f t="shared" si="2"/>
        <v>0.13651320210982112</v>
      </c>
    </row>
    <row r="174" spans="3:10" ht="21" customHeight="1" x14ac:dyDescent="0.3">
      <c r="C174" s="19" t="s">
        <v>99</v>
      </c>
      <c r="E174" s="39">
        <f>E103</f>
        <v>69054.172500000001</v>
      </c>
      <c r="F174" s="39">
        <f t="shared" ref="F174:G174" si="6">E174</f>
        <v>69054.172500000001</v>
      </c>
      <c r="G174" s="39">
        <f t="shared" si="6"/>
        <v>69054.172500000001</v>
      </c>
      <c r="H174" s="45">
        <f t="shared" si="1"/>
        <v>207162.51750000002</v>
      </c>
      <c r="J174" s="42">
        <f t="shared" si="2"/>
        <v>2.6579340809263958E-2</v>
      </c>
    </row>
    <row r="175" spans="3:10" ht="21" customHeight="1" x14ac:dyDescent="0.3">
      <c r="C175" s="19" t="s">
        <v>106</v>
      </c>
      <c r="D175" s="30"/>
      <c r="E175" s="39">
        <f>E125</f>
        <v>334820.88</v>
      </c>
      <c r="F175" s="39">
        <f t="shared" ref="F175:G175" si="7">E175</f>
        <v>334820.88</v>
      </c>
      <c r="G175" s="39">
        <f t="shared" si="7"/>
        <v>334820.88</v>
      </c>
      <c r="H175" s="45">
        <f t="shared" si="1"/>
        <v>1004462.64</v>
      </c>
      <c r="J175" s="42">
        <f t="shared" si="2"/>
        <v>0.12887444679143278</v>
      </c>
    </row>
    <row r="176" spans="3:10" ht="21" customHeight="1" x14ac:dyDescent="0.3">
      <c r="C176" s="19" t="s">
        <v>107</v>
      </c>
      <c r="D176" s="30"/>
      <c r="E176" s="39">
        <f>E143</f>
        <v>295000</v>
      </c>
      <c r="F176" s="39">
        <f t="shared" ref="F176:G176" si="8">E176</f>
        <v>295000</v>
      </c>
      <c r="G176" s="39">
        <f t="shared" si="8"/>
        <v>295000</v>
      </c>
      <c r="H176" s="45">
        <f t="shared" si="1"/>
        <v>885000</v>
      </c>
      <c r="J176" s="42">
        <f t="shared" si="2"/>
        <v>0.11354716528871397</v>
      </c>
    </row>
    <row r="177" spans="3:10" ht="21" customHeight="1" x14ac:dyDescent="0.3">
      <c r="C177" s="19" t="s">
        <v>84</v>
      </c>
      <c r="D177" s="30"/>
      <c r="E177" s="39">
        <f>E164</f>
        <v>254997.60000004037</v>
      </c>
      <c r="F177" s="39">
        <f t="shared" ref="F177:G177" si="9">E177</f>
        <v>254997.60000004037</v>
      </c>
      <c r="G177" s="39">
        <f t="shared" si="9"/>
        <v>254997.60000004037</v>
      </c>
      <c r="H177" s="45">
        <f t="shared" si="1"/>
        <v>764992.80000012112</v>
      </c>
      <c r="J177" s="42">
        <f t="shared" si="2"/>
        <v>9.8150015713321881E-2</v>
      </c>
    </row>
    <row r="178" spans="3:10" ht="21" customHeight="1" thickBot="1" x14ac:dyDescent="0.35">
      <c r="C178" s="41" t="s">
        <v>53</v>
      </c>
      <c r="D178" s="118"/>
      <c r="E178" s="118">
        <f>SUM(E169:E177)</f>
        <v>2598039.3191667069</v>
      </c>
      <c r="F178" s="118">
        <f t="shared" ref="F178:G178" si="10">SUM(F169:F177)</f>
        <v>2598039.3191667069</v>
      </c>
      <c r="G178" s="118">
        <f t="shared" si="10"/>
        <v>2598039.3191667069</v>
      </c>
      <c r="H178" s="121">
        <f>SUM(H169:H177)</f>
        <v>7794117.9575001216</v>
      </c>
    </row>
    <row r="179" spans="3:10" ht="15" thickBot="1" x14ac:dyDescent="0.35">
      <c r="C179" s="13"/>
      <c r="D179" s="24"/>
      <c r="E179" s="5"/>
      <c r="F179" s="5"/>
      <c r="G179" s="5"/>
      <c r="H179" s="46"/>
    </row>
    <row r="180" spans="3:10" ht="16.95" customHeight="1" x14ac:dyDescent="0.3"/>
    <row r="182" spans="3:10" ht="15" thickBot="1" x14ac:dyDescent="0.35"/>
    <row r="183" spans="3:10" ht="21" customHeight="1" x14ac:dyDescent="0.3">
      <c r="C183" s="10" t="s">
        <v>110</v>
      </c>
      <c r="D183" s="11" t="s">
        <v>49</v>
      </c>
      <c r="E183" s="11" t="s">
        <v>50</v>
      </c>
      <c r="F183" s="11" t="s">
        <v>51</v>
      </c>
      <c r="G183" s="11" t="s">
        <v>52</v>
      </c>
      <c r="H183" s="12" t="s">
        <v>53</v>
      </c>
      <c r="I183" s="643"/>
      <c r="J183" s="643"/>
    </row>
    <row r="184" spans="3:10" ht="20.399999999999999" customHeight="1" x14ac:dyDescent="0.3">
      <c r="C184" s="17" t="s">
        <v>464</v>
      </c>
      <c r="D184" s="25">
        <f>Costs!E27</f>
        <v>668900</v>
      </c>
      <c r="E184" s="15"/>
      <c r="F184" s="15"/>
      <c r="G184" s="15"/>
      <c r="H184" s="16"/>
      <c r="I184" s="643"/>
      <c r="J184" s="643"/>
    </row>
    <row r="185" spans="3:10" ht="20.399999999999999" customHeight="1" x14ac:dyDescent="0.3">
      <c r="C185" s="1" t="s">
        <v>536</v>
      </c>
      <c r="D185" s="30">
        <f>Costs!E24</f>
        <v>0</v>
      </c>
      <c r="E185" s="30">
        <f>D185</f>
        <v>0</v>
      </c>
      <c r="F185" s="30">
        <f>E185</f>
        <v>0</v>
      </c>
      <c r="G185" s="27"/>
      <c r="H185" s="124"/>
      <c r="I185" s="643"/>
      <c r="J185" s="643"/>
    </row>
    <row r="186" spans="3:10" ht="20.399999999999999" customHeight="1" x14ac:dyDescent="0.3">
      <c r="C186" s="1" t="s">
        <v>537</v>
      </c>
      <c r="D186" s="30">
        <f>Costs!E25</f>
        <v>40000</v>
      </c>
      <c r="E186" s="30">
        <v>0</v>
      </c>
      <c r="F186" s="30">
        <v>0</v>
      </c>
      <c r="G186" s="27"/>
      <c r="H186" s="124"/>
      <c r="I186" s="643"/>
      <c r="J186" s="643"/>
    </row>
    <row r="187" spans="3:10" ht="20.399999999999999" customHeight="1" thickBot="1" x14ac:dyDescent="0.35">
      <c r="C187" s="1" t="s">
        <v>538</v>
      </c>
      <c r="D187" s="30">
        <f>Costs!E26</f>
        <v>359378</v>
      </c>
      <c r="E187" s="32">
        <v>0</v>
      </c>
      <c r="F187" s="32">
        <f t="shared" ref="F187" si="11">E187</f>
        <v>0</v>
      </c>
      <c r="G187" s="125"/>
      <c r="H187" s="254"/>
      <c r="I187" s="643"/>
      <c r="J187" s="643"/>
    </row>
    <row r="188" spans="3:10" ht="20.399999999999999" customHeight="1" thickTop="1" thickBot="1" x14ac:dyDescent="0.35">
      <c r="C188" s="255" t="s">
        <v>465</v>
      </c>
      <c r="D188" s="41">
        <f>SUM(D184:D187)</f>
        <v>1068278</v>
      </c>
      <c r="E188" s="41">
        <f>SUM(E185:E187)</f>
        <v>0</v>
      </c>
      <c r="F188" s="41">
        <f>SUM(F185:F187)</f>
        <v>0</v>
      </c>
      <c r="G188" s="252"/>
      <c r="H188" s="253"/>
      <c r="I188" s="643"/>
      <c r="J188" s="643"/>
    </row>
    <row r="189" spans="3:10" ht="20.399999999999999" customHeight="1" x14ac:dyDescent="0.3">
      <c r="C189" s="1"/>
      <c r="D189" s="30"/>
      <c r="E189" s="27"/>
      <c r="F189" s="27"/>
      <c r="G189" s="27"/>
      <c r="H189" s="27"/>
      <c r="I189" s="643"/>
      <c r="J189" s="643"/>
    </row>
    <row r="190" spans="3:10" ht="15" thickBot="1" x14ac:dyDescent="0.35">
      <c r="I190" s="643"/>
      <c r="J190" s="643"/>
    </row>
    <row r="191" spans="3:10" x14ac:dyDescent="0.3">
      <c r="C191" s="10" t="s">
        <v>111</v>
      </c>
      <c r="D191" s="22" t="s">
        <v>49</v>
      </c>
      <c r="E191" s="11" t="s">
        <v>50</v>
      </c>
      <c r="F191" s="11" t="s">
        <v>51</v>
      </c>
      <c r="G191" s="11" t="s">
        <v>52</v>
      </c>
      <c r="H191" s="12" t="s">
        <v>53</v>
      </c>
      <c r="I191" s="643"/>
      <c r="J191" s="643"/>
    </row>
    <row r="192" spans="3:10" x14ac:dyDescent="0.3">
      <c r="C192" t="s">
        <v>283</v>
      </c>
      <c r="D192" s="157">
        <f>Costs!E20</f>
        <v>0</v>
      </c>
      <c r="E192" s="30">
        <f>D192</f>
        <v>0</v>
      </c>
      <c r="F192" s="30">
        <f>E192</f>
        <v>0</v>
      </c>
      <c r="G192" s="30"/>
      <c r="H192" s="123">
        <f t="shared" ref="H192:H195" si="12">SUM(D192:G192)</f>
        <v>0</v>
      </c>
      <c r="I192" s="643"/>
      <c r="J192" s="643"/>
    </row>
    <row r="193" spans="3:10" x14ac:dyDescent="0.3">
      <c r="C193" t="s">
        <v>277</v>
      </c>
      <c r="D193" s="157">
        <f>Costs!E21</f>
        <v>0</v>
      </c>
      <c r="E193" s="30">
        <f t="shared" ref="E193:F193" si="13">D193</f>
        <v>0</v>
      </c>
      <c r="F193" s="30">
        <f t="shared" si="13"/>
        <v>0</v>
      </c>
      <c r="G193" s="27"/>
      <c r="H193" s="123">
        <f t="shared" si="12"/>
        <v>0</v>
      </c>
      <c r="I193" s="643"/>
      <c r="J193" s="643"/>
    </row>
    <row r="194" spans="3:10" x14ac:dyDescent="0.3">
      <c r="C194" t="s">
        <v>555</v>
      </c>
      <c r="D194" s="157">
        <v>0</v>
      </c>
      <c r="E194" s="157">
        <v>0</v>
      </c>
      <c r="F194" s="157">
        <v>0</v>
      </c>
      <c r="G194" s="27"/>
      <c r="H194" s="123">
        <f t="shared" si="12"/>
        <v>0</v>
      </c>
      <c r="I194" s="643"/>
      <c r="J194" s="643"/>
    </row>
    <row r="195" spans="3:10" x14ac:dyDescent="0.3">
      <c r="C195" t="s">
        <v>441</v>
      </c>
      <c r="D195" s="157">
        <f>Costs!E23</f>
        <v>205406.2</v>
      </c>
      <c r="E195" s="30">
        <f t="shared" ref="E195:F195" si="14">D195</f>
        <v>205406.2</v>
      </c>
      <c r="F195" s="30">
        <f t="shared" si="14"/>
        <v>205406.2</v>
      </c>
      <c r="G195" s="27"/>
      <c r="H195" s="123">
        <f t="shared" si="12"/>
        <v>616218.60000000009</v>
      </c>
      <c r="I195" s="643"/>
      <c r="J195" s="643"/>
    </row>
    <row r="196" spans="3:10" x14ac:dyDescent="0.3">
      <c r="C196" s="19"/>
      <c r="D196" s="30"/>
      <c r="E196" s="30"/>
      <c r="F196" s="30"/>
      <c r="G196" s="30"/>
      <c r="H196" s="123">
        <f>SUM(D196:G196)</f>
        <v>0</v>
      </c>
      <c r="I196" s="643"/>
      <c r="J196" s="643"/>
    </row>
    <row r="197" spans="3:10" ht="15" thickBot="1" x14ac:dyDescent="0.35">
      <c r="C197" s="122" t="s">
        <v>113</v>
      </c>
      <c r="D197" s="120">
        <f>SUM(D192:D196)</f>
        <v>205406.2</v>
      </c>
      <c r="E197" s="120">
        <f>SUM(E192:E196)</f>
        <v>205406.2</v>
      </c>
      <c r="F197" s="120">
        <f>SUM(F192:F196)</f>
        <v>205406.2</v>
      </c>
      <c r="G197" s="120">
        <f>SUM(G192:G196)</f>
        <v>0</v>
      </c>
      <c r="H197" s="132">
        <f>SUM(D197:G197)</f>
        <v>616218.60000000009</v>
      </c>
      <c r="I197" s="643"/>
      <c r="J197" s="643"/>
    </row>
    <row r="198" spans="3:10" x14ac:dyDescent="0.3">
      <c r="D198" s="47"/>
      <c r="I198" s="643"/>
      <c r="J198" s="643"/>
    </row>
    <row r="199" spans="3:10" ht="15" thickBot="1" x14ac:dyDescent="0.35">
      <c r="I199" s="643"/>
      <c r="J199" s="643"/>
    </row>
    <row r="200" spans="3:10" x14ac:dyDescent="0.3">
      <c r="C200" s="10" t="s">
        <v>112</v>
      </c>
      <c r="D200" s="22" t="s">
        <v>49</v>
      </c>
      <c r="E200" s="11" t="s">
        <v>50</v>
      </c>
      <c r="F200" s="11" t="s">
        <v>51</v>
      </c>
      <c r="G200" s="11" t="s">
        <v>52</v>
      </c>
      <c r="H200" s="12" t="s">
        <v>53</v>
      </c>
      <c r="I200" s="643"/>
      <c r="J200" s="643"/>
    </row>
    <row r="201" spans="3:10" x14ac:dyDescent="0.3">
      <c r="C201" s="19" t="s">
        <v>544</v>
      </c>
      <c r="D201" s="30">
        <f>D184</f>
        <v>668900</v>
      </c>
      <c r="E201" s="30">
        <f>E184</f>
        <v>0</v>
      </c>
      <c r="F201" s="30">
        <f>F184</f>
        <v>0</v>
      </c>
      <c r="G201" s="30">
        <f>G184</f>
        <v>0</v>
      </c>
      <c r="H201" s="44">
        <f>SUM(D201:G201)</f>
        <v>668900</v>
      </c>
      <c r="I201" s="643"/>
      <c r="J201" s="643"/>
    </row>
    <row r="202" spans="3:10" x14ac:dyDescent="0.3">
      <c r="C202" s="19" t="s">
        <v>543</v>
      </c>
      <c r="D202" s="30">
        <f>SUM(D185:D187)</f>
        <v>399378</v>
      </c>
      <c r="E202" s="30">
        <f>SUM(E185:E187)</f>
        <v>0</v>
      </c>
      <c r="F202" s="30">
        <f>SUM(F185:F187)</f>
        <v>0</v>
      </c>
      <c r="G202" s="30"/>
      <c r="H202" s="44">
        <f>SUM(D202:G202)</f>
        <v>399378</v>
      </c>
      <c r="I202" s="643"/>
      <c r="J202" s="643"/>
    </row>
    <row r="203" spans="3:10" ht="15" thickBot="1" x14ac:dyDescent="0.35">
      <c r="C203" s="19" t="s">
        <v>113</v>
      </c>
      <c r="D203" s="43">
        <f>D197</f>
        <v>205406.2</v>
      </c>
      <c r="E203" s="43">
        <f>E197</f>
        <v>205406.2</v>
      </c>
      <c r="F203" s="43">
        <f>F197</f>
        <v>205406.2</v>
      </c>
      <c r="G203" s="43">
        <f>G197</f>
        <v>0</v>
      </c>
      <c r="H203" s="44">
        <f>SUM(D203:G203)</f>
        <v>616218.60000000009</v>
      </c>
      <c r="I203" s="643"/>
      <c r="J203" s="643"/>
    </row>
    <row r="204" spans="3:10" ht="15" thickTop="1" x14ac:dyDescent="0.3">
      <c r="C204" s="126" t="s">
        <v>112</v>
      </c>
      <c r="D204" s="127">
        <f>SUM(D201:D203)</f>
        <v>1273684.2</v>
      </c>
      <c r="E204" s="127">
        <f>SUM(E201:E203)</f>
        <v>205406.2</v>
      </c>
      <c r="F204" s="127">
        <f>SUM(F201:F203)</f>
        <v>205406.2</v>
      </c>
      <c r="G204" s="127">
        <f>SUM(G201:G203)</f>
        <v>0</v>
      </c>
      <c r="H204" s="128">
        <f>SUM(H201:H203)</f>
        <v>1684496.6</v>
      </c>
      <c r="I204" s="643"/>
      <c r="J204" s="643"/>
    </row>
    <row r="205" spans="3:10" ht="15" thickBot="1" x14ac:dyDescent="0.35">
      <c r="C205" s="31" t="s">
        <v>54</v>
      </c>
      <c r="D205" s="111">
        <v>0</v>
      </c>
      <c r="E205" s="111">
        <v>0</v>
      </c>
      <c r="F205" s="111">
        <v>0</v>
      </c>
      <c r="G205" s="111">
        <v>0</v>
      </c>
      <c r="H205" s="129">
        <v>0</v>
      </c>
      <c r="I205" s="643"/>
      <c r="J205" s="643"/>
    </row>
    <row r="206" spans="3:10" ht="15.6" thickTop="1" thickBot="1" x14ac:dyDescent="0.35">
      <c r="C206" s="119" t="s">
        <v>141</v>
      </c>
      <c r="D206" s="130">
        <f>D204*(1+D205)</f>
        <v>1273684.2</v>
      </c>
      <c r="E206" s="130">
        <f t="shared" ref="E206:H206" si="15">E204*(1+E205)</f>
        <v>205406.2</v>
      </c>
      <c r="F206" s="130">
        <f t="shared" si="15"/>
        <v>205406.2</v>
      </c>
      <c r="G206" s="130">
        <f t="shared" si="15"/>
        <v>0</v>
      </c>
      <c r="H206" s="131">
        <f t="shared" si="15"/>
        <v>1684496.6</v>
      </c>
      <c r="I206" s="643"/>
      <c r="J206" s="643"/>
    </row>
    <row r="207" spans="3:10" x14ac:dyDescent="0.3">
      <c r="C207" s="113"/>
      <c r="D207" s="43"/>
      <c r="E207" s="27"/>
      <c r="F207" s="20"/>
      <c r="G207" s="20"/>
      <c r="H207" s="20"/>
      <c r="I207" s="643"/>
      <c r="J207" s="643"/>
    </row>
    <row r="208" spans="3:10" x14ac:dyDescent="0.3">
      <c r="I208" s="643"/>
      <c r="J208" s="643"/>
    </row>
    <row r="209" spans="3:12" ht="15" thickBot="1" x14ac:dyDescent="0.35">
      <c r="I209" s="643"/>
      <c r="J209" s="643"/>
    </row>
    <row r="210" spans="3:12" ht="15" thickBot="1" x14ac:dyDescent="0.35">
      <c r="C210" s="49" t="s">
        <v>114</v>
      </c>
      <c r="D210" s="11" t="s">
        <v>49</v>
      </c>
      <c r="E210" s="11" t="s">
        <v>50</v>
      </c>
      <c r="F210" s="11" t="s">
        <v>51</v>
      </c>
      <c r="G210" s="11" t="s">
        <v>52</v>
      </c>
      <c r="H210" s="12" t="s">
        <v>53</v>
      </c>
      <c r="I210" s="643"/>
      <c r="J210" s="643"/>
      <c r="L210">
        <f>D213/E213</f>
        <v>-0.53233577258330012</v>
      </c>
    </row>
    <row r="211" spans="3:12" x14ac:dyDescent="0.3">
      <c r="C211" s="48" t="s">
        <v>108</v>
      </c>
      <c r="D211" s="57"/>
      <c r="E211" s="58">
        <f>E178</f>
        <v>2598039.3191667069</v>
      </c>
      <c r="F211" s="58">
        <f>F178</f>
        <v>2598039.3191667069</v>
      </c>
      <c r="G211" s="58">
        <f>G178</f>
        <v>2598039.3191667069</v>
      </c>
      <c r="H211" s="59">
        <f>H178</f>
        <v>7794117.9575001216</v>
      </c>
      <c r="I211" s="643"/>
      <c r="J211" s="643"/>
      <c r="K211" s="267"/>
    </row>
    <row r="212" spans="3:12" ht="15" thickBot="1" x14ac:dyDescent="0.35">
      <c r="C212" s="8" t="s">
        <v>115</v>
      </c>
      <c r="D212" s="50">
        <f>D206</f>
        <v>1273684.2</v>
      </c>
      <c r="E212" s="50">
        <f t="shared" ref="E212:H212" si="16">E206</f>
        <v>205406.2</v>
      </c>
      <c r="F212" s="50">
        <f t="shared" si="16"/>
        <v>205406.2</v>
      </c>
      <c r="G212" s="50">
        <f t="shared" si="16"/>
        <v>0</v>
      </c>
      <c r="H212" s="268">
        <f t="shared" si="16"/>
        <v>1684496.6</v>
      </c>
      <c r="I212" s="643"/>
      <c r="J212" s="643"/>
      <c r="K212" s="382"/>
    </row>
    <row r="213" spans="3:12" ht="15" thickTop="1" x14ac:dyDescent="0.3">
      <c r="C213" s="2" t="s">
        <v>116</v>
      </c>
      <c r="D213" s="26">
        <f>D211-D212</f>
        <v>-1273684.2</v>
      </c>
      <c r="E213" s="26">
        <f t="shared" ref="E213:H213" si="17">E211-E212</f>
        <v>2392633.1191667067</v>
      </c>
      <c r="F213" s="26">
        <f t="shared" si="17"/>
        <v>2392633.1191667067</v>
      </c>
      <c r="G213" s="26">
        <f t="shared" si="17"/>
        <v>2598039.3191667069</v>
      </c>
      <c r="H213" s="60">
        <f t="shared" si="17"/>
        <v>6109621.357500121</v>
      </c>
      <c r="I213" s="643"/>
      <c r="J213" s="643"/>
      <c r="K213" s="382">
        <f>D213/E212</f>
        <v>-6.2008069863519211</v>
      </c>
    </row>
    <row r="214" spans="3:12" x14ac:dyDescent="0.3">
      <c r="C214" s="2"/>
      <c r="D214" s="26"/>
      <c r="E214" s="26"/>
      <c r="F214" s="26"/>
      <c r="G214" s="26"/>
      <c r="H214" s="60"/>
      <c r="I214" s="643"/>
      <c r="J214" s="643"/>
    </row>
    <row r="215" spans="3:12" x14ac:dyDescent="0.3">
      <c r="C215" s="2" t="s">
        <v>490</v>
      </c>
      <c r="D215" s="264">
        <v>0</v>
      </c>
      <c r="E215" s="264">
        <v>1</v>
      </c>
      <c r="F215" s="264">
        <v>2</v>
      </c>
      <c r="G215" s="264">
        <v>3</v>
      </c>
      <c r="H215" s="265"/>
      <c r="I215" s="643"/>
      <c r="J215" s="643"/>
    </row>
    <row r="216" spans="3:12" x14ac:dyDescent="0.3">
      <c r="C216" s="2" t="s">
        <v>491</v>
      </c>
      <c r="D216" s="26">
        <f>D211</f>
        <v>0</v>
      </c>
      <c r="E216" s="26">
        <f t="shared" ref="E216:H216" si="18">E211</f>
        <v>2598039.3191667069</v>
      </c>
      <c r="F216" s="26">
        <f t="shared" si="18"/>
        <v>2598039.3191667069</v>
      </c>
      <c r="G216" s="26">
        <f t="shared" si="18"/>
        <v>2598039.3191667069</v>
      </c>
      <c r="H216" s="60">
        <f t="shared" si="18"/>
        <v>7794117.9575001216</v>
      </c>
      <c r="I216" s="643"/>
      <c r="J216" s="643"/>
    </row>
    <row r="217" spans="3:12" x14ac:dyDescent="0.3">
      <c r="C217" s="2" t="s">
        <v>492</v>
      </c>
      <c r="D217" s="26">
        <f>-D213</f>
        <v>1273684.2</v>
      </c>
      <c r="E217" s="26">
        <f>-($D$213+SUM($E$216:E216))</f>
        <v>-1324355.1191667069</v>
      </c>
      <c r="F217" s="26">
        <f>-($D$213+SUM($E$216:F216))</f>
        <v>-3922394.4383334136</v>
      </c>
      <c r="G217" s="26">
        <f>-($D$213+SUM($E$216:G216))</f>
        <v>-6520433.7575001204</v>
      </c>
      <c r="H217" s="60"/>
      <c r="I217" s="643"/>
      <c r="J217" s="643"/>
      <c r="L217" s="135">
        <f>E211/12</f>
        <v>216503.27659722557</v>
      </c>
    </row>
    <row r="218" spans="3:12" x14ac:dyDescent="0.3">
      <c r="C218" s="2"/>
      <c r="D218" s="26"/>
      <c r="E218" s="26"/>
      <c r="F218" s="26"/>
      <c r="G218" s="26"/>
      <c r="H218" s="60"/>
      <c r="I218" s="643"/>
      <c r="J218" s="643"/>
      <c r="L218" s="381">
        <f>D213/L217</f>
        <v>-5.8829788630382414</v>
      </c>
    </row>
    <row r="219" spans="3:12" ht="15" thickBot="1" x14ac:dyDescent="0.35">
      <c r="C219" s="2"/>
      <c r="D219" s="26"/>
      <c r="E219" s="26"/>
      <c r="F219" s="26"/>
      <c r="G219" s="26"/>
      <c r="H219" s="60"/>
      <c r="I219" s="643"/>
      <c r="J219" s="643"/>
    </row>
    <row r="220" spans="3:12" ht="13.95" customHeight="1" x14ac:dyDescent="0.3">
      <c r="C220" s="51" t="s">
        <v>117</v>
      </c>
      <c r="D220" s="52">
        <f>(H211-H212)/H212</f>
        <v>3.6269716172179396</v>
      </c>
      <c r="E220" s="26"/>
      <c r="F220" s="26"/>
      <c r="G220" s="26"/>
      <c r="H220" s="60"/>
      <c r="I220" s="643"/>
      <c r="J220" s="643"/>
    </row>
    <row r="221" spans="3:12" x14ac:dyDescent="0.3">
      <c r="C221" s="53" t="s">
        <v>118</v>
      </c>
      <c r="D221" s="54">
        <f>NPV(8%,D213:H213)</f>
        <v>8839051.438985955</v>
      </c>
      <c r="E221" s="26"/>
      <c r="F221" s="26"/>
      <c r="G221" s="26"/>
      <c r="H221" s="60"/>
      <c r="I221" s="643"/>
      <c r="J221" s="643"/>
    </row>
    <row r="222" spans="3:12" x14ac:dyDescent="0.3">
      <c r="C222" s="53" t="s">
        <v>172</v>
      </c>
      <c r="D222" s="266">
        <f>ABS(D217/E216)*12</f>
        <v>5.8829788630382414</v>
      </c>
      <c r="E222" s="26"/>
      <c r="F222" s="26"/>
      <c r="G222" s="26"/>
      <c r="H222" s="60"/>
      <c r="I222" s="643"/>
      <c r="J222" s="643"/>
    </row>
    <row r="223" spans="3:12" ht="15" thickBot="1" x14ac:dyDescent="0.35">
      <c r="C223" s="55" t="s">
        <v>119</v>
      </c>
      <c r="D223" s="56">
        <f>H212</f>
        <v>1684496.6</v>
      </c>
      <c r="E223" s="26"/>
      <c r="F223" s="26"/>
      <c r="G223" s="26"/>
      <c r="H223" s="60"/>
      <c r="I223" s="643"/>
      <c r="J223" s="643"/>
    </row>
    <row r="224" spans="3:12" ht="15" thickBot="1" x14ac:dyDescent="0.35">
      <c r="C224" s="13"/>
      <c r="D224" s="24"/>
      <c r="E224" s="5"/>
      <c r="F224" s="5"/>
      <c r="G224" s="5"/>
      <c r="H224" s="14"/>
      <c r="I224" s="643"/>
      <c r="J224" s="643"/>
    </row>
  </sheetData>
  <mergeCells count="1">
    <mergeCell ref="I183:J224"/>
  </mergeCell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2">
    <tabColor theme="7" tint="0.39997558519241921"/>
  </sheetPr>
  <dimension ref="A2:O224"/>
  <sheetViews>
    <sheetView showGridLines="0" topLeftCell="A163" zoomScale="96" zoomScaleNormal="96" workbookViewId="0">
      <selection activeCell="D222" sqref="D222"/>
    </sheetView>
  </sheetViews>
  <sheetFormatPr defaultRowHeight="14.4" x14ac:dyDescent="0.3"/>
  <cols>
    <col min="2" max="2" width="8.33203125" customWidth="1"/>
    <col min="3" max="3" width="60" customWidth="1"/>
    <col min="4" max="4" width="13.33203125" style="21" customWidth="1"/>
    <col min="5" max="5" width="13.88671875" customWidth="1"/>
    <col min="6" max="6" width="14.33203125" customWidth="1"/>
    <col min="7" max="7" width="13.6640625" customWidth="1"/>
    <col min="8" max="8" width="16.33203125" customWidth="1"/>
    <col min="9" max="9" width="5" customWidth="1"/>
    <col min="10" max="10" width="22.6640625" customWidth="1"/>
    <col min="11" max="11" width="11.44140625" bestFit="1" customWidth="1"/>
    <col min="12" max="12" width="10.33203125" bestFit="1" customWidth="1"/>
  </cols>
  <sheetData>
    <row r="2" spans="1:10" ht="25.8" x14ac:dyDescent="0.5">
      <c r="A2" s="61"/>
      <c r="B2" s="62" t="s">
        <v>120</v>
      </c>
      <c r="C2" s="61"/>
      <c r="D2" s="63"/>
      <c r="E2" s="61"/>
      <c r="F2" s="61"/>
      <c r="G2" s="61"/>
      <c r="H2" s="61"/>
      <c r="I2" s="61"/>
      <c r="J2" s="61"/>
    </row>
    <row r="4" spans="1:10" ht="15" thickBot="1" x14ac:dyDescent="0.35"/>
    <row r="5" spans="1:10" ht="21" customHeight="1" x14ac:dyDescent="0.3">
      <c r="C5" s="10" t="s">
        <v>61</v>
      </c>
      <c r="D5" s="22" t="s">
        <v>49</v>
      </c>
      <c r="E5" s="11" t="s">
        <v>50</v>
      </c>
      <c r="F5" s="11" t="s">
        <v>51</v>
      </c>
      <c r="G5" s="11" t="s">
        <v>52</v>
      </c>
      <c r="H5" s="12" t="s">
        <v>53</v>
      </c>
    </row>
    <row r="6" spans="1:10" ht="14.4" customHeight="1" x14ac:dyDescent="0.3">
      <c r="C6" s="2" t="s">
        <v>167</v>
      </c>
      <c r="D6" s="23"/>
      <c r="E6" s="1">
        <f>Assumptions!F5</f>
        <v>1</v>
      </c>
      <c r="F6" s="1"/>
      <c r="G6" s="1"/>
      <c r="H6" s="3"/>
      <c r="J6" t="s">
        <v>183</v>
      </c>
    </row>
    <row r="7" spans="1:10" x14ac:dyDescent="0.3">
      <c r="C7" s="247" t="s">
        <v>143</v>
      </c>
      <c r="D7" s="260"/>
      <c r="E7" s="261">
        <f>Assumptions!F7</f>
        <v>400000</v>
      </c>
      <c r="F7" s="272"/>
      <c r="G7" s="37"/>
      <c r="H7" s="262"/>
      <c r="J7" t="s">
        <v>184</v>
      </c>
    </row>
    <row r="8" spans="1:10" x14ac:dyDescent="0.3">
      <c r="C8" s="247" t="s">
        <v>489</v>
      </c>
      <c r="D8" s="260"/>
      <c r="E8" s="263">
        <f>Assumptions!F9</f>
        <v>0.2</v>
      </c>
      <c r="F8" s="37"/>
      <c r="G8" s="37"/>
      <c r="H8" s="262"/>
    </row>
    <row r="9" spans="1:10" ht="15" thickBot="1" x14ac:dyDescent="0.35">
      <c r="C9" s="136" t="s">
        <v>144</v>
      </c>
      <c r="D9" s="137"/>
      <c r="E9" s="138">
        <f>Benefits!F7</f>
        <v>0.18</v>
      </c>
      <c r="F9" s="139"/>
      <c r="G9" s="139"/>
      <c r="H9" s="140"/>
      <c r="J9" t="s">
        <v>185</v>
      </c>
    </row>
    <row r="10" spans="1:10" ht="15.6" thickTop="1" thickBot="1" x14ac:dyDescent="0.35">
      <c r="C10" s="72" t="s">
        <v>149</v>
      </c>
      <c r="D10" s="73"/>
      <c r="E10" s="74">
        <f>E6*E7*E8*E9</f>
        <v>14400</v>
      </c>
      <c r="F10" s="75"/>
      <c r="G10" s="75"/>
      <c r="H10" s="76"/>
    </row>
    <row r="11" spans="1:10" x14ac:dyDescent="0.3">
      <c r="C11" s="2"/>
      <c r="D11" s="23"/>
      <c r="E11" s="1"/>
      <c r="F11" s="1"/>
      <c r="G11" s="1"/>
      <c r="H11" s="3"/>
    </row>
    <row r="12" spans="1:10" ht="14.4" customHeight="1" x14ac:dyDescent="0.3">
      <c r="C12" s="2" t="s">
        <v>146</v>
      </c>
      <c r="D12" s="23"/>
      <c r="E12" s="1">
        <f>Assumptions!F8</f>
        <v>4</v>
      </c>
      <c r="F12" s="1"/>
      <c r="G12" s="1"/>
      <c r="H12" s="3"/>
      <c r="J12" t="s">
        <v>183</v>
      </c>
    </row>
    <row r="13" spans="1:10" x14ac:dyDescent="0.3">
      <c r="C13" s="2" t="s">
        <v>147</v>
      </c>
      <c r="D13" s="23"/>
      <c r="E13" s="7">
        <f>Assumptions!F10</f>
        <v>350000</v>
      </c>
      <c r="F13" s="1"/>
      <c r="G13" s="1"/>
      <c r="H13" s="3"/>
      <c r="J13" t="s">
        <v>184</v>
      </c>
    </row>
    <row r="14" spans="1:10" x14ac:dyDescent="0.3">
      <c r="C14" s="2" t="s">
        <v>494</v>
      </c>
      <c r="D14" s="23"/>
      <c r="E14" s="9">
        <f>Benefits!F8</f>
        <v>0.18</v>
      </c>
      <c r="F14" s="1"/>
      <c r="G14" s="1"/>
      <c r="H14" s="3"/>
      <c r="J14" t="s">
        <v>185</v>
      </c>
    </row>
    <row r="15" spans="1:10" ht="15" thickBot="1" x14ac:dyDescent="0.35">
      <c r="C15" s="136" t="s">
        <v>495</v>
      </c>
      <c r="D15" s="137"/>
      <c r="E15" s="138">
        <f>Benefits!F8</f>
        <v>0.18</v>
      </c>
      <c r="F15" s="139"/>
      <c r="G15" s="139"/>
      <c r="H15" s="140"/>
      <c r="J15" t="s">
        <v>186</v>
      </c>
    </row>
    <row r="16" spans="1:10" ht="15.6" thickTop="1" thickBot="1" x14ac:dyDescent="0.35">
      <c r="C16" s="72" t="s">
        <v>150</v>
      </c>
      <c r="D16" s="73"/>
      <c r="E16" s="74">
        <f>E12*E13*E14*E15</f>
        <v>45360</v>
      </c>
      <c r="F16" s="75"/>
      <c r="G16" s="75"/>
      <c r="H16" s="76"/>
    </row>
    <row r="17" spans="3:8" x14ac:dyDescent="0.3">
      <c r="C17" s="2"/>
      <c r="D17" s="23"/>
      <c r="E17" s="1"/>
      <c r="F17" s="1"/>
      <c r="G17" s="1"/>
      <c r="H17" s="3"/>
    </row>
    <row r="18" spans="3:8" x14ac:dyDescent="0.3">
      <c r="C18" s="2" t="s">
        <v>145</v>
      </c>
      <c r="D18" s="23"/>
      <c r="E18" s="7">
        <f>E10+E16</f>
        <v>59760</v>
      </c>
      <c r="F18" s="1"/>
      <c r="G18" s="1"/>
      <c r="H18" s="3"/>
    </row>
    <row r="19" spans="3:8" ht="15" thickBot="1" x14ac:dyDescent="0.35">
      <c r="C19" s="160" t="s">
        <v>54</v>
      </c>
      <c r="D19" s="161"/>
      <c r="E19" s="162">
        <v>0</v>
      </c>
      <c r="F19" s="163"/>
      <c r="G19" s="163"/>
      <c r="H19" s="164"/>
    </row>
    <row r="20" spans="3:8" ht="15.6" thickTop="1" thickBot="1" x14ac:dyDescent="0.35">
      <c r="C20" s="64" t="s">
        <v>151</v>
      </c>
      <c r="D20" s="65"/>
      <c r="E20" s="77">
        <f>E18*(1-E19)</f>
        <v>59760</v>
      </c>
      <c r="F20" s="66"/>
      <c r="G20" s="66"/>
      <c r="H20" s="67"/>
    </row>
    <row r="21" spans="3:8" ht="15" thickBot="1" x14ac:dyDescent="0.35">
      <c r="C21" s="13"/>
      <c r="D21" s="24"/>
      <c r="E21" s="5"/>
      <c r="F21" s="5"/>
      <c r="G21" s="5"/>
      <c r="H21" s="14"/>
    </row>
    <row r="22" spans="3:8" ht="15" thickBot="1" x14ac:dyDescent="0.35"/>
    <row r="23" spans="3:8" ht="21" customHeight="1" x14ac:dyDescent="0.3">
      <c r="C23" s="10" t="s">
        <v>60</v>
      </c>
      <c r="D23" s="22" t="s">
        <v>49</v>
      </c>
      <c r="E23" s="11" t="s">
        <v>50</v>
      </c>
      <c r="F23" s="11" t="s">
        <v>51</v>
      </c>
      <c r="G23" s="11" t="s">
        <v>52</v>
      </c>
      <c r="H23" s="12" t="s">
        <v>53</v>
      </c>
    </row>
    <row r="24" spans="3:8" ht="14.4" customHeight="1" x14ac:dyDescent="0.3">
      <c r="C24" s="2" t="s">
        <v>64</v>
      </c>
      <c r="D24" s="23"/>
      <c r="E24" s="6">
        <f>Assumptions!F12</f>
        <v>2</v>
      </c>
      <c r="F24" s="1"/>
      <c r="G24" s="1"/>
      <c r="H24" s="3"/>
    </row>
    <row r="25" spans="3:8" x14ac:dyDescent="0.3">
      <c r="C25" s="2" t="s">
        <v>121</v>
      </c>
      <c r="D25" s="23"/>
      <c r="E25" s="4">
        <f>Assumptions!F13</f>
        <v>200000</v>
      </c>
      <c r="F25" s="1"/>
      <c r="G25" s="1"/>
      <c r="H25" s="3"/>
    </row>
    <row r="26" spans="3:8" ht="15" thickBot="1" x14ac:dyDescent="0.35">
      <c r="C26" s="136" t="s">
        <v>55</v>
      </c>
      <c r="D26" s="137"/>
      <c r="E26" s="138">
        <f>Benefits!F10</f>
        <v>0.22</v>
      </c>
      <c r="F26" s="139"/>
      <c r="G26" s="139"/>
      <c r="H26" s="140"/>
    </row>
    <row r="27" spans="3:8" ht="15.6" thickTop="1" thickBot="1" x14ac:dyDescent="0.35">
      <c r="C27" s="72" t="s">
        <v>148</v>
      </c>
      <c r="D27" s="73"/>
      <c r="E27" s="79">
        <f>E24*E25*E26</f>
        <v>88000</v>
      </c>
      <c r="F27" s="75"/>
      <c r="G27" s="75"/>
      <c r="H27" s="76"/>
    </row>
    <row r="28" spans="3:8" x14ac:dyDescent="0.3">
      <c r="C28" s="2"/>
      <c r="D28" s="23"/>
      <c r="E28" s="1"/>
      <c r="F28" s="1"/>
      <c r="G28" s="1"/>
      <c r="H28" s="3"/>
    </row>
    <row r="29" spans="3:8" ht="14.4" customHeight="1" x14ac:dyDescent="0.3">
      <c r="C29" s="2" t="s">
        <v>56</v>
      </c>
      <c r="D29" s="23"/>
      <c r="E29" s="267">
        <f>Assumptions!F14</f>
        <v>3</v>
      </c>
      <c r="F29" s="1"/>
      <c r="G29" s="1"/>
      <c r="H29" s="3"/>
    </row>
    <row r="30" spans="3:8" x14ac:dyDescent="0.3">
      <c r="C30" s="2" t="s">
        <v>122</v>
      </c>
      <c r="D30" s="23"/>
      <c r="E30" s="38">
        <f>Assumptions!F15</f>
        <v>150000</v>
      </c>
      <c r="F30" s="1"/>
      <c r="G30" s="1"/>
      <c r="H30" s="3"/>
    </row>
    <row r="31" spans="3:8" ht="15" thickBot="1" x14ac:dyDescent="0.35">
      <c r="C31" s="136" t="s">
        <v>57</v>
      </c>
      <c r="D31" s="137"/>
      <c r="E31" s="138">
        <f>Benefits!F11</f>
        <v>0.22</v>
      </c>
      <c r="F31" s="139"/>
      <c r="G31" s="139"/>
      <c r="H31" s="140"/>
    </row>
    <row r="32" spans="3:8" ht="15.6" thickTop="1" thickBot="1" x14ac:dyDescent="0.35">
      <c r="C32" s="72" t="s">
        <v>152</v>
      </c>
      <c r="D32" s="73"/>
      <c r="E32" s="79">
        <f>E29*E30*E31</f>
        <v>99000</v>
      </c>
      <c r="F32" s="75"/>
      <c r="G32" s="75"/>
      <c r="H32" s="76"/>
    </row>
    <row r="33" spans="3:8" x14ac:dyDescent="0.3">
      <c r="C33" s="2"/>
      <c r="D33" s="23"/>
      <c r="E33" s="1"/>
      <c r="F33" s="1"/>
      <c r="G33" s="1"/>
      <c r="H33" s="3"/>
    </row>
    <row r="34" spans="3:8" ht="14.4" customHeight="1" x14ac:dyDescent="0.3">
      <c r="C34" s="2" t="s">
        <v>89</v>
      </c>
      <c r="D34" s="23"/>
      <c r="E34" s="267">
        <f>Assumptions!F16</f>
        <v>4</v>
      </c>
      <c r="F34" s="1"/>
      <c r="G34" s="1"/>
      <c r="H34" s="3"/>
    </row>
    <row r="35" spans="3:8" x14ac:dyDescent="0.3">
      <c r="C35" s="2" t="s">
        <v>123</v>
      </c>
      <c r="D35" s="23"/>
      <c r="E35" s="38">
        <f>Assumptions!F17</f>
        <v>120000</v>
      </c>
      <c r="F35" s="1"/>
      <c r="G35" s="1"/>
      <c r="H35" s="3"/>
    </row>
    <row r="36" spans="3:8" ht="15" thickBot="1" x14ac:dyDescent="0.35">
      <c r="C36" s="136" t="s">
        <v>90</v>
      </c>
      <c r="D36" s="137"/>
      <c r="E36" s="138">
        <f>Benefits!F12</f>
        <v>0.22</v>
      </c>
      <c r="F36" s="139"/>
      <c r="G36" s="139"/>
      <c r="H36" s="140"/>
    </row>
    <row r="37" spans="3:8" ht="15" thickTop="1" x14ac:dyDescent="0.3">
      <c r="C37" s="80" t="s">
        <v>153</v>
      </c>
      <c r="D37" s="81"/>
      <c r="E37" s="82">
        <f>E34*E35*E36</f>
        <v>105600</v>
      </c>
      <c r="F37" s="83"/>
      <c r="G37" s="83"/>
      <c r="H37" s="84"/>
    </row>
    <row r="38" spans="3:8" x14ac:dyDescent="0.3">
      <c r="C38" s="2"/>
      <c r="D38" s="23"/>
      <c r="E38" s="1"/>
      <c r="F38" s="1"/>
      <c r="G38" s="1"/>
      <c r="H38" s="3"/>
    </row>
    <row r="39" spans="3:8" x14ac:dyDescent="0.3">
      <c r="C39" s="2" t="s">
        <v>58</v>
      </c>
      <c r="D39" s="23"/>
      <c r="E39" s="4">
        <f>E27+E32+E37</f>
        <v>292600</v>
      </c>
      <c r="F39" s="1"/>
      <c r="G39" s="1"/>
      <c r="H39" s="3"/>
    </row>
    <row r="40" spans="3:8" ht="15" thickBot="1" x14ac:dyDescent="0.35">
      <c r="C40" s="160" t="s">
        <v>54</v>
      </c>
      <c r="D40" s="161"/>
      <c r="E40" s="162">
        <v>0</v>
      </c>
      <c r="F40" s="163"/>
      <c r="G40" s="163"/>
      <c r="H40" s="164"/>
    </row>
    <row r="41" spans="3:8" ht="15.6" thickTop="1" thickBot="1" x14ac:dyDescent="0.35">
      <c r="C41" s="64" t="s">
        <v>154</v>
      </c>
      <c r="D41" s="65"/>
      <c r="E41" s="85">
        <f>E39*(1-E40)</f>
        <v>292600</v>
      </c>
      <c r="F41" s="66"/>
      <c r="G41" s="66"/>
      <c r="H41" s="67"/>
    </row>
    <row r="42" spans="3:8" ht="15" thickBot="1" x14ac:dyDescent="0.35">
      <c r="C42" s="13"/>
      <c r="D42" s="24"/>
      <c r="E42" s="5"/>
      <c r="F42" s="5"/>
      <c r="G42" s="5"/>
      <c r="H42" s="14"/>
    </row>
    <row r="44" spans="3:8" ht="15" thickBot="1" x14ac:dyDescent="0.35"/>
    <row r="45" spans="3:8" ht="21" customHeight="1" x14ac:dyDescent="0.3">
      <c r="C45" s="10" t="s">
        <v>104</v>
      </c>
      <c r="D45" s="22" t="s">
        <v>49</v>
      </c>
      <c r="E45" s="11" t="s">
        <v>50</v>
      </c>
      <c r="F45" s="11" t="s">
        <v>51</v>
      </c>
      <c r="G45" s="11" t="s">
        <v>52</v>
      </c>
      <c r="H45" s="12" t="s">
        <v>53</v>
      </c>
    </row>
    <row r="46" spans="3:8" ht="14.4" customHeight="1" x14ac:dyDescent="0.3">
      <c r="C46" s="2" t="s">
        <v>131</v>
      </c>
      <c r="D46" s="23"/>
      <c r="E46" s="6">
        <f>Assumptions!F19</f>
        <v>25</v>
      </c>
      <c r="F46" s="1"/>
      <c r="G46" s="1"/>
      <c r="H46" s="3"/>
    </row>
    <row r="47" spans="3:8" x14ac:dyDescent="0.3">
      <c r="C47" s="2" t="s">
        <v>124</v>
      </c>
      <c r="D47" s="23"/>
      <c r="E47" s="7">
        <f>Assumptions!F21</f>
        <v>120000</v>
      </c>
      <c r="F47" s="1"/>
      <c r="G47" s="1"/>
      <c r="H47" s="3"/>
    </row>
    <row r="48" spans="3:8" x14ac:dyDescent="0.3">
      <c r="C48" s="2" t="s">
        <v>155</v>
      </c>
      <c r="D48" s="23"/>
      <c r="E48" s="9">
        <f>Assumptions!F20</f>
        <v>0.1</v>
      </c>
      <c r="F48" s="1"/>
      <c r="G48" s="1"/>
      <c r="H48" s="3"/>
    </row>
    <row r="49" spans="3:8" ht="15" thickBot="1" x14ac:dyDescent="0.35">
      <c r="C49" s="136" t="s">
        <v>100</v>
      </c>
      <c r="D49" s="137"/>
      <c r="E49" s="138">
        <f>Benefits!F14</f>
        <v>0.23</v>
      </c>
      <c r="F49" s="139"/>
      <c r="G49" s="139"/>
      <c r="H49" s="140"/>
    </row>
    <row r="50" spans="3:8" ht="15.6" thickTop="1" thickBot="1" x14ac:dyDescent="0.35">
      <c r="C50" s="72" t="s">
        <v>168</v>
      </c>
      <c r="D50" s="73"/>
      <c r="E50" s="74">
        <f>E46*E47*E49*E48</f>
        <v>69000</v>
      </c>
      <c r="F50" s="75"/>
      <c r="G50" s="75"/>
      <c r="H50" s="76"/>
    </row>
    <row r="51" spans="3:8" x14ac:dyDescent="0.3">
      <c r="C51" s="2"/>
      <c r="D51" s="23"/>
      <c r="E51" s="1"/>
      <c r="F51" s="1"/>
      <c r="G51" s="1"/>
      <c r="H51" s="3"/>
    </row>
    <row r="52" spans="3:8" ht="14.4" customHeight="1" x14ac:dyDescent="0.3">
      <c r="C52" s="2" t="s">
        <v>125</v>
      </c>
      <c r="D52" s="23"/>
      <c r="E52" s="6">
        <f>Assumptions!F22</f>
        <v>100</v>
      </c>
      <c r="F52" s="1"/>
      <c r="G52" s="1"/>
      <c r="H52" s="3"/>
    </row>
    <row r="53" spans="3:8" x14ac:dyDescent="0.3">
      <c r="C53" s="2" t="s">
        <v>132</v>
      </c>
      <c r="D53" s="23"/>
      <c r="E53" s="7">
        <f>Assumptions!F24</f>
        <v>100000</v>
      </c>
      <c r="F53" s="1"/>
      <c r="G53" s="1"/>
      <c r="H53" s="3"/>
    </row>
    <row r="54" spans="3:8" x14ac:dyDescent="0.3">
      <c r="C54" s="2" t="s">
        <v>155</v>
      </c>
      <c r="D54" s="23"/>
      <c r="E54" s="9">
        <f>Assumptions!F23</f>
        <v>0.1</v>
      </c>
      <c r="F54" s="1"/>
      <c r="G54" s="1"/>
      <c r="H54" s="3"/>
    </row>
    <row r="55" spans="3:8" ht="15" thickBot="1" x14ac:dyDescent="0.35">
      <c r="C55" s="136" t="s">
        <v>133</v>
      </c>
      <c r="D55" s="137"/>
      <c r="E55" s="138">
        <f>Benefits!F15</f>
        <v>0.23</v>
      </c>
      <c r="F55" s="139"/>
      <c r="G55" s="139"/>
      <c r="H55" s="140"/>
    </row>
    <row r="56" spans="3:8" ht="15.6" thickTop="1" thickBot="1" x14ac:dyDescent="0.35">
      <c r="C56" s="72" t="s">
        <v>169</v>
      </c>
      <c r="D56" s="73"/>
      <c r="E56" s="74">
        <f>E52*E53*E55*E54</f>
        <v>230000</v>
      </c>
      <c r="F56" s="75"/>
      <c r="G56" s="75"/>
      <c r="H56" s="76"/>
    </row>
    <row r="57" spans="3:8" x14ac:dyDescent="0.3">
      <c r="C57" s="2"/>
      <c r="D57" s="23"/>
      <c r="E57" s="1"/>
      <c r="F57" s="1"/>
      <c r="G57" s="1"/>
      <c r="H57" s="3"/>
    </row>
    <row r="58" spans="3:8" x14ac:dyDescent="0.3">
      <c r="C58" s="2" t="s">
        <v>156</v>
      </c>
      <c r="D58" s="23"/>
      <c r="E58" s="7">
        <f>SUM(E50+E56)</f>
        <v>299000</v>
      </c>
      <c r="F58" s="1"/>
      <c r="G58" s="1"/>
      <c r="H58" s="3"/>
    </row>
    <row r="59" spans="3:8" ht="15" thickBot="1" x14ac:dyDescent="0.35">
      <c r="C59" s="160" t="s">
        <v>54</v>
      </c>
      <c r="D59" s="161"/>
      <c r="E59" s="162">
        <v>0</v>
      </c>
      <c r="F59" s="163"/>
      <c r="G59" s="163"/>
      <c r="H59" s="164"/>
    </row>
    <row r="60" spans="3:8" ht="15.6" thickTop="1" thickBot="1" x14ac:dyDescent="0.35">
      <c r="C60" s="68" t="s">
        <v>157</v>
      </c>
      <c r="D60" s="69"/>
      <c r="E60" s="78">
        <f>E58*(1-E59)</f>
        <v>299000</v>
      </c>
      <c r="F60" s="70"/>
      <c r="G60" s="70"/>
      <c r="H60" s="71"/>
    </row>
    <row r="61" spans="3:8" ht="15" thickBot="1" x14ac:dyDescent="0.35">
      <c r="C61" s="13"/>
      <c r="D61" s="24"/>
      <c r="E61" s="5"/>
      <c r="F61" s="5"/>
      <c r="G61" s="5"/>
      <c r="H61" s="14"/>
    </row>
    <row r="62" spans="3:8" ht="15" thickBot="1" x14ac:dyDescent="0.35"/>
    <row r="63" spans="3:8" ht="21" customHeight="1" x14ac:dyDescent="0.3">
      <c r="C63" s="10" t="s">
        <v>62</v>
      </c>
      <c r="D63" s="22" t="s">
        <v>49</v>
      </c>
      <c r="E63" s="11" t="s">
        <v>50</v>
      </c>
      <c r="F63" s="11" t="s">
        <v>51</v>
      </c>
      <c r="G63" s="11" t="s">
        <v>52</v>
      </c>
      <c r="H63" s="12" t="s">
        <v>53</v>
      </c>
    </row>
    <row r="64" spans="3:8" ht="17.399999999999999" customHeight="1" x14ac:dyDescent="0.3">
      <c r="C64" s="17" t="s">
        <v>159</v>
      </c>
      <c r="D64" s="20"/>
      <c r="E64" s="27">
        <f>Assumptions!F26</f>
        <v>4</v>
      </c>
      <c r="F64" s="15"/>
      <c r="G64" s="15"/>
      <c r="H64" s="16"/>
    </row>
    <row r="65" spans="3:8" ht="17.399999999999999" customHeight="1" x14ac:dyDescent="0.3">
      <c r="C65" s="158" t="s">
        <v>158</v>
      </c>
      <c r="D65" s="159"/>
      <c r="E65" s="142">
        <f>Benefits!F18</f>
        <v>0.18</v>
      </c>
      <c r="F65" s="143"/>
      <c r="G65" s="143"/>
      <c r="H65" s="144"/>
    </row>
    <row r="66" spans="3:8" ht="16.2" customHeight="1" x14ac:dyDescent="0.3">
      <c r="C66" s="19" t="s">
        <v>65</v>
      </c>
      <c r="D66" s="20"/>
      <c r="E66" s="34">
        <f>Assumptions!F27</f>
        <v>5000000</v>
      </c>
      <c r="F66" s="15"/>
      <c r="G66" s="15"/>
      <c r="H66" s="16"/>
    </row>
    <row r="67" spans="3:8" ht="13.2" customHeight="1" thickBot="1" x14ac:dyDescent="0.35">
      <c r="C67" s="145" t="s">
        <v>91</v>
      </c>
      <c r="D67" s="146"/>
      <c r="E67" s="147">
        <f>Assumptions!F28</f>
        <v>0.14000000000000001</v>
      </c>
      <c r="F67" s="148"/>
      <c r="G67" s="148"/>
      <c r="H67" s="149"/>
    </row>
    <row r="68" spans="3:8" ht="16.2" customHeight="1" thickTop="1" x14ac:dyDescent="0.3">
      <c r="C68" s="91" t="s">
        <v>160</v>
      </c>
      <c r="D68" s="150"/>
      <c r="E68" s="104">
        <f>E66*E67*E64*E65</f>
        <v>504000.00000000006</v>
      </c>
      <c r="F68" s="92"/>
      <c r="G68" s="92"/>
      <c r="H68" s="93"/>
    </row>
    <row r="69" spans="3:8" ht="14.4" customHeight="1" x14ac:dyDescent="0.3">
      <c r="C69" s="19"/>
      <c r="D69" s="20"/>
      <c r="E69" s="30"/>
      <c r="F69" s="15"/>
      <c r="G69" s="15"/>
      <c r="H69" s="16"/>
    </row>
    <row r="70" spans="3:8" x14ac:dyDescent="0.3">
      <c r="C70" s="2" t="s">
        <v>134</v>
      </c>
      <c r="D70" s="23"/>
      <c r="E70" s="87">
        <f>E68</f>
        <v>504000.00000000006</v>
      </c>
      <c r="F70" s="1"/>
      <c r="G70" s="1"/>
      <c r="H70" s="3"/>
    </row>
    <row r="71" spans="3:8" ht="15" thickBot="1" x14ac:dyDescent="0.35">
      <c r="C71" s="160" t="s">
        <v>54</v>
      </c>
      <c r="D71" s="161"/>
      <c r="E71" s="165">
        <v>0</v>
      </c>
      <c r="F71" s="163"/>
      <c r="G71" s="163"/>
      <c r="H71" s="164"/>
    </row>
    <row r="72" spans="3:8" ht="15.6" thickTop="1" thickBot="1" x14ac:dyDescent="0.35">
      <c r="C72" s="68" t="s">
        <v>59</v>
      </c>
      <c r="D72" s="69"/>
      <c r="E72" s="86">
        <f>E70*(1-E71)</f>
        <v>504000.00000000006</v>
      </c>
      <c r="F72" s="70"/>
      <c r="G72" s="70"/>
      <c r="H72" s="71"/>
    </row>
    <row r="73" spans="3:8" ht="15" thickBot="1" x14ac:dyDescent="0.35">
      <c r="C73" s="13"/>
      <c r="D73" s="24"/>
      <c r="E73" s="24"/>
      <c r="F73" s="5"/>
      <c r="G73" s="5"/>
      <c r="H73" s="14"/>
    </row>
    <row r="75" spans="3:8" ht="15" thickBot="1" x14ac:dyDescent="0.35"/>
    <row r="76" spans="3:8" ht="21" customHeight="1" x14ac:dyDescent="0.3">
      <c r="C76" s="10" t="s">
        <v>67</v>
      </c>
      <c r="D76" s="22" t="s">
        <v>49</v>
      </c>
      <c r="E76" s="11" t="s">
        <v>50</v>
      </c>
      <c r="F76" s="11" t="s">
        <v>51</v>
      </c>
      <c r="G76" s="11" t="s">
        <v>52</v>
      </c>
      <c r="H76" s="12" t="s">
        <v>53</v>
      </c>
    </row>
    <row r="77" spans="3:8" ht="21" customHeight="1" x14ac:dyDescent="0.3">
      <c r="C77" s="17" t="s">
        <v>507</v>
      </c>
      <c r="D77" s="20"/>
      <c r="E77" s="273">
        <f>Assumptions!F30</f>
        <v>4</v>
      </c>
      <c r="F77" s="273"/>
      <c r="G77" s="273"/>
      <c r="H77" s="274"/>
    </row>
    <row r="78" spans="3:8" ht="17.399999999999999" customHeight="1" x14ac:dyDescent="0.3">
      <c r="C78" s="158" t="s">
        <v>508</v>
      </c>
      <c r="D78" s="275"/>
      <c r="E78" s="142">
        <f>Benefits!F20</f>
        <v>0.3</v>
      </c>
      <c r="F78" s="143"/>
      <c r="G78" s="143"/>
      <c r="H78" s="144"/>
    </row>
    <row r="79" spans="3:8" ht="17.399999999999999" customHeight="1" x14ac:dyDescent="0.3">
      <c r="C79" s="17" t="s">
        <v>95</v>
      </c>
      <c r="D79" s="27"/>
      <c r="E79" s="27">
        <f>Assumptions!F31</f>
        <v>4</v>
      </c>
      <c r="F79" s="15"/>
      <c r="G79" s="15"/>
      <c r="H79" s="16"/>
    </row>
    <row r="80" spans="3:8" ht="16.95" customHeight="1" x14ac:dyDescent="0.3">
      <c r="C80" s="19" t="s">
        <v>92</v>
      </c>
      <c r="D80" s="34"/>
      <c r="E80" s="34">
        <f>Assumptions!F32</f>
        <v>5000000</v>
      </c>
      <c r="F80" s="15"/>
      <c r="G80" s="15"/>
      <c r="H80" s="16"/>
    </row>
    <row r="81" spans="3:8" ht="14.4" customHeight="1" thickBot="1" x14ac:dyDescent="0.35">
      <c r="C81" s="31" t="s">
        <v>93</v>
      </c>
      <c r="D81" s="100"/>
      <c r="E81" s="100">
        <f>Assumptions!F33</f>
        <v>0.14000000000000001</v>
      </c>
      <c r="F81" s="101"/>
      <c r="G81" s="101"/>
      <c r="H81" s="102"/>
    </row>
    <row r="82" spans="3:8" ht="15.6" customHeight="1" thickTop="1" x14ac:dyDescent="0.3">
      <c r="C82" s="91" t="s">
        <v>94</v>
      </c>
      <c r="D82" s="104"/>
      <c r="E82" s="104">
        <f>E77*E78*E79*(E80/12)*E81</f>
        <v>280000</v>
      </c>
      <c r="F82" s="92"/>
      <c r="G82" s="92"/>
      <c r="H82" s="93"/>
    </row>
    <row r="83" spans="3:8" ht="11.4" customHeight="1" x14ac:dyDescent="0.3">
      <c r="C83" s="19"/>
      <c r="D83" s="20"/>
      <c r="E83" s="20"/>
      <c r="F83" s="15"/>
      <c r="G83" s="15"/>
      <c r="H83" s="16"/>
    </row>
    <row r="84" spans="3:8" ht="13.95" customHeight="1" x14ac:dyDescent="0.3">
      <c r="C84" s="2" t="s">
        <v>135</v>
      </c>
      <c r="D84" s="26"/>
      <c r="E84" s="87">
        <f>E82</f>
        <v>280000</v>
      </c>
      <c r="F84" s="1"/>
      <c r="G84" s="1"/>
      <c r="H84" s="3"/>
    </row>
    <row r="85" spans="3:8" ht="15" thickBot="1" x14ac:dyDescent="0.35">
      <c r="C85" s="160" t="s">
        <v>54</v>
      </c>
      <c r="D85" s="166"/>
      <c r="E85" s="165">
        <v>0</v>
      </c>
      <c r="F85" s="163"/>
      <c r="G85" s="163"/>
      <c r="H85" s="164"/>
    </row>
    <row r="86" spans="3:8" ht="15.6" thickTop="1" thickBot="1" x14ac:dyDescent="0.35">
      <c r="C86" s="68" t="s">
        <v>136</v>
      </c>
      <c r="D86" s="88"/>
      <c r="E86" s="89">
        <f>E84*(1-E85)</f>
        <v>280000</v>
      </c>
      <c r="F86" s="70"/>
      <c r="G86" s="70"/>
      <c r="H86" s="71"/>
    </row>
    <row r="87" spans="3:8" ht="15" thickBot="1" x14ac:dyDescent="0.35">
      <c r="C87" s="13"/>
      <c r="D87" s="24"/>
      <c r="E87" s="5"/>
      <c r="F87" s="5"/>
      <c r="G87" s="5"/>
      <c r="H87" s="14"/>
    </row>
    <row r="88" spans="3:8" ht="15" thickBot="1" x14ac:dyDescent="0.35"/>
    <row r="89" spans="3:8" ht="21" customHeight="1" x14ac:dyDescent="0.3">
      <c r="C89" s="10" t="s">
        <v>99</v>
      </c>
      <c r="D89" s="22" t="s">
        <v>49</v>
      </c>
      <c r="E89" s="11" t="s">
        <v>50</v>
      </c>
      <c r="F89" s="11" t="s">
        <v>51</v>
      </c>
      <c r="G89" s="11" t="s">
        <v>52</v>
      </c>
      <c r="H89" s="12" t="s">
        <v>53</v>
      </c>
    </row>
    <row r="90" spans="3:8" ht="17.399999999999999" customHeight="1" x14ac:dyDescent="0.3">
      <c r="C90" s="17" t="s">
        <v>126</v>
      </c>
      <c r="D90" s="20"/>
      <c r="E90" s="30">
        <f>Assumptions!F35</f>
        <v>3031667</v>
      </c>
      <c r="F90" s="15"/>
      <c r="G90" s="15"/>
      <c r="H90" s="16"/>
    </row>
    <row r="91" spans="3:8" ht="21" customHeight="1" x14ac:dyDescent="0.3">
      <c r="C91" s="19" t="s">
        <v>127</v>
      </c>
      <c r="D91" s="20"/>
      <c r="E91" s="40">
        <f>Assumptions!F36</f>
        <v>8.7499999999999994E-2</v>
      </c>
      <c r="F91" s="15"/>
      <c r="G91" s="15"/>
      <c r="H91" s="16"/>
    </row>
    <row r="92" spans="3:8" ht="16.95" customHeight="1" thickBot="1" x14ac:dyDescent="0.35">
      <c r="C92" s="145" t="s">
        <v>96</v>
      </c>
      <c r="D92" s="146"/>
      <c r="E92" s="147">
        <f>Benefits!F22</f>
        <v>0.18</v>
      </c>
      <c r="F92" s="148"/>
      <c r="G92" s="148"/>
      <c r="H92" s="149"/>
    </row>
    <row r="93" spans="3:8" ht="15" customHeight="1" thickTop="1" thickBot="1" x14ac:dyDescent="0.35">
      <c r="C93" s="94" t="s">
        <v>97</v>
      </c>
      <c r="D93" s="95"/>
      <c r="E93" s="96">
        <f>E90*E91*E92</f>
        <v>47748.755249999995</v>
      </c>
      <c r="F93" s="97"/>
      <c r="G93" s="97"/>
      <c r="H93" s="98"/>
    </row>
    <row r="94" spans="3:8" ht="12.6" customHeight="1" x14ac:dyDescent="0.3">
      <c r="C94" s="19"/>
      <c r="D94" s="20"/>
      <c r="E94" s="39"/>
      <c r="F94" s="15"/>
      <c r="G94" s="15"/>
      <c r="H94" s="16"/>
    </row>
    <row r="95" spans="3:8" ht="12.6" customHeight="1" x14ac:dyDescent="0.3">
      <c r="C95" s="19" t="s">
        <v>512</v>
      </c>
      <c r="D95" s="20"/>
      <c r="E95" s="29">
        <f>Assumptions!F39</f>
        <v>2</v>
      </c>
      <c r="F95" s="15"/>
      <c r="G95" s="15"/>
      <c r="H95" s="16"/>
    </row>
    <row r="96" spans="3:8" ht="12.6" customHeight="1" x14ac:dyDescent="0.3">
      <c r="C96" s="141" t="s">
        <v>325</v>
      </c>
      <c r="D96" s="159"/>
      <c r="E96" s="152">
        <f>Benefits!F23</f>
        <v>0.18</v>
      </c>
      <c r="F96" s="143"/>
      <c r="G96" s="143"/>
      <c r="H96" s="144"/>
    </row>
    <row r="97" spans="3:10" ht="16.95" customHeight="1" x14ac:dyDescent="0.3">
      <c r="C97" s="91" t="s">
        <v>513</v>
      </c>
      <c r="D97" s="150"/>
      <c r="E97" s="345">
        <f>Assumptions!F37</f>
        <v>0.2</v>
      </c>
      <c r="F97" s="92"/>
      <c r="G97" s="92"/>
      <c r="H97" s="93"/>
    </row>
    <row r="98" spans="3:10" ht="17.399999999999999" customHeight="1" thickBot="1" x14ac:dyDescent="0.35">
      <c r="C98" s="31" t="s">
        <v>171</v>
      </c>
      <c r="D98" s="99"/>
      <c r="E98" s="103">
        <f>Assumptions!F38</f>
        <v>200000</v>
      </c>
      <c r="F98" s="101"/>
      <c r="G98" s="101"/>
      <c r="H98" s="102"/>
    </row>
    <row r="99" spans="3:10" ht="16.2" customHeight="1" thickTop="1" thickBot="1" x14ac:dyDescent="0.35">
      <c r="C99" s="94" t="s">
        <v>98</v>
      </c>
      <c r="D99" s="95"/>
      <c r="E99" s="151">
        <f>E95*E96*E97*E98</f>
        <v>14399.999999999998</v>
      </c>
      <c r="F99" s="97"/>
      <c r="G99" s="97"/>
      <c r="H99" s="98"/>
    </row>
    <row r="100" spans="3:10" ht="12.6" customHeight="1" x14ac:dyDescent="0.3">
      <c r="C100" s="19"/>
      <c r="D100" s="20"/>
      <c r="E100" s="27"/>
      <c r="F100" s="15"/>
      <c r="G100" s="15"/>
      <c r="H100" s="16"/>
    </row>
    <row r="101" spans="3:10" x14ac:dyDescent="0.3">
      <c r="C101" s="2" t="s">
        <v>137</v>
      </c>
      <c r="D101" s="23"/>
      <c r="E101" s="87">
        <f>SUM(E93,E99)</f>
        <v>62148.755249999995</v>
      </c>
      <c r="F101" s="1"/>
      <c r="G101" s="1"/>
      <c r="H101" s="3"/>
    </row>
    <row r="102" spans="3:10" ht="15" thickBot="1" x14ac:dyDescent="0.35">
      <c r="C102" s="160" t="s">
        <v>54</v>
      </c>
      <c r="D102" s="161"/>
      <c r="E102" s="165">
        <v>0</v>
      </c>
      <c r="F102" s="163"/>
      <c r="G102" s="163"/>
      <c r="H102" s="164"/>
    </row>
    <row r="103" spans="3:10" ht="15.6" thickTop="1" thickBot="1" x14ac:dyDescent="0.35">
      <c r="C103" s="68" t="s">
        <v>138</v>
      </c>
      <c r="D103" s="69"/>
      <c r="E103" s="90">
        <f>E101*(1-E102)</f>
        <v>62148.755249999995</v>
      </c>
      <c r="F103" s="70"/>
      <c r="G103" s="70"/>
      <c r="H103" s="71"/>
    </row>
    <row r="104" spans="3:10" ht="15" thickBot="1" x14ac:dyDescent="0.35">
      <c r="C104" s="13"/>
      <c r="D104" s="24"/>
      <c r="E104" s="24"/>
      <c r="F104" s="5"/>
      <c r="G104" s="5"/>
      <c r="H104" s="14"/>
    </row>
    <row r="106" spans="3:10" ht="15" thickBot="1" x14ac:dyDescent="0.35"/>
    <row r="107" spans="3:10" ht="21" customHeight="1" x14ac:dyDescent="0.3">
      <c r="C107" s="10" t="s">
        <v>68</v>
      </c>
      <c r="D107" s="22" t="s">
        <v>49</v>
      </c>
      <c r="E107" s="11" t="s">
        <v>50</v>
      </c>
      <c r="F107" s="11" t="s">
        <v>51</v>
      </c>
      <c r="G107" s="11" t="s">
        <v>52</v>
      </c>
      <c r="H107" s="12" t="s">
        <v>53</v>
      </c>
    </row>
    <row r="108" spans="3:10" ht="18" customHeight="1" x14ac:dyDescent="0.3">
      <c r="C108" s="19" t="s">
        <v>75</v>
      </c>
      <c r="D108" s="29"/>
      <c r="E108" s="29">
        <f>Assumptions!F41</f>
        <v>7.45</v>
      </c>
      <c r="F108" s="15"/>
      <c r="G108" s="15"/>
      <c r="H108" s="16"/>
    </row>
    <row r="109" spans="3:10" ht="19.95" customHeight="1" x14ac:dyDescent="0.3">
      <c r="C109" s="19" t="s">
        <v>76</v>
      </c>
      <c r="D109" s="36"/>
      <c r="E109" s="36">
        <f>Assumptions!F42</f>
        <v>6.9</v>
      </c>
      <c r="F109" s="15"/>
      <c r="G109" s="15"/>
      <c r="H109" s="16"/>
    </row>
    <row r="110" spans="3:10" ht="18" customHeight="1" x14ac:dyDescent="0.3">
      <c r="C110" s="91" t="s">
        <v>81</v>
      </c>
      <c r="D110" s="277"/>
      <c r="E110" s="277">
        <f>E108*E109</f>
        <v>51.405000000000001</v>
      </c>
      <c r="F110" s="92"/>
      <c r="G110" s="92"/>
      <c r="H110" s="93"/>
    </row>
    <row r="111" spans="3:10" ht="18.600000000000001" customHeight="1" x14ac:dyDescent="0.3">
      <c r="C111" s="141" t="s">
        <v>77</v>
      </c>
      <c r="D111" s="152"/>
      <c r="E111" s="152">
        <f>Benefits!F26</f>
        <v>0.19</v>
      </c>
      <c r="F111" s="143"/>
      <c r="G111" s="143"/>
      <c r="H111" s="144"/>
      <c r="J111">
        <f>3000000/365</f>
        <v>8219.17808219178</v>
      </c>
    </row>
    <row r="112" spans="3:10" ht="19.95" customHeight="1" x14ac:dyDescent="0.3">
      <c r="C112" s="141" t="s">
        <v>78</v>
      </c>
      <c r="D112" s="152"/>
      <c r="E112" s="152">
        <f>Benefits!F27</f>
        <v>0.19</v>
      </c>
      <c r="F112" s="143"/>
      <c r="G112" s="143"/>
      <c r="H112" s="144"/>
      <c r="J112" s="135">
        <f>J111*365</f>
        <v>2999999.9999999995</v>
      </c>
    </row>
    <row r="113" spans="3:8" ht="18" customHeight="1" x14ac:dyDescent="0.3">
      <c r="C113" s="91" t="s">
        <v>129</v>
      </c>
      <c r="D113" s="277"/>
      <c r="E113" s="277">
        <f>(E108*(1-E111))*(E109*(1-E112))</f>
        <v>33.726820500000002</v>
      </c>
      <c r="F113" s="92"/>
      <c r="G113" s="92"/>
      <c r="H113" s="93"/>
    </row>
    <row r="114" spans="3:8" ht="18" customHeight="1" x14ac:dyDescent="0.3">
      <c r="C114" s="19" t="s">
        <v>165</v>
      </c>
      <c r="D114" s="36"/>
      <c r="E114" s="43">
        <f>Assumptions!F43</f>
        <v>3000000</v>
      </c>
      <c r="F114" s="15"/>
      <c r="G114" s="15"/>
      <c r="H114" s="16"/>
    </row>
    <row r="115" spans="3:8" ht="18" customHeight="1" x14ac:dyDescent="0.3">
      <c r="C115" s="91" t="s">
        <v>166</v>
      </c>
      <c r="D115" s="277"/>
      <c r="E115" s="277">
        <v>365</v>
      </c>
      <c r="F115" s="92"/>
      <c r="G115" s="92"/>
      <c r="H115" s="93"/>
    </row>
    <row r="116" spans="3:8" ht="16.95" customHeight="1" thickBot="1" x14ac:dyDescent="0.35">
      <c r="C116" s="278" t="s">
        <v>79</v>
      </c>
      <c r="D116" s="279"/>
      <c r="E116" s="279">
        <f>E114/E115</f>
        <v>8219.17808219178</v>
      </c>
      <c r="F116" s="280"/>
      <c r="G116" s="280"/>
      <c r="H116" s="281"/>
    </row>
    <row r="117" spans="3:8" ht="21" customHeight="1" thickTop="1" thickBot="1" x14ac:dyDescent="0.35">
      <c r="C117" s="105" t="s">
        <v>80</v>
      </c>
      <c r="D117" s="106"/>
      <c r="E117" s="106">
        <f>E113*E116</f>
        <v>277206.74383561645</v>
      </c>
      <c r="F117" s="107"/>
      <c r="G117" s="107"/>
      <c r="H117" s="108"/>
    </row>
    <row r="118" spans="3:8" ht="17.399999999999999" customHeight="1" x14ac:dyDescent="0.3">
      <c r="C118" s="17" t="s">
        <v>451</v>
      </c>
      <c r="D118" s="27"/>
      <c r="E118" s="27">
        <f>Assumptions!F44</f>
        <v>2</v>
      </c>
      <c r="F118" s="15"/>
      <c r="G118" s="15"/>
      <c r="H118" s="16"/>
    </row>
    <row r="119" spans="3:8" ht="19.2" customHeight="1" x14ac:dyDescent="0.3">
      <c r="C119" s="91" t="s">
        <v>452</v>
      </c>
      <c r="D119" s="282"/>
      <c r="E119" s="283">
        <f>E113</f>
        <v>33.726820500000002</v>
      </c>
      <c r="F119" s="92"/>
      <c r="G119" s="92"/>
      <c r="H119" s="93"/>
    </row>
    <row r="120" spans="3:8" ht="16.2" customHeight="1" thickBot="1" x14ac:dyDescent="0.35">
      <c r="C120" s="19" t="s">
        <v>453</v>
      </c>
      <c r="D120" s="34"/>
      <c r="E120" s="256">
        <f>Assumptions!F45</f>
        <v>150000</v>
      </c>
      <c r="F120" s="15"/>
      <c r="G120" s="15"/>
      <c r="H120" s="16"/>
    </row>
    <row r="121" spans="3:8" ht="16.95" customHeight="1" thickTop="1" thickBot="1" x14ac:dyDescent="0.35">
      <c r="C121" s="105" t="s">
        <v>128</v>
      </c>
      <c r="D121" s="106"/>
      <c r="E121" s="106">
        <f>E118*E119*(E120/2000)</f>
        <v>5059.0230750000001</v>
      </c>
      <c r="F121" s="107"/>
      <c r="G121" s="107"/>
      <c r="H121" s="108"/>
    </row>
    <row r="122" spans="3:8" ht="15" customHeight="1" x14ac:dyDescent="0.3">
      <c r="C122" s="19"/>
      <c r="D122" s="30"/>
      <c r="E122" s="30"/>
      <c r="F122" s="15"/>
      <c r="G122" s="15"/>
      <c r="H122" s="16"/>
    </row>
    <row r="123" spans="3:8" x14ac:dyDescent="0.3">
      <c r="C123" s="80" t="s">
        <v>139</v>
      </c>
      <c r="D123" s="284"/>
      <c r="E123" s="104">
        <f>E117+E121</f>
        <v>282265.76691061642</v>
      </c>
      <c r="F123" s="83"/>
      <c r="G123" s="83"/>
      <c r="H123" s="84"/>
    </row>
    <row r="124" spans="3:8" ht="15" thickBot="1" x14ac:dyDescent="0.35">
      <c r="C124" s="160" t="s">
        <v>72</v>
      </c>
      <c r="D124" s="166"/>
      <c r="E124" s="167">
        <v>0</v>
      </c>
      <c r="F124" s="163"/>
      <c r="G124" s="163"/>
      <c r="H124" s="164"/>
    </row>
    <row r="125" spans="3:8" ht="15.6" thickTop="1" thickBot="1" x14ac:dyDescent="0.35">
      <c r="C125" s="64" t="s">
        <v>140</v>
      </c>
      <c r="D125" s="109"/>
      <c r="E125" s="110">
        <f>E123*(1-E124)</f>
        <v>282265.76691061642</v>
      </c>
      <c r="F125" s="66"/>
      <c r="G125" s="66"/>
      <c r="H125" s="67"/>
    </row>
    <row r="126" spans="3:8" ht="15" thickBot="1" x14ac:dyDescent="0.35">
      <c r="C126" s="13"/>
      <c r="D126" s="24"/>
      <c r="E126" s="5"/>
      <c r="F126" s="5"/>
      <c r="G126" s="5"/>
      <c r="H126" s="14"/>
    </row>
    <row r="128" spans="3:8" ht="15" thickBot="1" x14ac:dyDescent="0.35"/>
    <row r="129" spans="3:15" ht="21" customHeight="1" x14ac:dyDescent="0.3">
      <c r="C129" s="10" t="s">
        <v>83</v>
      </c>
      <c r="D129" s="22" t="s">
        <v>49</v>
      </c>
      <c r="E129" s="11" t="s">
        <v>50</v>
      </c>
      <c r="F129" s="11" t="s">
        <v>51</v>
      </c>
      <c r="G129" s="11" t="s">
        <v>52</v>
      </c>
      <c r="H129" s="12" t="s">
        <v>53</v>
      </c>
    </row>
    <row r="130" spans="3:15" ht="17.399999999999999" customHeight="1" x14ac:dyDescent="0.3">
      <c r="C130" s="17" t="s">
        <v>454</v>
      </c>
      <c r="D130" s="27"/>
      <c r="E130" s="27">
        <f>Assumptions!F47</f>
        <v>2</v>
      </c>
      <c r="F130" s="15"/>
      <c r="G130" s="15"/>
      <c r="H130" s="16"/>
    </row>
    <row r="131" spans="3:15" ht="21" customHeight="1" x14ac:dyDescent="0.3">
      <c r="C131" s="19" t="s">
        <v>496</v>
      </c>
      <c r="D131" s="33"/>
      <c r="E131" s="33">
        <f>Assumptions!F48</f>
        <v>0.5</v>
      </c>
      <c r="F131" s="15"/>
      <c r="G131" s="15"/>
      <c r="H131" s="16"/>
    </row>
    <row r="132" spans="3:15" ht="21" customHeight="1" x14ac:dyDescent="0.3">
      <c r="C132" s="19" t="s">
        <v>69</v>
      </c>
      <c r="D132" s="34"/>
      <c r="E132" s="34">
        <f>Assumptions!F49</f>
        <v>150000</v>
      </c>
      <c r="F132" s="15"/>
      <c r="G132" s="15"/>
      <c r="H132" s="16"/>
    </row>
    <row r="133" spans="3:15" ht="21" customHeight="1" thickBot="1" x14ac:dyDescent="0.35">
      <c r="C133" s="145" t="s">
        <v>70</v>
      </c>
      <c r="D133" s="147"/>
      <c r="E133" s="147">
        <f>Benefits!F29</f>
        <v>0.18</v>
      </c>
      <c r="F133" s="148"/>
      <c r="G133" s="148"/>
      <c r="H133" s="149" t="s">
        <v>206</v>
      </c>
    </row>
    <row r="134" spans="3:15" ht="16.95" customHeight="1" thickTop="1" x14ac:dyDescent="0.3">
      <c r="C134" s="91" t="s">
        <v>82</v>
      </c>
      <c r="D134" s="104"/>
      <c r="E134" s="104">
        <f>E130*E131*E132*E133</f>
        <v>27000</v>
      </c>
      <c r="F134" s="92"/>
      <c r="G134" s="92"/>
      <c r="H134" s="93"/>
    </row>
    <row r="135" spans="3:15" ht="18" customHeight="1" x14ac:dyDescent="0.3">
      <c r="C135" s="19"/>
      <c r="D135" s="30"/>
      <c r="E135" s="30"/>
      <c r="F135" s="15"/>
      <c r="G135" s="15"/>
      <c r="H135" s="16"/>
    </row>
    <row r="136" spans="3:15" ht="17.399999999999999" customHeight="1" x14ac:dyDescent="0.3">
      <c r="C136" s="19" t="s">
        <v>73</v>
      </c>
      <c r="D136" s="30"/>
      <c r="E136" s="30">
        <f>Assumptions!F50</f>
        <v>25000000</v>
      </c>
      <c r="F136" s="15"/>
      <c r="G136" s="15"/>
      <c r="H136" s="16"/>
      <c r="J136" t="s">
        <v>161</v>
      </c>
      <c r="K136" s="133">
        <v>10000000</v>
      </c>
    </row>
    <row r="137" spans="3:15" ht="21" customHeight="1" x14ac:dyDescent="0.3">
      <c r="C137" s="19" t="s">
        <v>74</v>
      </c>
      <c r="D137" s="35"/>
      <c r="E137" s="35">
        <f>Assumptions!F51</f>
        <v>0.02</v>
      </c>
      <c r="F137" s="15"/>
      <c r="G137" s="15"/>
      <c r="H137" s="16"/>
      <c r="J137" t="s">
        <v>162</v>
      </c>
      <c r="K137" s="134"/>
    </row>
    <row r="138" spans="3:15" ht="21" customHeight="1" thickBot="1" x14ac:dyDescent="0.35">
      <c r="C138" s="145" t="s">
        <v>328</v>
      </c>
      <c r="D138" s="153"/>
      <c r="E138" s="153">
        <f>Benefits!F30</f>
        <v>0.48</v>
      </c>
      <c r="F138" s="148"/>
      <c r="G138" s="148"/>
      <c r="H138" s="149"/>
      <c r="K138" t="s">
        <v>163</v>
      </c>
    </row>
    <row r="139" spans="3:15" ht="21" customHeight="1" thickTop="1" thickBot="1" x14ac:dyDescent="0.35">
      <c r="C139" s="105" t="s">
        <v>71</v>
      </c>
      <c r="D139" s="106"/>
      <c r="E139" s="106">
        <f>E136*E137*E138</f>
        <v>240000</v>
      </c>
      <c r="F139" s="107"/>
      <c r="G139" s="107"/>
      <c r="H139" s="108"/>
      <c r="K139" t="s">
        <v>164</v>
      </c>
    </row>
    <row r="140" spans="3:15" ht="21" customHeight="1" x14ac:dyDescent="0.3">
      <c r="C140" s="19"/>
      <c r="D140" s="20"/>
      <c r="E140" s="20"/>
      <c r="F140" s="15"/>
      <c r="G140" s="15"/>
      <c r="H140" s="16"/>
      <c r="O140" t="s">
        <v>450</v>
      </c>
    </row>
    <row r="141" spans="3:15" x14ac:dyDescent="0.3">
      <c r="C141" s="2" t="s">
        <v>66</v>
      </c>
      <c r="D141" s="26"/>
      <c r="E141" s="26">
        <f>E134+E139</f>
        <v>267000</v>
      </c>
      <c r="F141" s="1"/>
      <c r="G141" s="1"/>
      <c r="H141" s="3"/>
    </row>
    <row r="142" spans="3:15" ht="15" thickBot="1" x14ac:dyDescent="0.35">
      <c r="C142" s="160" t="s">
        <v>54</v>
      </c>
      <c r="D142" s="166"/>
      <c r="E142" s="166">
        <v>0</v>
      </c>
      <c r="F142" s="163"/>
      <c r="G142" s="163"/>
      <c r="H142" s="164"/>
    </row>
    <row r="143" spans="3:15" ht="15.6" thickTop="1" thickBot="1" x14ac:dyDescent="0.35">
      <c r="C143" s="64" t="s">
        <v>59</v>
      </c>
      <c r="D143" s="112"/>
      <c r="E143" s="112">
        <f>E141*(1-E142)</f>
        <v>267000</v>
      </c>
      <c r="F143" s="66"/>
      <c r="G143" s="66"/>
      <c r="H143" s="67"/>
    </row>
    <row r="144" spans="3:15" ht="15" thickBot="1" x14ac:dyDescent="0.35">
      <c r="C144" s="13"/>
      <c r="D144" s="24"/>
      <c r="E144" s="5"/>
      <c r="F144" s="5"/>
      <c r="G144" s="5"/>
      <c r="H144" s="14"/>
    </row>
    <row r="146" spans="3:10" ht="15" thickBot="1" x14ac:dyDescent="0.35"/>
    <row r="147" spans="3:10" ht="21.6" customHeight="1" x14ac:dyDescent="0.3">
      <c r="C147" s="10" t="s">
        <v>84</v>
      </c>
      <c r="D147" s="22" t="s">
        <v>49</v>
      </c>
      <c r="E147" s="11" t="s">
        <v>50</v>
      </c>
      <c r="F147" s="11" t="s">
        <v>51</v>
      </c>
      <c r="G147" s="11" t="s">
        <v>52</v>
      </c>
      <c r="H147" s="12" t="s">
        <v>53</v>
      </c>
    </row>
    <row r="148" spans="3:10" ht="15" customHeight="1" x14ac:dyDescent="0.3">
      <c r="C148" s="19" t="s">
        <v>86</v>
      </c>
      <c r="D148" s="27"/>
      <c r="E148" s="27">
        <f>365*24</f>
        <v>8760</v>
      </c>
      <c r="F148" s="15"/>
      <c r="G148" s="15"/>
      <c r="H148" s="16"/>
    </row>
    <row r="149" spans="3:10" ht="15.6" customHeight="1" x14ac:dyDescent="0.3">
      <c r="C149" s="17" t="s">
        <v>455</v>
      </c>
      <c r="D149" s="28"/>
      <c r="E149" s="28">
        <f>Assumptions!F53</f>
        <v>0.99985000000000002</v>
      </c>
      <c r="F149" s="15"/>
      <c r="G149" s="15"/>
      <c r="H149" s="16"/>
    </row>
    <row r="150" spans="3:10" ht="15" customHeight="1" x14ac:dyDescent="0.3">
      <c r="C150" s="19" t="s">
        <v>130</v>
      </c>
      <c r="D150" s="29"/>
      <c r="E150" s="29">
        <f>E148*(1-E149)</f>
        <v>1.3139999999998553</v>
      </c>
      <c r="F150" s="15"/>
      <c r="G150" s="15"/>
      <c r="H150" s="16"/>
      <c r="J150" s="225">
        <f>E150-E152</f>
        <v>0.87599999999990352</v>
      </c>
    </row>
    <row r="151" spans="3:10" ht="15.6" customHeight="1" x14ac:dyDescent="0.3">
      <c r="C151" s="19" t="s">
        <v>456</v>
      </c>
      <c r="D151" s="28"/>
      <c r="E151" s="28">
        <f>Assumptions!F54</f>
        <v>0.99995000000000001</v>
      </c>
      <c r="F151" s="15"/>
      <c r="G151" s="15"/>
      <c r="H151" s="16"/>
    </row>
    <row r="152" spans="3:10" ht="17.399999999999999" customHeight="1" x14ac:dyDescent="0.3">
      <c r="C152" s="19" t="s">
        <v>85</v>
      </c>
      <c r="D152" s="27"/>
      <c r="E152" s="27">
        <f>E148*(1-E151)</f>
        <v>0.43799999999995176</v>
      </c>
      <c r="F152" s="15"/>
      <c r="G152" s="15"/>
      <c r="H152" s="16"/>
    </row>
    <row r="153" spans="3:10" ht="17.399999999999999" customHeight="1" x14ac:dyDescent="0.3">
      <c r="C153" s="19" t="s">
        <v>457</v>
      </c>
      <c r="D153" s="27"/>
      <c r="E153" s="29">
        <f>E150-E152</f>
        <v>0.87599999999990352</v>
      </c>
      <c r="F153" s="15"/>
      <c r="G153" s="15"/>
      <c r="H153" s="16"/>
    </row>
    <row r="154" spans="3:10" ht="16.95" customHeight="1" x14ac:dyDescent="0.3">
      <c r="C154" s="19" t="s">
        <v>87</v>
      </c>
      <c r="D154" s="30"/>
      <c r="E154" s="30">
        <f>Assumptions!F55</f>
        <v>636000</v>
      </c>
      <c r="F154" s="15"/>
      <c r="G154" s="15"/>
      <c r="H154" s="16"/>
    </row>
    <row r="155" spans="3:10" ht="15.6" customHeight="1" thickBot="1" x14ac:dyDescent="0.35">
      <c r="C155" s="145" t="s">
        <v>109</v>
      </c>
      <c r="D155" s="250"/>
      <c r="E155" s="153">
        <f>Benefits!F32</f>
        <v>0.23</v>
      </c>
      <c r="F155" s="148"/>
      <c r="G155" s="148"/>
      <c r="H155" s="149"/>
      <c r="J155" t="s">
        <v>142</v>
      </c>
    </row>
    <row r="156" spans="3:10" ht="15.6" customHeight="1" thickTop="1" x14ac:dyDescent="0.3">
      <c r="C156" s="91" t="s">
        <v>462</v>
      </c>
      <c r="D156" s="104"/>
      <c r="E156" s="251">
        <f>E153*E154*E155</f>
        <v>128141.2799999859</v>
      </c>
      <c r="F156" s="92"/>
      <c r="G156" s="92"/>
      <c r="H156" s="93"/>
    </row>
    <row r="157" spans="3:10" ht="15.6" customHeight="1" x14ac:dyDescent="0.3">
      <c r="C157" s="19" t="s">
        <v>458</v>
      </c>
      <c r="D157" s="30"/>
      <c r="E157" s="36">
        <f>Assumptions!F56</f>
        <v>2</v>
      </c>
      <c r="F157" s="15"/>
      <c r="G157" s="15"/>
      <c r="H157" s="16"/>
    </row>
    <row r="158" spans="3:10" ht="15.6" customHeight="1" x14ac:dyDescent="0.3">
      <c r="C158" s="19" t="s">
        <v>459</v>
      </c>
      <c r="D158" s="30"/>
      <c r="E158" s="35">
        <f>Assumptions!F57</f>
        <v>1</v>
      </c>
      <c r="F158" s="15"/>
      <c r="G158" s="15"/>
      <c r="H158" s="16"/>
    </row>
    <row r="159" spans="3:10" ht="15.6" customHeight="1" x14ac:dyDescent="0.3">
      <c r="C159" s="19" t="s">
        <v>460</v>
      </c>
      <c r="D159" s="30"/>
      <c r="E159" s="249">
        <f>Assumptions!F58</f>
        <v>150000</v>
      </c>
      <c r="F159" s="15"/>
      <c r="G159" s="15"/>
      <c r="H159" s="16"/>
    </row>
    <row r="160" spans="3:10" ht="15.6" customHeight="1" thickBot="1" x14ac:dyDescent="0.35">
      <c r="C160" s="145" t="s">
        <v>461</v>
      </c>
      <c r="D160" s="250"/>
      <c r="E160" s="285">
        <f>Benefits!F33</f>
        <v>0.18</v>
      </c>
      <c r="F160" s="148"/>
      <c r="G160" s="148"/>
      <c r="H160" s="149"/>
    </row>
    <row r="161" spans="3:10" ht="16.2" customHeight="1" thickTop="1" x14ac:dyDescent="0.3">
      <c r="C161" s="91" t="s">
        <v>88</v>
      </c>
      <c r="D161" s="104"/>
      <c r="E161" s="104">
        <f>E157*E158*E159*E160</f>
        <v>54000</v>
      </c>
      <c r="F161" s="92"/>
      <c r="G161" s="92"/>
      <c r="H161" s="93"/>
    </row>
    <row r="162" spans="3:10" ht="21" customHeight="1" x14ac:dyDescent="0.3">
      <c r="C162" s="19" t="s">
        <v>463</v>
      </c>
      <c r="D162" s="30"/>
      <c r="E162" s="30">
        <f>E156+E161</f>
        <v>182141.27999998588</v>
      </c>
      <c r="F162" s="15"/>
      <c r="G162" s="15"/>
      <c r="H162" s="16"/>
    </row>
    <row r="163" spans="3:10" x14ac:dyDescent="0.3">
      <c r="C163" s="168" t="s">
        <v>54</v>
      </c>
      <c r="D163" s="169"/>
      <c r="E163" s="170">
        <v>0</v>
      </c>
      <c r="F163" s="171"/>
      <c r="G163" s="171"/>
      <c r="H163" s="172"/>
    </row>
    <row r="164" spans="3:10" ht="15" thickBot="1" x14ac:dyDescent="0.35">
      <c r="C164" s="114" t="s">
        <v>59</v>
      </c>
      <c r="D164" s="115"/>
      <c r="E164" s="118">
        <f>E162*(1-E163)</f>
        <v>182141.27999998588</v>
      </c>
      <c r="F164" s="116"/>
      <c r="G164" s="116"/>
      <c r="H164" s="117"/>
    </row>
    <row r="165" spans="3:10" ht="15" thickBot="1" x14ac:dyDescent="0.35">
      <c r="C165" s="13"/>
      <c r="D165" s="24"/>
      <c r="E165" s="5"/>
      <c r="F165" s="5"/>
      <c r="G165" s="5"/>
      <c r="H165" s="14"/>
    </row>
    <row r="167" spans="3:10" ht="15" thickBot="1" x14ac:dyDescent="0.35"/>
    <row r="168" spans="3:10" ht="21" customHeight="1" x14ac:dyDescent="0.3">
      <c r="C168" s="10" t="s">
        <v>101</v>
      </c>
      <c r="D168" s="22" t="s">
        <v>49</v>
      </c>
      <c r="E168" s="11" t="s">
        <v>50</v>
      </c>
      <c r="F168" s="11" t="s">
        <v>51</v>
      </c>
      <c r="G168" s="11" t="s">
        <v>52</v>
      </c>
      <c r="H168" s="12" t="s">
        <v>53</v>
      </c>
    </row>
    <row r="169" spans="3:10" ht="18" customHeight="1" x14ac:dyDescent="0.3">
      <c r="C169" s="19" t="s">
        <v>102</v>
      </c>
      <c r="D169" s="27"/>
      <c r="E169" s="39">
        <f>E20</f>
        <v>59760</v>
      </c>
      <c r="F169" s="39">
        <f>E169</f>
        <v>59760</v>
      </c>
      <c r="G169" s="39">
        <f>F169</f>
        <v>59760</v>
      </c>
      <c r="H169" s="45">
        <f>SUM(E169:G169)</f>
        <v>179280</v>
      </c>
      <c r="J169" s="42">
        <f>E169/$E$178</f>
        <v>2.6811241565101552E-2</v>
      </c>
    </row>
    <row r="170" spans="3:10" ht="17.399999999999999" customHeight="1" x14ac:dyDescent="0.3">
      <c r="C170" s="17" t="s">
        <v>103</v>
      </c>
      <c r="D170" s="28"/>
      <c r="E170" s="39">
        <f>E41</f>
        <v>292600</v>
      </c>
      <c r="F170" s="39">
        <f t="shared" ref="F170:G177" si="0">E170</f>
        <v>292600</v>
      </c>
      <c r="G170" s="39">
        <f t="shared" si="0"/>
        <v>292600</v>
      </c>
      <c r="H170" s="45">
        <f t="shared" ref="H170:H177" si="1">SUM(E170:G170)</f>
        <v>877800</v>
      </c>
      <c r="J170" s="42">
        <f t="shared" ref="J170:J177" si="2">E170/$E$178</f>
        <v>0.13127458637799053</v>
      </c>
    </row>
    <row r="171" spans="3:10" ht="21" customHeight="1" x14ac:dyDescent="0.3">
      <c r="C171" s="19" t="s">
        <v>104</v>
      </c>
      <c r="D171" s="29"/>
      <c r="E171" s="39">
        <f>E60</f>
        <v>299000</v>
      </c>
      <c r="F171" s="39">
        <f t="shared" si="0"/>
        <v>299000</v>
      </c>
      <c r="G171" s="39">
        <f t="shared" si="0"/>
        <v>299000</v>
      </c>
      <c r="H171" s="45">
        <f t="shared" si="1"/>
        <v>897000</v>
      </c>
      <c r="J171" s="42">
        <f t="shared" si="2"/>
        <v>0.1341459375496212</v>
      </c>
    </row>
    <row r="172" spans="3:10" ht="21" customHeight="1" x14ac:dyDescent="0.3">
      <c r="C172" s="19" t="s">
        <v>62</v>
      </c>
      <c r="D172" s="28"/>
      <c r="E172" s="39">
        <f>E72</f>
        <v>504000.00000000006</v>
      </c>
      <c r="F172" s="39">
        <f t="shared" si="0"/>
        <v>504000.00000000006</v>
      </c>
      <c r="G172" s="39">
        <f t="shared" si="0"/>
        <v>504000.00000000006</v>
      </c>
      <c r="H172" s="45">
        <f t="shared" si="1"/>
        <v>1512000.0000000002</v>
      </c>
      <c r="J172" s="42">
        <f t="shared" si="2"/>
        <v>0.22611890476591673</v>
      </c>
    </row>
    <row r="173" spans="3:10" ht="21" customHeight="1" x14ac:dyDescent="0.3">
      <c r="C173" s="19" t="s">
        <v>105</v>
      </c>
      <c r="D173" s="27"/>
      <c r="E173" s="39">
        <f>E86</f>
        <v>280000</v>
      </c>
      <c r="F173" s="39">
        <f t="shared" si="0"/>
        <v>280000</v>
      </c>
      <c r="G173" s="39">
        <f t="shared" si="0"/>
        <v>280000</v>
      </c>
      <c r="H173" s="45">
        <f t="shared" si="1"/>
        <v>840000</v>
      </c>
      <c r="J173" s="42">
        <f t="shared" si="2"/>
        <v>0.12562161375884262</v>
      </c>
    </row>
    <row r="174" spans="3:10" ht="21" customHeight="1" x14ac:dyDescent="0.3">
      <c r="C174" s="19" t="s">
        <v>99</v>
      </c>
      <c r="E174" s="39">
        <f>E103</f>
        <v>62148.755249999995</v>
      </c>
      <c r="F174" s="39">
        <f t="shared" si="0"/>
        <v>62148.755249999995</v>
      </c>
      <c r="G174" s="39">
        <f t="shared" si="0"/>
        <v>62148.755249999995</v>
      </c>
      <c r="H174" s="45">
        <f t="shared" si="1"/>
        <v>186446.26574999999</v>
      </c>
      <c r="J174" s="42">
        <f t="shared" si="2"/>
        <v>2.7882953312886934E-2</v>
      </c>
    </row>
    <row r="175" spans="3:10" ht="21" customHeight="1" x14ac:dyDescent="0.3">
      <c r="C175" s="19" t="s">
        <v>106</v>
      </c>
      <c r="D175" s="30"/>
      <c r="E175" s="39">
        <f>E125</f>
        <v>282265.76691061642</v>
      </c>
      <c r="F175" s="39">
        <f t="shared" si="0"/>
        <v>282265.76691061642</v>
      </c>
      <c r="G175" s="39">
        <f t="shared" si="0"/>
        <v>282265.76691061642</v>
      </c>
      <c r="H175" s="45">
        <f t="shared" si="1"/>
        <v>846797.30073184927</v>
      </c>
      <c r="J175" s="42">
        <f t="shared" si="2"/>
        <v>0.12663814695781769</v>
      </c>
    </row>
    <row r="176" spans="3:10" ht="21" customHeight="1" x14ac:dyDescent="0.3">
      <c r="C176" s="19" t="s">
        <v>107</v>
      </c>
      <c r="D176" s="30"/>
      <c r="E176" s="39">
        <f>E143</f>
        <v>267000</v>
      </c>
      <c r="F176" s="39">
        <f t="shared" si="0"/>
        <v>267000</v>
      </c>
      <c r="G176" s="39">
        <f t="shared" si="0"/>
        <v>267000</v>
      </c>
      <c r="H176" s="45">
        <f t="shared" si="1"/>
        <v>801000</v>
      </c>
      <c r="J176" s="42">
        <f t="shared" si="2"/>
        <v>0.11978918169146778</v>
      </c>
    </row>
    <row r="177" spans="3:10" ht="21" customHeight="1" x14ac:dyDescent="0.3">
      <c r="C177" s="19" t="s">
        <v>84</v>
      </c>
      <c r="D177" s="30"/>
      <c r="E177" s="39">
        <f>E164</f>
        <v>182141.27999998588</v>
      </c>
      <c r="F177" s="39">
        <f t="shared" si="0"/>
        <v>182141.27999998588</v>
      </c>
      <c r="G177" s="39">
        <f t="shared" si="0"/>
        <v>182141.27999998588</v>
      </c>
      <c r="H177" s="45">
        <f t="shared" si="1"/>
        <v>546423.83999995771</v>
      </c>
      <c r="J177" s="42">
        <f t="shared" si="2"/>
        <v>8.1717434020355112E-2</v>
      </c>
    </row>
    <row r="178" spans="3:10" ht="21" customHeight="1" thickBot="1" x14ac:dyDescent="0.35">
      <c r="C178" s="41">
        <v>1000000</v>
      </c>
      <c r="D178" s="118"/>
      <c r="E178" s="118">
        <f>SUM(E169:E177)</f>
        <v>2228915.8021606021</v>
      </c>
      <c r="F178" s="118">
        <f t="shared" ref="F178:G178" si="3">SUM(F169:F177)</f>
        <v>2228915.8021606021</v>
      </c>
      <c r="G178" s="118">
        <f t="shared" si="3"/>
        <v>2228915.8021606021</v>
      </c>
      <c r="H178" s="121">
        <f>SUM(H169:H177)</f>
        <v>6686747.4064818071</v>
      </c>
    </row>
    <row r="179" spans="3:10" ht="15" thickBot="1" x14ac:dyDescent="0.35">
      <c r="C179" s="13"/>
      <c r="D179" s="24"/>
      <c r="E179" s="5"/>
      <c r="F179" s="5"/>
      <c r="G179" s="5"/>
      <c r="H179" s="46"/>
    </row>
    <row r="180" spans="3:10" ht="16.95" customHeight="1" x14ac:dyDescent="0.3"/>
    <row r="182" spans="3:10" ht="15" thickBot="1" x14ac:dyDescent="0.35"/>
    <row r="183" spans="3:10" ht="21" customHeight="1" x14ac:dyDescent="0.3">
      <c r="C183" s="10" t="s">
        <v>110</v>
      </c>
      <c r="D183" s="11" t="s">
        <v>49</v>
      </c>
      <c r="E183" s="11" t="s">
        <v>50</v>
      </c>
      <c r="F183" s="11" t="s">
        <v>51</v>
      </c>
      <c r="G183" s="11" t="s">
        <v>52</v>
      </c>
      <c r="H183" s="12" t="s">
        <v>53</v>
      </c>
      <c r="I183" s="643"/>
      <c r="J183" s="643"/>
    </row>
    <row r="184" spans="3:10" ht="20.399999999999999" customHeight="1" x14ac:dyDescent="0.3">
      <c r="C184" s="17" t="s">
        <v>464</v>
      </c>
      <c r="D184" s="25">
        <f>Costs!F27</f>
        <v>957039</v>
      </c>
      <c r="E184" s="15"/>
      <c r="F184" s="15"/>
      <c r="G184" s="15"/>
      <c r="H184" s="16"/>
      <c r="I184" s="643"/>
      <c r="J184" s="643"/>
    </row>
    <row r="185" spans="3:10" ht="20.399999999999999" customHeight="1" x14ac:dyDescent="0.3">
      <c r="C185" s="1" t="s">
        <v>536</v>
      </c>
      <c r="D185" s="30">
        <f>Costs!F24</f>
        <v>402579</v>
      </c>
      <c r="E185" s="30">
        <v>0</v>
      </c>
      <c r="F185" s="30">
        <v>0</v>
      </c>
      <c r="G185" s="27"/>
      <c r="H185" s="124"/>
      <c r="I185" s="643"/>
      <c r="J185" s="643"/>
    </row>
    <row r="186" spans="3:10" ht="20.399999999999999" customHeight="1" x14ac:dyDescent="0.3">
      <c r="C186" s="1" t="s">
        <v>537</v>
      </c>
      <c r="D186" s="30">
        <f>Costs!F25</f>
        <v>946537</v>
      </c>
      <c r="E186" s="30">
        <v>0</v>
      </c>
      <c r="F186" s="30">
        <f t="shared" ref="F186:F187" si="4">E186</f>
        <v>0</v>
      </c>
      <c r="G186" s="27"/>
      <c r="H186" s="124"/>
      <c r="I186" s="643"/>
      <c r="J186" s="643"/>
    </row>
    <row r="187" spans="3:10" ht="20.399999999999999" customHeight="1" thickBot="1" x14ac:dyDescent="0.35">
      <c r="C187" s="347" t="s">
        <v>538</v>
      </c>
      <c r="D187" s="32">
        <f>Costs!F26</f>
        <v>333099</v>
      </c>
      <c r="E187" s="32">
        <v>0</v>
      </c>
      <c r="F187" s="32">
        <f t="shared" si="4"/>
        <v>0</v>
      </c>
      <c r="G187" s="125"/>
      <c r="H187" s="254"/>
      <c r="I187" s="643"/>
      <c r="J187" s="643"/>
    </row>
    <row r="188" spans="3:10" ht="20.399999999999999" customHeight="1" thickTop="1" thickBot="1" x14ac:dyDescent="0.35">
      <c r="C188" s="255" t="s">
        <v>465</v>
      </c>
      <c r="D188" s="41">
        <f>SUM(D184:D187)</f>
        <v>2639254</v>
      </c>
      <c r="E188" s="41">
        <f>SUM(E185:E187)</f>
        <v>0</v>
      </c>
      <c r="F188" s="41">
        <f>SUM(F185:F187)</f>
        <v>0</v>
      </c>
      <c r="G188" s="252"/>
      <c r="H188" s="253"/>
      <c r="I188" s="643"/>
      <c r="J188" s="643"/>
    </row>
    <row r="189" spans="3:10" ht="20.399999999999999" customHeight="1" x14ac:dyDescent="0.3">
      <c r="C189" s="1"/>
      <c r="D189" s="30"/>
      <c r="E189" s="27"/>
      <c r="F189" s="27"/>
      <c r="G189" s="27"/>
      <c r="H189" s="27"/>
      <c r="I189" s="643"/>
      <c r="J189" s="643"/>
    </row>
    <row r="190" spans="3:10" ht="15" thickBot="1" x14ac:dyDescent="0.35">
      <c r="I190" s="643"/>
      <c r="J190" s="643"/>
    </row>
    <row r="191" spans="3:10" x14ac:dyDescent="0.3">
      <c r="C191" s="10" t="s">
        <v>111</v>
      </c>
      <c r="D191" s="22" t="s">
        <v>49</v>
      </c>
      <c r="E191" s="11" t="s">
        <v>50</v>
      </c>
      <c r="F191" s="11" t="s">
        <v>51</v>
      </c>
      <c r="G191" s="11" t="s">
        <v>52</v>
      </c>
      <c r="H191" s="12" t="s">
        <v>53</v>
      </c>
      <c r="I191" s="643"/>
      <c r="J191" s="643"/>
    </row>
    <row r="192" spans="3:10" x14ac:dyDescent="0.3">
      <c r="C192" t="s">
        <v>283</v>
      </c>
      <c r="D192" s="157">
        <f>Costs!F20</f>
        <v>13270.6</v>
      </c>
      <c r="E192" s="30">
        <f>D192</f>
        <v>13270.6</v>
      </c>
      <c r="F192" s="30">
        <f>E192</f>
        <v>13270.6</v>
      </c>
      <c r="G192" s="30"/>
      <c r="H192" s="123">
        <f t="shared" ref="H192:H195" si="5">SUM(D192:G192)</f>
        <v>39811.800000000003</v>
      </c>
      <c r="I192" s="643"/>
      <c r="J192" s="643"/>
    </row>
    <row r="193" spans="3:12" x14ac:dyDescent="0.3">
      <c r="C193" t="s">
        <v>277</v>
      </c>
      <c r="D193" s="157">
        <f>Costs!F21</f>
        <v>4800</v>
      </c>
      <c r="E193" s="30">
        <f t="shared" ref="E193:F195" si="6">D193</f>
        <v>4800</v>
      </c>
      <c r="F193" s="30">
        <f t="shared" si="6"/>
        <v>4800</v>
      </c>
      <c r="G193" s="27"/>
      <c r="H193" s="123">
        <f t="shared" si="5"/>
        <v>14400</v>
      </c>
      <c r="I193" s="643"/>
      <c r="J193" s="643"/>
    </row>
    <row r="194" spans="3:12" x14ac:dyDescent="0.3">
      <c r="C194" t="s">
        <v>535</v>
      </c>
      <c r="D194" s="157">
        <f>Costs!F22</f>
        <v>25200</v>
      </c>
      <c r="E194" s="157">
        <f>D194</f>
        <v>25200</v>
      </c>
      <c r="F194" s="157">
        <f>E194</f>
        <v>25200</v>
      </c>
      <c r="G194" s="157"/>
      <c r="H194" s="123">
        <f>SUM(D194:G194)</f>
        <v>75600</v>
      </c>
      <c r="I194" s="643"/>
      <c r="J194" s="643"/>
    </row>
    <row r="195" spans="3:12" x14ac:dyDescent="0.3">
      <c r="C195" t="s">
        <v>441</v>
      </c>
      <c r="D195" s="157">
        <f>Costs!F23</f>
        <v>502756.6</v>
      </c>
      <c r="E195" s="30">
        <f t="shared" si="6"/>
        <v>502756.6</v>
      </c>
      <c r="F195" s="30">
        <f t="shared" si="6"/>
        <v>502756.6</v>
      </c>
      <c r="G195" s="27"/>
      <c r="H195" s="123">
        <f t="shared" si="5"/>
        <v>1508269.7999999998</v>
      </c>
      <c r="I195" s="643"/>
      <c r="J195" s="643"/>
    </row>
    <row r="196" spans="3:12" x14ac:dyDescent="0.3">
      <c r="C196" s="19"/>
      <c r="D196" s="30"/>
      <c r="E196" s="30"/>
      <c r="F196" s="30"/>
      <c r="G196" s="30"/>
      <c r="H196" s="123">
        <f>SUM(D196:G196)</f>
        <v>0</v>
      </c>
      <c r="I196" s="643"/>
      <c r="J196" s="643"/>
    </row>
    <row r="197" spans="3:12" ht="15" thickBot="1" x14ac:dyDescent="0.35">
      <c r="C197" s="122" t="s">
        <v>113</v>
      </c>
      <c r="D197" s="120">
        <f>SUM(D192:D196)</f>
        <v>546027.19999999995</v>
      </c>
      <c r="E197" s="120">
        <f>SUM(E192:E196)</f>
        <v>546027.19999999995</v>
      </c>
      <c r="F197" s="120">
        <f>SUM(F192:F196)</f>
        <v>546027.19999999995</v>
      </c>
      <c r="G197" s="120">
        <f>SUM(G192:G196)</f>
        <v>0</v>
      </c>
      <c r="H197" s="132">
        <f>SUM(D197:G197)</f>
        <v>1638081.5999999999</v>
      </c>
      <c r="I197" s="643"/>
      <c r="J197" s="643"/>
      <c r="L197" s="157">
        <f>SUM(H192:H196)</f>
        <v>1638081.5999999999</v>
      </c>
    </row>
    <row r="198" spans="3:12" x14ac:dyDescent="0.3">
      <c r="D198" s="47"/>
      <c r="I198" s="643"/>
      <c r="J198" s="643"/>
    </row>
    <row r="199" spans="3:12" ht="15" thickBot="1" x14ac:dyDescent="0.35">
      <c r="I199" s="643"/>
      <c r="J199" s="643"/>
    </row>
    <row r="200" spans="3:12" x14ac:dyDescent="0.3">
      <c r="C200" s="10" t="s">
        <v>112</v>
      </c>
      <c r="D200" s="22" t="s">
        <v>49</v>
      </c>
      <c r="E200" s="11" t="s">
        <v>50</v>
      </c>
      <c r="F200" s="11" t="s">
        <v>51</v>
      </c>
      <c r="G200" s="11" t="s">
        <v>52</v>
      </c>
      <c r="H200" s="12" t="s">
        <v>53</v>
      </c>
      <c r="I200" s="643"/>
      <c r="J200" s="643"/>
    </row>
    <row r="201" spans="3:12" x14ac:dyDescent="0.3">
      <c r="C201" s="19" t="s">
        <v>544</v>
      </c>
      <c r="D201" s="30">
        <f>D184</f>
        <v>957039</v>
      </c>
      <c r="E201" s="30">
        <f>E184</f>
        <v>0</v>
      </c>
      <c r="F201" s="30">
        <f>F184</f>
        <v>0</v>
      </c>
      <c r="G201" s="30">
        <f>G184</f>
        <v>0</v>
      </c>
      <c r="H201" s="44">
        <f>SUM(D201:G201)</f>
        <v>957039</v>
      </c>
      <c r="I201" s="643"/>
      <c r="J201" s="643"/>
    </row>
    <row r="202" spans="3:12" x14ac:dyDescent="0.3">
      <c r="C202" s="19" t="s">
        <v>543</v>
      </c>
      <c r="D202" s="30">
        <f>SUM(D185:D187)</f>
        <v>1682215</v>
      </c>
      <c r="E202" s="30">
        <f>SUM(E185:E187)</f>
        <v>0</v>
      </c>
      <c r="F202" s="30">
        <f>SUM(F185:F187)</f>
        <v>0</v>
      </c>
      <c r="G202" s="30"/>
      <c r="H202" s="44">
        <f>SUM(D202:G202)</f>
        <v>1682215</v>
      </c>
      <c r="I202" s="643"/>
      <c r="J202" s="643"/>
    </row>
    <row r="203" spans="3:12" ht="15" thickBot="1" x14ac:dyDescent="0.35">
      <c r="C203" s="19" t="s">
        <v>113</v>
      </c>
      <c r="D203" s="43">
        <f>D197</f>
        <v>546027.19999999995</v>
      </c>
      <c r="E203" s="43">
        <f>E197</f>
        <v>546027.19999999995</v>
      </c>
      <c r="F203" s="43">
        <f>F197</f>
        <v>546027.19999999995</v>
      </c>
      <c r="G203" s="43">
        <f>G197</f>
        <v>0</v>
      </c>
      <c r="H203" s="44">
        <f>SUM(D203:G203)</f>
        <v>1638081.5999999999</v>
      </c>
      <c r="I203" s="643"/>
      <c r="J203" s="643"/>
    </row>
    <row r="204" spans="3:12" ht="15" thickTop="1" x14ac:dyDescent="0.3">
      <c r="C204" s="126" t="s">
        <v>112</v>
      </c>
      <c r="D204" s="127">
        <f>SUM(D201:D203)</f>
        <v>3185281.2</v>
      </c>
      <c r="E204" s="127">
        <f>SUM(E201:E203)</f>
        <v>546027.19999999995</v>
      </c>
      <c r="F204" s="127">
        <f>SUM(F201:F203)</f>
        <v>546027.19999999995</v>
      </c>
      <c r="G204" s="127">
        <f>SUM(G201:G203)</f>
        <v>0</v>
      </c>
      <c r="H204" s="128">
        <f>SUM(H201:H203)</f>
        <v>4277335.5999999996</v>
      </c>
      <c r="I204" s="643"/>
      <c r="J204" s="643"/>
    </row>
    <row r="205" spans="3:12" ht="15" thickBot="1" x14ac:dyDescent="0.35">
      <c r="C205" s="31" t="s">
        <v>54</v>
      </c>
      <c r="D205" s="111">
        <v>0</v>
      </c>
      <c r="E205" s="111">
        <v>0</v>
      </c>
      <c r="F205" s="111">
        <v>0</v>
      </c>
      <c r="G205" s="111">
        <v>0</v>
      </c>
      <c r="H205" s="129">
        <v>0</v>
      </c>
      <c r="I205" s="643"/>
      <c r="J205" s="643"/>
    </row>
    <row r="206" spans="3:12" ht="15.6" thickTop="1" thickBot="1" x14ac:dyDescent="0.35">
      <c r="C206" s="119" t="s">
        <v>141</v>
      </c>
      <c r="D206" s="130">
        <f>D204*(1+D205)</f>
        <v>3185281.2</v>
      </c>
      <c r="E206" s="130">
        <f t="shared" ref="E206:H206" si="7">E204*(1+E205)</f>
        <v>546027.19999999995</v>
      </c>
      <c r="F206" s="130">
        <f t="shared" si="7"/>
        <v>546027.19999999995</v>
      </c>
      <c r="G206" s="130">
        <f t="shared" si="7"/>
        <v>0</v>
      </c>
      <c r="H206" s="131">
        <f t="shared" si="7"/>
        <v>4277335.5999999996</v>
      </c>
      <c r="I206" s="643"/>
      <c r="J206" s="643"/>
    </row>
    <row r="207" spans="3:12" x14ac:dyDescent="0.3">
      <c r="C207" s="113"/>
      <c r="D207" s="43"/>
      <c r="E207" s="27"/>
      <c r="F207" s="20"/>
      <c r="G207" s="20"/>
      <c r="H207" s="20"/>
      <c r="I207" s="643"/>
      <c r="J207" s="643"/>
    </row>
    <row r="208" spans="3:12" x14ac:dyDescent="0.3">
      <c r="I208" s="643"/>
      <c r="J208" s="643"/>
    </row>
    <row r="209" spans="3:11" ht="15" thickBot="1" x14ac:dyDescent="0.35">
      <c r="I209" s="643"/>
      <c r="J209" s="643"/>
    </row>
    <row r="210" spans="3:11" ht="15" thickBot="1" x14ac:dyDescent="0.35">
      <c r="C210" s="49" t="s">
        <v>114</v>
      </c>
      <c r="D210" s="11" t="s">
        <v>49</v>
      </c>
      <c r="E210" s="11" t="s">
        <v>50</v>
      </c>
      <c r="F210" s="11" t="s">
        <v>51</v>
      </c>
      <c r="G210" s="11" t="s">
        <v>52</v>
      </c>
      <c r="H210" s="12" t="s">
        <v>53</v>
      </c>
      <c r="I210" s="643"/>
      <c r="J210" s="643"/>
    </row>
    <row r="211" spans="3:11" x14ac:dyDescent="0.3">
      <c r="C211" s="48" t="s">
        <v>108</v>
      </c>
      <c r="D211" s="57"/>
      <c r="E211" s="58">
        <f>E178</f>
        <v>2228915.8021606021</v>
      </c>
      <c r="F211" s="58">
        <f>F178</f>
        <v>2228915.8021606021</v>
      </c>
      <c r="G211" s="58">
        <f>G178</f>
        <v>2228915.8021606021</v>
      </c>
      <c r="H211" s="59">
        <f>H178</f>
        <v>6686747.4064818071</v>
      </c>
      <c r="I211" s="643"/>
      <c r="J211" s="643"/>
    </row>
    <row r="212" spans="3:11" ht="15" thickBot="1" x14ac:dyDescent="0.35">
      <c r="C212" s="8" t="s">
        <v>115</v>
      </c>
      <c r="D212" s="50">
        <f>D206</f>
        <v>3185281.2</v>
      </c>
      <c r="E212" s="50">
        <f t="shared" ref="E212:H212" si="8">E206</f>
        <v>546027.19999999995</v>
      </c>
      <c r="F212" s="50">
        <f t="shared" si="8"/>
        <v>546027.19999999995</v>
      </c>
      <c r="G212" s="50">
        <f t="shared" si="8"/>
        <v>0</v>
      </c>
      <c r="H212" s="268">
        <f t="shared" si="8"/>
        <v>4277335.5999999996</v>
      </c>
      <c r="I212" s="643"/>
      <c r="J212" s="643"/>
    </row>
    <row r="213" spans="3:11" ht="15" thickTop="1" x14ac:dyDescent="0.3">
      <c r="C213" s="2" t="s">
        <v>116</v>
      </c>
      <c r="D213" s="26">
        <f>D211-D212</f>
        <v>-3185281.2</v>
      </c>
      <c r="E213" s="26">
        <f t="shared" ref="E213:H213" si="9">E211-E212</f>
        <v>1682888.6021606021</v>
      </c>
      <c r="F213" s="26">
        <f t="shared" si="9"/>
        <v>1682888.6021606021</v>
      </c>
      <c r="G213" s="26">
        <f t="shared" si="9"/>
        <v>2228915.8021606021</v>
      </c>
      <c r="H213" s="60">
        <f t="shared" si="9"/>
        <v>2409411.8064818075</v>
      </c>
      <c r="I213" s="643"/>
      <c r="J213" s="643"/>
    </row>
    <row r="214" spans="3:11" x14ac:dyDescent="0.3">
      <c r="C214" s="2"/>
      <c r="D214" s="26"/>
      <c r="E214" s="26"/>
      <c r="F214" s="26"/>
      <c r="G214" s="26"/>
      <c r="H214" s="60"/>
      <c r="I214" s="643"/>
      <c r="J214" s="643"/>
    </row>
    <row r="215" spans="3:11" x14ac:dyDescent="0.3">
      <c r="C215" s="2" t="s">
        <v>490</v>
      </c>
      <c r="D215" s="264">
        <v>0</v>
      </c>
      <c r="E215" s="264">
        <v>1</v>
      </c>
      <c r="F215" s="264">
        <v>2</v>
      </c>
      <c r="G215" s="264">
        <v>3</v>
      </c>
      <c r="H215" s="265"/>
      <c r="I215" s="643"/>
      <c r="J215" s="643"/>
    </row>
    <row r="216" spans="3:11" x14ac:dyDescent="0.3">
      <c r="C216" s="2" t="s">
        <v>491</v>
      </c>
      <c r="D216" s="26">
        <f>D211</f>
        <v>0</v>
      </c>
      <c r="E216" s="26">
        <f t="shared" ref="E216:H216" si="10">E211</f>
        <v>2228915.8021606021</v>
      </c>
      <c r="F216" s="26">
        <f t="shared" si="10"/>
        <v>2228915.8021606021</v>
      </c>
      <c r="G216" s="26">
        <f t="shared" si="10"/>
        <v>2228915.8021606021</v>
      </c>
      <c r="H216" s="60">
        <f t="shared" si="10"/>
        <v>6686747.4064818071</v>
      </c>
      <c r="I216" s="643"/>
      <c r="J216" s="643"/>
    </row>
    <row r="217" spans="3:11" x14ac:dyDescent="0.3">
      <c r="C217" s="2" t="s">
        <v>492</v>
      </c>
      <c r="D217" s="26">
        <f>-D213</f>
        <v>3185281.2</v>
      </c>
      <c r="E217" s="26">
        <f>-($D$213+SUM($E$216:E216))</f>
        <v>956365.39783939812</v>
      </c>
      <c r="F217" s="26">
        <f>-($D$213+SUM($E$216:F216))</f>
        <v>-1272550.4043212039</v>
      </c>
      <c r="G217" s="26">
        <f>-($D$213+SUM($E$216:G216))</f>
        <v>-3501466.206481806</v>
      </c>
      <c r="H217" s="60"/>
      <c r="I217" s="643"/>
      <c r="J217" s="643"/>
    </row>
    <row r="218" spans="3:11" x14ac:dyDescent="0.3">
      <c r="C218" s="2"/>
      <c r="D218" s="26"/>
      <c r="E218" s="26"/>
      <c r="F218" s="26"/>
      <c r="G218" s="26"/>
      <c r="H218" s="60"/>
      <c r="I218" s="643"/>
      <c r="J218" s="643"/>
      <c r="K218" s="135">
        <f>E211/12</f>
        <v>185742.98351338351</v>
      </c>
    </row>
    <row r="219" spans="3:11" ht="15" thickBot="1" x14ac:dyDescent="0.35">
      <c r="C219" s="2"/>
      <c r="D219" s="26"/>
      <c r="E219" s="26"/>
      <c r="F219" s="26"/>
      <c r="G219" s="26"/>
      <c r="H219" s="60"/>
      <c r="I219" s="643"/>
      <c r="J219" s="643"/>
      <c r="K219">
        <f>D213/K218</f>
        <v>-17.148864197987258</v>
      </c>
    </row>
    <row r="220" spans="3:11" ht="13.95" customHeight="1" x14ac:dyDescent="0.3">
      <c r="C220" s="51" t="s">
        <v>117</v>
      </c>
      <c r="D220" s="52">
        <f>(H211-H212)/H212</f>
        <v>0.56329734951866006</v>
      </c>
      <c r="E220" s="26"/>
      <c r="F220" s="26"/>
      <c r="G220" s="26"/>
      <c r="H220" s="60"/>
      <c r="I220" s="643"/>
      <c r="J220" s="643"/>
    </row>
    <row r="221" spans="3:11" x14ac:dyDescent="0.3">
      <c r="C221" s="53" t="s">
        <v>118</v>
      </c>
      <c r="D221" s="54">
        <f>NPV(8%,D213:H213)</f>
        <v>3107527.3590557491</v>
      </c>
      <c r="E221" s="26"/>
      <c r="F221" s="26"/>
      <c r="G221" s="26"/>
      <c r="H221" s="60"/>
      <c r="I221" s="643"/>
      <c r="J221" s="643"/>
    </row>
    <row r="222" spans="3:11" x14ac:dyDescent="0.3">
      <c r="C222" s="53" t="s">
        <v>172</v>
      </c>
      <c r="D222" s="266">
        <f>12+(ABS(E217/F216)*12)</f>
        <v>17.148864197987258</v>
      </c>
      <c r="E222" s="26"/>
      <c r="F222" s="26"/>
      <c r="G222" s="26"/>
      <c r="H222" s="60"/>
      <c r="I222" s="643"/>
      <c r="J222" s="643"/>
    </row>
    <row r="223" spans="3:11" ht="15" thickBot="1" x14ac:dyDescent="0.35">
      <c r="C223" s="55" t="s">
        <v>119</v>
      </c>
      <c r="D223" s="56">
        <f>H212</f>
        <v>4277335.5999999996</v>
      </c>
      <c r="E223" s="26"/>
      <c r="F223" s="26"/>
      <c r="G223" s="26"/>
      <c r="H223" s="60"/>
      <c r="I223" s="643"/>
      <c r="J223" s="643"/>
    </row>
    <row r="224" spans="3:11" ht="15" thickBot="1" x14ac:dyDescent="0.35">
      <c r="C224" s="13"/>
      <c r="D224" s="24"/>
      <c r="E224" s="5"/>
      <c r="F224" s="5"/>
      <c r="G224" s="5"/>
      <c r="H224" s="14"/>
      <c r="I224" s="643"/>
      <c r="J224" s="643"/>
    </row>
  </sheetData>
  <mergeCells count="1">
    <mergeCell ref="I183:J224"/>
  </mergeCells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8">
    <tabColor theme="8" tint="0.39997558519241921"/>
  </sheetPr>
  <dimension ref="A2:O223"/>
  <sheetViews>
    <sheetView showGridLines="0" topLeftCell="A159" zoomScale="96" zoomScaleNormal="96" workbookViewId="0">
      <selection activeCell="E139" sqref="E139"/>
    </sheetView>
  </sheetViews>
  <sheetFormatPr defaultRowHeight="14.4" x14ac:dyDescent="0.3"/>
  <cols>
    <col min="2" max="2" width="8.33203125" customWidth="1"/>
    <col min="3" max="3" width="60" customWidth="1"/>
    <col min="4" max="4" width="13.33203125" style="21" customWidth="1"/>
    <col min="5" max="5" width="13.88671875" customWidth="1"/>
    <col min="6" max="6" width="14.33203125" customWidth="1"/>
    <col min="7" max="7" width="13.6640625" customWidth="1"/>
    <col min="8" max="8" width="16.33203125" customWidth="1"/>
    <col min="9" max="9" width="9.5546875" customWidth="1"/>
    <col min="10" max="10" width="22.6640625" customWidth="1"/>
    <col min="11" max="11" width="9.88671875" bestFit="1" customWidth="1"/>
    <col min="13" max="13" width="10.33203125" bestFit="1" customWidth="1"/>
  </cols>
  <sheetData>
    <row r="2" spans="1:10" ht="25.8" x14ac:dyDescent="0.5">
      <c r="A2" s="61"/>
      <c r="B2" s="62" t="s">
        <v>120</v>
      </c>
      <c r="C2" s="61"/>
      <c r="D2" s="63"/>
      <c r="E2" s="61"/>
      <c r="F2" s="61"/>
      <c r="G2" s="61"/>
      <c r="H2" s="61"/>
      <c r="I2" s="61"/>
      <c r="J2" s="61"/>
    </row>
    <row r="4" spans="1:10" ht="15" thickBot="1" x14ac:dyDescent="0.35"/>
    <row r="5" spans="1:10" ht="21" customHeight="1" x14ac:dyDescent="0.3">
      <c r="C5" s="10" t="s">
        <v>61</v>
      </c>
      <c r="D5" s="22" t="s">
        <v>49</v>
      </c>
      <c r="E5" s="11" t="s">
        <v>50</v>
      </c>
      <c r="F5" s="11" t="s">
        <v>51</v>
      </c>
      <c r="G5" s="11" t="s">
        <v>52</v>
      </c>
      <c r="H5" s="12" t="s">
        <v>53</v>
      </c>
    </row>
    <row r="6" spans="1:10" ht="14.4" customHeight="1" x14ac:dyDescent="0.3">
      <c r="C6" s="2" t="s">
        <v>167</v>
      </c>
      <c r="D6" s="23"/>
      <c r="E6" s="1">
        <f>Assumptions!G5</f>
        <v>1</v>
      </c>
      <c r="F6" s="1"/>
      <c r="G6" s="1"/>
      <c r="H6" s="3"/>
      <c r="J6" t="s">
        <v>183</v>
      </c>
    </row>
    <row r="7" spans="1:10" x14ac:dyDescent="0.3">
      <c r="C7" s="247" t="s">
        <v>143</v>
      </c>
      <c r="D7" s="260"/>
      <c r="E7" s="261">
        <f>Assumptions!G7</f>
        <v>400000</v>
      </c>
      <c r="F7" s="272"/>
      <c r="G7" s="37"/>
      <c r="H7" s="262"/>
      <c r="J7" t="s">
        <v>184</v>
      </c>
    </row>
    <row r="8" spans="1:10" x14ac:dyDescent="0.3">
      <c r="C8" s="247" t="s">
        <v>489</v>
      </c>
      <c r="D8" s="260"/>
      <c r="E8" s="263">
        <f>Assumptions!G9</f>
        <v>0.2</v>
      </c>
      <c r="F8" s="37"/>
      <c r="G8" s="37"/>
      <c r="H8" s="262"/>
    </row>
    <row r="9" spans="1:10" ht="15" thickBot="1" x14ac:dyDescent="0.35">
      <c r="C9" s="136" t="s">
        <v>144</v>
      </c>
      <c r="D9" s="137"/>
      <c r="E9" s="138">
        <f>Benefits!G7</f>
        <v>0.22</v>
      </c>
      <c r="F9" s="139"/>
      <c r="G9" s="139"/>
      <c r="H9" s="140"/>
      <c r="J9" t="s">
        <v>185</v>
      </c>
    </row>
    <row r="10" spans="1:10" ht="15.6" thickTop="1" thickBot="1" x14ac:dyDescent="0.35">
      <c r="C10" s="72" t="s">
        <v>149</v>
      </c>
      <c r="D10" s="73"/>
      <c r="E10" s="74">
        <f>E6*E7*E8*E9</f>
        <v>17600</v>
      </c>
      <c r="F10" s="75"/>
      <c r="G10" s="75"/>
      <c r="H10" s="76"/>
    </row>
    <row r="11" spans="1:10" x14ac:dyDescent="0.3">
      <c r="C11" s="2"/>
      <c r="D11" s="23"/>
      <c r="E11" s="1"/>
      <c r="F11" s="1"/>
      <c r="G11" s="1"/>
      <c r="H11" s="3"/>
    </row>
    <row r="12" spans="1:10" ht="14.4" customHeight="1" x14ac:dyDescent="0.3">
      <c r="C12" s="2" t="s">
        <v>146</v>
      </c>
      <c r="D12" s="23"/>
      <c r="E12" s="1">
        <f>Assumptions!G8</f>
        <v>6</v>
      </c>
      <c r="F12" s="1"/>
      <c r="G12" s="1"/>
      <c r="H12" s="3"/>
      <c r="J12" t="s">
        <v>183</v>
      </c>
    </row>
    <row r="13" spans="1:10" x14ac:dyDescent="0.3">
      <c r="C13" s="2" t="s">
        <v>147</v>
      </c>
      <c r="D13" s="23"/>
      <c r="E13" s="7">
        <f>Assumptions!G10</f>
        <v>350000</v>
      </c>
      <c r="F13" s="1"/>
      <c r="G13" s="1"/>
      <c r="H13" s="3"/>
      <c r="J13" t="s">
        <v>184</v>
      </c>
    </row>
    <row r="14" spans="1:10" x14ac:dyDescent="0.3">
      <c r="C14" s="2" t="s">
        <v>494</v>
      </c>
      <c r="D14" s="23"/>
      <c r="E14" s="9">
        <f>Benefits!G8</f>
        <v>0.22</v>
      </c>
      <c r="F14" s="1"/>
      <c r="G14" s="1"/>
      <c r="H14" s="3"/>
      <c r="J14" t="s">
        <v>185</v>
      </c>
    </row>
    <row r="15" spans="1:10" ht="15" thickBot="1" x14ac:dyDescent="0.35">
      <c r="C15" s="136" t="s">
        <v>495</v>
      </c>
      <c r="D15" s="137"/>
      <c r="E15" s="138">
        <f>Benefits!G8</f>
        <v>0.22</v>
      </c>
      <c r="F15" s="139"/>
      <c r="G15" s="139"/>
      <c r="H15" s="140"/>
      <c r="J15" t="s">
        <v>186</v>
      </c>
    </row>
    <row r="16" spans="1:10" ht="15.6" thickTop="1" thickBot="1" x14ac:dyDescent="0.35">
      <c r="C16" s="72" t="s">
        <v>150</v>
      </c>
      <c r="D16" s="73"/>
      <c r="E16" s="74">
        <f>E12*E13*E14*E15</f>
        <v>101640</v>
      </c>
      <c r="F16" s="75"/>
      <c r="G16" s="75"/>
      <c r="H16" s="76"/>
    </row>
    <row r="17" spans="3:8" x14ac:dyDescent="0.3">
      <c r="C17" s="2"/>
      <c r="D17" s="23"/>
      <c r="E17" s="1"/>
      <c r="F17" s="1"/>
      <c r="G17" s="1"/>
      <c r="H17" s="3"/>
    </row>
    <row r="18" spans="3:8" x14ac:dyDescent="0.3">
      <c r="C18" s="2" t="s">
        <v>145</v>
      </c>
      <c r="D18" s="23"/>
      <c r="E18" s="7">
        <f>E10+E16</f>
        <v>119240</v>
      </c>
      <c r="F18" s="1"/>
      <c r="G18" s="1"/>
      <c r="H18" s="3"/>
    </row>
    <row r="19" spans="3:8" ht="15" thickBot="1" x14ac:dyDescent="0.35">
      <c r="C19" s="160" t="s">
        <v>54</v>
      </c>
      <c r="D19" s="161"/>
      <c r="E19" s="162">
        <f>Benefits!$E$2</f>
        <v>0</v>
      </c>
      <c r="F19" s="163"/>
      <c r="G19" s="163"/>
      <c r="H19" s="164"/>
    </row>
    <row r="20" spans="3:8" ht="15.6" thickTop="1" thickBot="1" x14ac:dyDescent="0.35">
      <c r="C20" s="64" t="s">
        <v>151</v>
      </c>
      <c r="D20" s="65"/>
      <c r="E20" s="77">
        <f>E18*(1-E19)</f>
        <v>119240</v>
      </c>
      <c r="F20" s="66"/>
      <c r="G20" s="66"/>
      <c r="H20" s="67"/>
    </row>
    <row r="21" spans="3:8" ht="15" thickBot="1" x14ac:dyDescent="0.35">
      <c r="C21" s="13"/>
      <c r="D21" s="24"/>
      <c r="E21" s="5"/>
      <c r="F21" s="5"/>
      <c r="G21" s="5"/>
      <c r="H21" s="14"/>
    </row>
    <row r="22" spans="3:8" ht="15" thickBot="1" x14ac:dyDescent="0.35"/>
    <row r="23" spans="3:8" ht="21" customHeight="1" x14ac:dyDescent="0.3">
      <c r="C23" s="10" t="s">
        <v>60</v>
      </c>
      <c r="D23" s="22" t="s">
        <v>49</v>
      </c>
      <c r="E23" s="11" t="s">
        <v>50</v>
      </c>
      <c r="F23" s="11" t="s">
        <v>51</v>
      </c>
      <c r="G23" s="11" t="s">
        <v>52</v>
      </c>
      <c r="H23" s="12" t="s">
        <v>53</v>
      </c>
    </row>
    <row r="24" spans="3:8" ht="14.4" customHeight="1" x14ac:dyDescent="0.3">
      <c r="C24" s="2" t="s">
        <v>64</v>
      </c>
      <c r="D24" s="23"/>
      <c r="E24" s="6">
        <f>Assumptions!G12</f>
        <v>3</v>
      </c>
      <c r="F24" s="1"/>
      <c r="G24" s="1"/>
      <c r="H24" s="3"/>
    </row>
    <row r="25" spans="3:8" x14ac:dyDescent="0.3">
      <c r="C25" s="2" t="s">
        <v>121</v>
      </c>
      <c r="D25" s="23"/>
      <c r="E25" s="4">
        <f>Assumptions!G13</f>
        <v>200000</v>
      </c>
      <c r="F25" s="1"/>
      <c r="G25" s="1"/>
      <c r="H25" s="3"/>
    </row>
    <row r="26" spans="3:8" ht="15" thickBot="1" x14ac:dyDescent="0.35">
      <c r="C26" s="136" t="s">
        <v>55</v>
      </c>
      <c r="D26" s="137"/>
      <c r="E26" s="138">
        <f>Benefits!G10</f>
        <v>0.3</v>
      </c>
      <c r="F26" s="139"/>
      <c r="G26" s="139"/>
      <c r="H26" s="140"/>
    </row>
    <row r="27" spans="3:8" ht="15.6" thickTop="1" thickBot="1" x14ac:dyDescent="0.35">
      <c r="C27" s="72" t="s">
        <v>148</v>
      </c>
      <c r="D27" s="73"/>
      <c r="E27" s="79">
        <f>E24*E25*E26</f>
        <v>180000</v>
      </c>
      <c r="F27" s="75"/>
      <c r="G27" s="75"/>
      <c r="H27" s="76"/>
    </row>
    <row r="28" spans="3:8" x14ac:dyDescent="0.3">
      <c r="C28" s="2"/>
      <c r="D28" s="23"/>
      <c r="E28" s="1"/>
      <c r="F28" s="1"/>
      <c r="G28" s="1"/>
      <c r="H28" s="3"/>
    </row>
    <row r="29" spans="3:8" ht="14.4" customHeight="1" x14ac:dyDescent="0.3">
      <c r="C29" s="2" t="s">
        <v>56</v>
      </c>
      <c r="D29" s="23"/>
      <c r="E29" s="267">
        <f>Assumptions!G14</f>
        <v>4</v>
      </c>
      <c r="F29" s="1"/>
      <c r="G29" s="1"/>
      <c r="H29" s="3"/>
    </row>
    <row r="30" spans="3:8" x14ac:dyDescent="0.3">
      <c r="C30" s="2" t="s">
        <v>122</v>
      </c>
      <c r="D30" s="23"/>
      <c r="E30" s="38">
        <f>Assumptions!G15</f>
        <v>150000</v>
      </c>
      <c r="F30" s="1"/>
      <c r="G30" s="1"/>
      <c r="H30" s="3"/>
    </row>
    <row r="31" spans="3:8" ht="15" thickBot="1" x14ac:dyDescent="0.35">
      <c r="C31" s="136" t="s">
        <v>57</v>
      </c>
      <c r="D31" s="137"/>
      <c r="E31" s="138">
        <f>Benefits!G11</f>
        <v>0.3</v>
      </c>
      <c r="F31" s="139"/>
      <c r="G31" s="139"/>
      <c r="H31" s="140"/>
    </row>
    <row r="32" spans="3:8" ht="15.6" thickTop="1" thickBot="1" x14ac:dyDescent="0.35">
      <c r="C32" s="72" t="s">
        <v>152</v>
      </c>
      <c r="D32" s="73"/>
      <c r="E32" s="79">
        <f>E29*E30*E31</f>
        <v>180000</v>
      </c>
      <c r="F32" s="75"/>
      <c r="G32" s="75"/>
      <c r="H32" s="76"/>
    </row>
    <row r="33" spans="3:8" x14ac:dyDescent="0.3">
      <c r="C33" s="2"/>
      <c r="D33" s="23"/>
      <c r="E33" s="1"/>
      <c r="F33" s="1"/>
      <c r="G33" s="1"/>
      <c r="H33" s="3"/>
    </row>
    <row r="34" spans="3:8" ht="14.4" customHeight="1" x14ac:dyDescent="0.3">
      <c r="C34" s="2" t="s">
        <v>89</v>
      </c>
      <c r="D34" s="23"/>
      <c r="E34" s="267">
        <f>Assumptions!G16</f>
        <v>5</v>
      </c>
      <c r="F34" s="1"/>
      <c r="G34" s="1"/>
      <c r="H34" s="3"/>
    </row>
    <row r="35" spans="3:8" x14ac:dyDescent="0.3">
      <c r="C35" s="2" t="s">
        <v>123</v>
      </c>
      <c r="D35" s="23"/>
      <c r="E35" s="38">
        <f>Assumptions!G17</f>
        <v>120000</v>
      </c>
      <c r="F35" s="1"/>
      <c r="G35" s="1"/>
      <c r="H35" s="3"/>
    </row>
    <row r="36" spans="3:8" ht="15" thickBot="1" x14ac:dyDescent="0.35">
      <c r="C36" s="136" t="s">
        <v>90</v>
      </c>
      <c r="D36" s="137"/>
      <c r="E36" s="138">
        <f>Benefits!G12</f>
        <v>0.3</v>
      </c>
      <c r="F36" s="139"/>
      <c r="G36" s="139"/>
      <c r="H36" s="140"/>
    </row>
    <row r="37" spans="3:8" ht="15" thickTop="1" x14ac:dyDescent="0.3">
      <c r="C37" s="80" t="s">
        <v>153</v>
      </c>
      <c r="D37" s="81"/>
      <c r="E37" s="82">
        <f>E34*E35*E36</f>
        <v>180000</v>
      </c>
      <c r="F37" s="83"/>
      <c r="G37" s="83"/>
      <c r="H37" s="84"/>
    </row>
    <row r="38" spans="3:8" x14ac:dyDescent="0.3">
      <c r="C38" s="2"/>
      <c r="D38" s="23"/>
      <c r="E38" s="1"/>
      <c r="F38" s="1"/>
      <c r="G38" s="1"/>
      <c r="H38" s="3"/>
    </row>
    <row r="39" spans="3:8" x14ac:dyDescent="0.3">
      <c r="C39" s="2" t="s">
        <v>58</v>
      </c>
      <c r="D39" s="23"/>
      <c r="E39" s="4">
        <f>E27+E32+E37</f>
        <v>540000</v>
      </c>
      <c r="F39" s="1"/>
      <c r="G39" s="1"/>
      <c r="H39" s="3"/>
    </row>
    <row r="40" spans="3:8" ht="15" thickBot="1" x14ac:dyDescent="0.35">
      <c r="C40" s="160" t="s">
        <v>54</v>
      </c>
      <c r="D40" s="161"/>
      <c r="E40" s="162">
        <f>Benefits!$E$2</f>
        <v>0</v>
      </c>
      <c r="F40" s="163"/>
      <c r="G40" s="163"/>
      <c r="H40" s="164"/>
    </row>
    <row r="41" spans="3:8" ht="15.6" thickTop="1" thickBot="1" x14ac:dyDescent="0.35">
      <c r="C41" s="64" t="s">
        <v>154</v>
      </c>
      <c r="D41" s="65"/>
      <c r="E41" s="85">
        <f>E39*(1-E40)</f>
        <v>540000</v>
      </c>
      <c r="F41" s="66"/>
      <c r="G41" s="66"/>
      <c r="H41" s="67"/>
    </row>
    <row r="42" spans="3:8" ht="15" thickBot="1" x14ac:dyDescent="0.35">
      <c r="C42" s="13"/>
      <c r="D42" s="24"/>
      <c r="E42" s="5"/>
      <c r="F42" s="5"/>
      <c r="G42" s="5"/>
      <c r="H42" s="14"/>
    </row>
    <row r="44" spans="3:8" ht="15" thickBot="1" x14ac:dyDescent="0.35"/>
    <row r="45" spans="3:8" ht="21" customHeight="1" x14ac:dyDescent="0.3">
      <c r="C45" s="10" t="s">
        <v>104</v>
      </c>
      <c r="D45" s="22" t="s">
        <v>49</v>
      </c>
      <c r="E45" s="11" t="s">
        <v>50</v>
      </c>
      <c r="F45" s="11" t="s">
        <v>51</v>
      </c>
      <c r="G45" s="11" t="s">
        <v>52</v>
      </c>
      <c r="H45" s="12" t="s">
        <v>53</v>
      </c>
    </row>
    <row r="46" spans="3:8" ht="14.4" customHeight="1" x14ac:dyDescent="0.3">
      <c r="C46" s="2" t="s">
        <v>131</v>
      </c>
      <c r="D46" s="23"/>
      <c r="E46" s="6">
        <f>Assumptions!G19</f>
        <v>50</v>
      </c>
      <c r="F46" s="1"/>
      <c r="G46" s="1"/>
      <c r="H46" s="3"/>
    </row>
    <row r="47" spans="3:8" x14ac:dyDescent="0.3">
      <c r="C47" s="2" t="s">
        <v>124</v>
      </c>
      <c r="D47" s="23"/>
      <c r="E47" s="7">
        <f>Assumptions!G21</f>
        <v>120000</v>
      </c>
      <c r="F47" s="1"/>
      <c r="G47" s="1"/>
      <c r="H47" s="3"/>
    </row>
    <row r="48" spans="3:8" x14ac:dyDescent="0.3">
      <c r="C48" s="2" t="s">
        <v>155</v>
      </c>
      <c r="D48" s="23"/>
      <c r="E48" s="9">
        <f>Assumptions!G20</f>
        <v>0.1</v>
      </c>
      <c r="F48" s="1"/>
      <c r="G48" s="1"/>
      <c r="H48" s="3"/>
    </row>
    <row r="49" spans="3:8" ht="15" thickBot="1" x14ac:dyDescent="0.35">
      <c r="C49" s="136" t="s">
        <v>100</v>
      </c>
      <c r="D49" s="137"/>
      <c r="E49" s="138">
        <f>Benefits!G14</f>
        <v>0.3</v>
      </c>
      <c r="F49" s="139"/>
      <c r="G49" s="139"/>
      <c r="H49" s="140"/>
    </row>
    <row r="50" spans="3:8" ht="15.6" thickTop="1" thickBot="1" x14ac:dyDescent="0.35">
      <c r="C50" s="72" t="s">
        <v>168</v>
      </c>
      <c r="D50" s="73"/>
      <c r="E50" s="74">
        <f>E46*E47*E49*E48</f>
        <v>180000</v>
      </c>
      <c r="F50" s="75"/>
      <c r="G50" s="75"/>
      <c r="H50" s="76"/>
    </row>
    <row r="51" spans="3:8" x14ac:dyDescent="0.3">
      <c r="C51" s="2"/>
      <c r="D51" s="23"/>
      <c r="E51" s="1"/>
      <c r="F51" s="1"/>
      <c r="G51" s="1"/>
      <c r="H51" s="3"/>
    </row>
    <row r="52" spans="3:8" ht="14.4" customHeight="1" x14ac:dyDescent="0.3">
      <c r="C52" s="2" t="s">
        <v>125</v>
      </c>
      <c r="D52" s="23"/>
      <c r="E52" s="6">
        <f>Assumptions!H22</f>
        <v>150</v>
      </c>
      <c r="F52" s="1"/>
      <c r="G52" s="1"/>
      <c r="H52" s="3"/>
    </row>
    <row r="53" spans="3:8" x14ac:dyDescent="0.3">
      <c r="C53" s="2" t="s">
        <v>132</v>
      </c>
      <c r="D53" s="23"/>
      <c r="E53" s="7">
        <f>Assumptions!H24</f>
        <v>100000</v>
      </c>
      <c r="F53" s="1"/>
      <c r="G53" s="1"/>
      <c r="H53" s="3"/>
    </row>
    <row r="54" spans="3:8" x14ac:dyDescent="0.3">
      <c r="C54" s="2" t="s">
        <v>155</v>
      </c>
      <c r="D54" s="23"/>
      <c r="E54" s="9">
        <f>Assumptions!H23</f>
        <v>0.1</v>
      </c>
      <c r="F54" s="1"/>
      <c r="G54" s="1"/>
      <c r="H54" s="3"/>
    </row>
    <row r="55" spans="3:8" ht="15" thickBot="1" x14ac:dyDescent="0.35">
      <c r="C55" s="136" t="s">
        <v>133</v>
      </c>
      <c r="D55" s="137"/>
      <c r="E55" s="138">
        <f>Benefits!G15</f>
        <v>0.3</v>
      </c>
      <c r="F55" s="139"/>
      <c r="G55" s="139"/>
      <c r="H55" s="140"/>
    </row>
    <row r="56" spans="3:8" ht="15.6" thickTop="1" thickBot="1" x14ac:dyDescent="0.35">
      <c r="C56" s="72" t="s">
        <v>169</v>
      </c>
      <c r="D56" s="73"/>
      <c r="E56" s="74">
        <f>E52*E53*E55*E54</f>
        <v>450000</v>
      </c>
      <c r="F56" s="75"/>
      <c r="G56" s="75"/>
      <c r="H56" s="76"/>
    </row>
    <row r="57" spans="3:8" x14ac:dyDescent="0.3">
      <c r="C57" s="2"/>
      <c r="D57" s="23"/>
      <c r="E57" s="1"/>
      <c r="F57" s="1"/>
      <c r="G57" s="1"/>
      <c r="H57" s="3"/>
    </row>
    <row r="58" spans="3:8" x14ac:dyDescent="0.3">
      <c r="C58" s="2" t="s">
        <v>156</v>
      </c>
      <c r="D58" s="23"/>
      <c r="E58" s="7">
        <f>SUM(E50+E56)</f>
        <v>630000</v>
      </c>
      <c r="F58" s="1"/>
      <c r="G58" s="1"/>
      <c r="H58" s="3"/>
    </row>
    <row r="59" spans="3:8" ht="15" thickBot="1" x14ac:dyDescent="0.35">
      <c r="C59" s="160" t="s">
        <v>54</v>
      </c>
      <c r="D59" s="161"/>
      <c r="E59" s="162">
        <f>Benefits!$E$2</f>
        <v>0</v>
      </c>
      <c r="F59" s="163"/>
      <c r="G59" s="163"/>
      <c r="H59" s="164"/>
    </row>
    <row r="60" spans="3:8" ht="15.6" thickTop="1" thickBot="1" x14ac:dyDescent="0.35">
      <c r="C60" s="68" t="s">
        <v>157</v>
      </c>
      <c r="D60" s="69"/>
      <c r="E60" s="78">
        <f>E58*(1-E59)</f>
        <v>630000</v>
      </c>
      <c r="F60" s="70"/>
      <c r="G60" s="70"/>
      <c r="H60" s="71"/>
    </row>
    <row r="61" spans="3:8" ht="15" thickBot="1" x14ac:dyDescent="0.35">
      <c r="C61" s="13"/>
      <c r="D61" s="24"/>
      <c r="E61" s="5"/>
      <c r="F61" s="5"/>
      <c r="G61" s="5"/>
      <c r="H61" s="14"/>
    </row>
    <row r="62" spans="3:8" ht="15" thickBot="1" x14ac:dyDescent="0.35"/>
    <row r="63" spans="3:8" ht="21" customHeight="1" x14ac:dyDescent="0.3">
      <c r="C63" s="10" t="s">
        <v>62</v>
      </c>
      <c r="D63" s="22" t="s">
        <v>49</v>
      </c>
      <c r="E63" s="11" t="s">
        <v>50</v>
      </c>
      <c r="F63" s="11" t="s">
        <v>51</v>
      </c>
      <c r="G63" s="11" t="s">
        <v>52</v>
      </c>
      <c r="H63" s="12" t="s">
        <v>53</v>
      </c>
    </row>
    <row r="64" spans="3:8" ht="17.399999999999999" customHeight="1" x14ac:dyDescent="0.3">
      <c r="C64" s="17" t="s">
        <v>159</v>
      </c>
      <c r="D64" s="20"/>
      <c r="E64" s="27">
        <f>Assumptions!H26</f>
        <v>2</v>
      </c>
      <c r="F64" s="15"/>
      <c r="G64" s="15"/>
      <c r="H64" s="16"/>
    </row>
    <row r="65" spans="3:8" ht="17.399999999999999" customHeight="1" x14ac:dyDescent="0.3">
      <c r="C65" s="158" t="s">
        <v>158</v>
      </c>
      <c r="D65" s="159"/>
      <c r="E65" s="142">
        <f>Benefits!G18</f>
        <v>0.25</v>
      </c>
      <c r="F65" s="143"/>
      <c r="G65" s="143"/>
      <c r="H65" s="144"/>
    </row>
    <row r="66" spans="3:8" ht="16.2" customHeight="1" x14ac:dyDescent="0.3">
      <c r="C66" s="19" t="s">
        <v>65</v>
      </c>
      <c r="D66" s="20"/>
      <c r="E66" s="34">
        <f>Assumptions!H27</f>
        <v>12000000</v>
      </c>
      <c r="F66" s="15"/>
      <c r="G66" s="15"/>
      <c r="H66" s="16"/>
    </row>
    <row r="67" spans="3:8" ht="13.2" customHeight="1" thickBot="1" x14ac:dyDescent="0.35">
      <c r="C67" s="145" t="s">
        <v>91</v>
      </c>
      <c r="D67" s="146"/>
      <c r="E67" s="147">
        <f>Assumptions!H28</f>
        <v>0.14000000000000001</v>
      </c>
      <c r="F67" s="148"/>
      <c r="G67" s="148"/>
      <c r="H67" s="149"/>
    </row>
    <row r="68" spans="3:8" ht="16.2" customHeight="1" thickTop="1" x14ac:dyDescent="0.3">
      <c r="C68" s="91" t="s">
        <v>160</v>
      </c>
      <c r="D68" s="150"/>
      <c r="E68" s="104">
        <f>E66*E67*E64*E65</f>
        <v>840000.00000000012</v>
      </c>
      <c r="F68" s="92"/>
      <c r="G68" s="92"/>
      <c r="H68" s="93"/>
    </row>
    <row r="69" spans="3:8" ht="14.4" customHeight="1" x14ac:dyDescent="0.3">
      <c r="C69" s="19"/>
      <c r="D69" s="20"/>
      <c r="E69" s="30"/>
      <c r="F69" s="15"/>
      <c r="G69" s="15"/>
      <c r="H69" s="16"/>
    </row>
    <row r="70" spans="3:8" x14ac:dyDescent="0.3">
      <c r="C70" s="2" t="s">
        <v>134</v>
      </c>
      <c r="D70" s="23"/>
      <c r="E70" s="87">
        <f>E68</f>
        <v>840000.00000000012</v>
      </c>
      <c r="F70" s="1"/>
      <c r="G70" s="1"/>
      <c r="H70" s="3"/>
    </row>
    <row r="71" spans="3:8" ht="15" thickBot="1" x14ac:dyDescent="0.35">
      <c r="C71" s="160" t="s">
        <v>54</v>
      </c>
      <c r="D71" s="161"/>
      <c r="E71" s="162">
        <f>Benefits!$E$2</f>
        <v>0</v>
      </c>
      <c r="F71" s="163"/>
      <c r="G71" s="163"/>
      <c r="H71" s="164"/>
    </row>
    <row r="72" spans="3:8" ht="15.6" thickTop="1" thickBot="1" x14ac:dyDescent="0.35">
      <c r="C72" s="68" t="s">
        <v>59</v>
      </c>
      <c r="D72" s="69"/>
      <c r="E72" s="86">
        <f>E70*(1-E71)</f>
        <v>840000.00000000012</v>
      </c>
      <c r="F72" s="70"/>
      <c r="G72" s="70"/>
      <c r="H72" s="71"/>
    </row>
    <row r="73" spans="3:8" ht="15" thickBot="1" x14ac:dyDescent="0.35">
      <c r="C73" s="13"/>
      <c r="D73" s="24"/>
      <c r="E73" s="24"/>
      <c r="F73" s="5"/>
      <c r="G73" s="5"/>
      <c r="H73" s="14"/>
    </row>
    <row r="75" spans="3:8" ht="15" thickBot="1" x14ac:dyDescent="0.35"/>
    <row r="76" spans="3:8" ht="21" customHeight="1" x14ac:dyDescent="0.3">
      <c r="C76" s="10" t="s">
        <v>67</v>
      </c>
      <c r="D76" s="22" t="s">
        <v>49</v>
      </c>
      <c r="E76" s="11" t="s">
        <v>50</v>
      </c>
      <c r="F76" s="11" t="s">
        <v>51</v>
      </c>
      <c r="G76" s="11" t="s">
        <v>52</v>
      </c>
      <c r="H76" s="12" t="s">
        <v>53</v>
      </c>
    </row>
    <row r="77" spans="3:8" ht="21" customHeight="1" x14ac:dyDescent="0.3">
      <c r="C77" s="17" t="s">
        <v>507</v>
      </c>
      <c r="D77" s="20"/>
      <c r="E77" s="273">
        <f>Assumptions!H30</f>
        <v>6</v>
      </c>
      <c r="F77" s="273"/>
      <c r="G77" s="273"/>
      <c r="H77" s="274"/>
    </row>
    <row r="78" spans="3:8" ht="17.399999999999999" customHeight="1" x14ac:dyDescent="0.3">
      <c r="C78" s="158" t="s">
        <v>508</v>
      </c>
      <c r="D78" s="275"/>
      <c r="E78" s="142">
        <f>Benefits!G20</f>
        <v>0.48</v>
      </c>
      <c r="F78" s="143"/>
      <c r="G78" s="143"/>
      <c r="H78" s="144"/>
    </row>
    <row r="79" spans="3:8" ht="17.399999999999999" customHeight="1" x14ac:dyDescent="0.3">
      <c r="C79" s="17" t="s">
        <v>95</v>
      </c>
      <c r="D79" s="27"/>
      <c r="E79" s="27">
        <f>Assumptions!H31</f>
        <v>2</v>
      </c>
      <c r="F79" s="15"/>
      <c r="G79" s="15"/>
      <c r="H79" s="16"/>
    </row>
    <row r="80" spans="3:8" ht="16.95" customHeight="1" x14ac:dyDescent="0.3">
      <c r="C80" s="19" t="s">
        <v>92</v>
      </c>
      <c r="D80" s="34"/>
      <c r="E80" s="34">
        <f>Assumptions!H32</f>
        <v>12000000</v>
      </c>
      <c r="F80" s="15"/>
      <c r="G80" s="15"/>
      <c r="H80" s="16"/>
    </row>
    <row r="81" spans="3:8" ht="14.4" customHeight="1" thickBot="1" x14ac:dyDescent="0.35">
      <c r="C81" s="31" t="s">
        <v>93</v>
      </c>
      <c r="D81" s="100"/>
      <c r="E81" s="100">
        <f>Assumptions!H33</f>
        <v>0.14000000000000001</v>
      </c>
      <c r="F81" s="101"/>
      <c r="G81" s="101"/>
      <c r="H81" s="102"/>
    </row>
    <row r="82" spans="3:8" ht="15.6" customHeight="1" thickTop="1" x14ac:dyDescent="0.3">
      <c r="C82" s="91" t="s">
        <v>94</v>
      </c>
      <c r="D82" s="104"/>
      <c r="E82" s="104">
        <f>E77*E78*E79*(E80/12)*E81</f>
        <v>806400.00000000012</v>
      </c>
      <c r="F82" s="92"/>
      <c r="G82" s="92"/>
      <c r="H82" s="93"/>
    </row>
    <row r="83" spans="3:8" ht="11.4" customHeight="1" x14ac:dyDescent="0.3">
      <c r="C83" s="19"/>
      <c r="D83" s="20"/>
      <c r="E83" s="20"/>
      <c r="F83" s="15"/>
      <c r="G83" s="15"/>
      <c r="H83" s="16"/>
    </row>
    <row r="84" spans="3:8" ht="13.95" customHeight="1" x14ac:dyDescent="0.3">
      <c r="C84" s="2" t="s">
        <v>135</v>
      </c>
      <c r="D84" s="26"/>
      <c r="E84" s="87">
        <f>E82</f>
        <v>806400.00000000012</v>
      </c>
      <c r="F84" s="1"/>
      <c r="G84" s="1"/>
      <c r="H84" s="3"/>
    </row>
    <row r="85" spans="3:8" ht="15" thickBot="1" x14ac:dyDescent="0.35">
      <c r="C85" s="160" t="s">
        <v>54</v>
      </c>
      <c r="D85" s="166"/>
      <c r="E85" s="162">
        <f>Benefits!$E$2</f>
        <v>0</v>
      </c>
      <c r="F85" s="163"/>
      <c r="G85" s="163"/>
      <c r="H85" s="164"/>
    </row>
    <row r="86" spans="3:8" ht="15.6" thickTop="1" thickBot="1" x14ac:dyDescent="0.35">
      <c r="C86" s="68" t="s">
        <v>136</v>
      </c>
      <c r="D86" s="88"/>
      <c r="E86" s="89">
        <f>E84*(1-E85)</f>
        <v>806400.00000000012</v>
      </c>
      <c r="F86" s="70"/>
      <c r="G86" s="70"/>
      <c r="H86" s="71"/>
    </row>
    <row r="87" spans="3:8" ht="15" thickBot="1" x14ac:dyDescent="0.35">
      <c r="C87" s="13"/>
      <c r="D87" s="24"/>
      <c r="E87" s="5"/>
      <c r="F87" s="5"/>
      <c r="G87" s="5"/>
      <c r="H87" s="14"/>
    </row>
    <row r="88" spans="3:8" ht="15" thickBot="1" x14ac:dyDescent="0.35"/>
    <row r="89" spans="3:8" ht="21" customHeight="1" x14ac:dyDescent="0.3">
      <c r="C89" s="10" t="s">
        <v>99</v>
      </c>
      <c r="D89" s="22" t="s">
        <v>49</v>
      </c>
      <c r="E89" s="11" t="s">
        <v>50</v>
      </c>
      <c r="F89" s="11" t="s">
        <v>51</v>
      </c>
      <c r="G89" s="11" t="s">
        <v>52</v>
      </c>
      <c r="H89" s="12" t="s">
        <v>53</v>
      </c>
    </row>
    <row r="90" spans="3:8" ht="17.399999999999999" customHeight="1" x14ac:dyDescent="0.3">
      <c r="C90" s="17" t="s">
        <v>126</v>
      </c>
      <c r="D90" s="20"/>
      <c r="E90" s="30">
        <f>Assumptions!H35</f>
        <v>4547500.5</v>
      </c>
      <c r="F90" s="15"/>
      <c r="G90" s="15"/>
      <c r="H90" s="16"/>
    </row>
    <row r="91" spans="3:8" ht="21" customHeight="1" x14ac:dyDescent="0.3">
      <c r="C91" s="19" t="s">
        <v>127</v>
      </c>
      <c r="D91" s="20"/>
      <c r="E91" s="40">
        <f>Assumptions!H36</f>
        <v>0.105</v>
      </c>
      <c r="F91" s="15"/>
      <c r="G91" s="15"/>
      <c r="H91" s="16"/>
    </row>
    <row r="92" spans="3:8" ht="16.95" customHeight="1" thickBot="1" x14ac:dyDescent="0.35">
      <c r="C92" s="145" t="s">
        <v>96</v>
      </c>
      <c r="D92" s="146"/>
      <c r="E92" s="147">
        <f>Benefits!G22</f>
        <v>0.22</v>
      </c>
      <c r="F92" s="148"/>
      <c r="G92" s="148"/>
      <c r="H92" s="149"/>
    </row>
    <row r="93" spans="3:8" ht="15" customHeight="1" thickTop="1" thickBot="1" x14ac:dyDescent="0.35">
      <c r="C93" s="94" t="s">
        <v>97</v>
      </c>
      <c r="D93" s="95"/>
      <c r="E93" s="96">
        <f>E90*E91*E92</f>
        <v>105047.26155</v>
      </c>
      <c r="F93" s="97"/>
      <c r="G93" s="97"/>
      <c r="H93" s="98"/>
    </row>
    <row r="94" spans="3:8" ht="12.6" customHeight="1" x14ac:dyDescent="0.3">
      <c r="C94" s="19"/>
      <c r="D94" s="20"/>
      <c r="E94" s="39"/>
      <c r="F94" s="15"/>
      <c r="G94" s="15"/>
      <c r="H94" s="16"/>
    </row>
    <row r="95" spans="3:8" ht="12.6" customHeight="1" x14ac:dyDescent="0.3">
      <c r="C95" s="19" t="s">
        <v>512</v>
      </c>
      <c r="D95" s="20"/>
      <c r="E95" s="29">
        <f>Assumptions!H39</f>
        <v>3</v>
      </c>
      <c r="F95" s="15"/>
      <c r="G95" s="15"/>
      <c r="H95" s="16"/>
    </row>
    <row r="96" spans="3:8" ht="12.6" customHeight="1" x14ac:dyDescent="0.3">
      <c r="C96" s="141" t="s">
        <v>325</v>
      </c>
      <c r="D96" s="159"/>
      <c r="E96" s="152">
        <f>Benefits!G23</f>
        <v>0.22</v>
      </c>
      <c r="F96" s="143"/>
      <c r="G96" s="143"/>
      <c r="H96" s="144"/>
    </row>
    <row r="97" spans="3:10" ht="16.95" customHeight="1" x14ac:dyDescent="0.3">
      <c r="C97" s="91" t="s">
        <v>513</v>
      </c>
      <c r="D97" s="150"/>
      <c r="E97" s="345">
        <f>Assumptions!H37</f>
        <v>0.2</v>
      </c>
      <c r="F97" s="92"/>
      <c r="G97" s="92"/>
      <c r="H97" s="93"/>
    </row>
    <row r="98" spans="3:10" ht="17.399999999999999" customHeight="1" thickBot="1" x14ac:dyDescent="0.35">
      <c r="C98" s="31" t="s">
        <v>171</v>
      </c>
      <c r="D98" s="99"/>
      <c r="E98" s="103">
        <f>Assumptions!H38</f>
        <v>200000</v>
      </c>
      <c r="F98" s="101"/>
      <c r="G98" s="101"/>
      <c r="H98" s="102"/>
    </row>
    <row r="99" spans="3:10" ht="16.2" customHeight="1" thickTop="1" thickBot="1" x14ac:dyDescent="0.35">
      <c r="C99" s="94" t="s">
        <v>98</v>
      </c>
      <c r="D99" s="95"/>
      <c r="E99" s="151">
        <f>E95*E96*E97*E98</f>
        <v>26400</v>
      </c>
      <c r="F99" s="97"/>
      <c r="G99" s="97"/>
      <c r="H99" s="98"/>
    </row>
    <row r="100" spans="3:10" ht="12.6" customHeight="1" x14ac:dyDescent="0.3">
      <c r="C100" s="19"/>
      <c r="D100" s="20"/>
      <c r="E100" s="27"/>
      <c r="F100" s="15"/>
      <c r="G100" s="15"/>
      <c r="H100" s="16"/>
    </row>
    <row r="101" spans="3:10" x14ac:dyDescent="0.3">
      <c r="C101" s="2" t="s">
        <v>137</v>
      </c>
      <c r="D101" s="23"/>
      <c r="E101" s="87">
        <f>SUM(E93,E99)</f>
        <v>131447.26155</v>
      </c>
      <c r="F101" s="1"/>
      <c r="G101" s="1"/>
      <c r="H101" s="3"/>
    </row>
    <row r="102" spans="3:10" ht="15" thickBot="1" x14ac:dyDescent="0.35">
      <c r="C102" s="160" t="s">
        <v>54</v>
      </c>
      <c r="D102" s="161"/>
      <c r="E102" s="162">
        <f>Benefits!$E$2</f>
        <v>0</v>
      </c>
      <c r="F102" s="163"/>
      <c r="G102" s="163"/>
      <c r="H102" s="164"/>
    </row>
    <row r="103" spans="3:10" ht="15.6" thickTop="1" thickBot="1" x14ac:dyDescent="0.35">
      <c r="C103" s="68" t="s">
        <v>138</v>
      </c>
      <c r="D103" s="69"/>
      <c r="E103" s="90">
        <f>E101*(1-E102)</f>
        <v>131447.26155</v>
      </c>
      <c r="F103" s="70"/>
      <c r="G103" s="70"/>
      <c r="H103" s="71"/>
    </row>
    <row r="104" spans="3:10" ht="15" thickBot="1" x14ac:dyDescent="0.35">
      <c r="C104" s="13"/>
      <c r="D104" s="24"/>
      <c r="E104" s="24"/>
      <c r="F104" s="5"/>
      <c r="G104" s="5"/>
      <c r="H104" s="14"/>
    </row>
    <row r="106" spans="3:10" ht="15" thickBot="1" x14ac:dyDescent="0.35"/>
    <row r="107" spans="3:10" ht="21" customHeight="1" x14ac:dyDescent="0.3">
      <c r="C107" s="10" t="s">
        <v>8</v>
      </c>
      <c r="D107" s="22" t="s">
        <v>49</v>
      </c>
      <c r="E107" s="11" t="s">
        <v>50</v>
      </c>
      <c r="F107" s="11" t="s">
        <v>51</v>
      </c>
      <c r="G107" s="11" t="s">
        <v>52</v>
      </c>
      <c r="H107" s="12" t="s">
        <v>53</v>
      </c>
    </row>
    <row r="108" spans="3:10" ht="18" customHeight="1" x14ac:dyDescent="0.3">
      <c r="C108" s="19" t="s">
        <v>75</v>
      </c>
      <c r="D108" s="29"/>
      <c r="E108" s="29">
        <f>Assumptions!H41</f>
        <v>7.45</v>
      </c>
      <c r="F108" s="15"/>
      <c r="G108" s="15"/>
      <c r="H108" s="16"/>
    </row>
    <row r="109" spans="3:10" ht="19.95" customHeight="1" x14ac:dyDescent="0.3">
      <c r="C109" s="19" t="s">
        <v>76</v>
      </c>
      <c r="D109" s="36"/>
      <c r="E109" s="36">
        <f>Assumptions!H42</f>
        <v>10.350000000000001</v>
      </c>
      <c r="F109" s="15"/>
      <c r="G109" s="15"/>
      <c r="H109" s="16"/>
    </row>
    <row r="110" spans="3:10" ht="18" customHeight="1" x14ac:dyDescent="0.3">
      <c r="C110" s="91" t="s">
        <v>81</v>
      </c>
      <c r="D110" s="277"/>
      <c r="E110" s="277">
        <f>E108*E109</f>
        <v>77.107500000000016</v>
      </c>
      <c r="F110" s="92"/>
      <c r="G110" s="92"/>
      <c r="H110" s="93"/>
    </row>
    <row r="111" spans="3:10" ht="18.600000000000001" customHeight="1" x14ac:dyDescent="0.3">
      <c r="C111" s="141" t="s">
        <v>77</v>
      </c>
      <c r="D111" s="152"/>
      <c r="E111" s="152">
        <f>Benefits!G26</f>
        <v>0.15</v>
      </c>
      <c r="F111" s="143"/>
      <c r="G111" s="143"/>
      <c r="H111" s="144"/>
      <c r="J111">
        <f>3000000/365</f>
        <v>8219.17808219178</v>
      </c>
    </row>
    <row r="112" spans="3:10" ht="19.95" customHeight="1" x14ac:dyDescent="0.3">
      <c r="C112" s="141" t="s">
        <v>78</v>
      </c>
      <c r="D112" s="152"/>
      <c r="E112" s="152">
        <f>Benefits!G27</f>
        <v>0.22</v>
      </c>
      <c r="F112" s="143"/>
      <c r="G112" s="143"/>
      <c r="H112" s="144"/>
      <c r="J112" s="135">
        <f>J111*365</f>
        <v>2999999.9999999995</v>
      </c>
    </row>
    <row r="113" spans="3:8" ht="18" customHeight="1" x14ac:dyDescent="0.3">
      <c r="C113" s="91" t="s">
        <v>129</v>
      </c>
      <c r="D113" s="277"/>
      <c r="E113" s="277">
        <f>(E108*(1-E111))*(E109*(1-E112))</f>
        <v>51.122272500000008</v>
      </c>
      <c r="F113" s="92"/>
      <c r="G113" s="92"/>
      <c r="H113" s="93"/>
    </row>
    <row r="114" spans="3:8" ht="18" customHeight="1" x14ac:dyDescent="0.3">
      <c r="C114" s="19" t="s">
        <v>165</v>
      </c>
      <c r="D114" s="36"/>
      <c r="E114" s="43">
        <f>Assumptions!H43</f>
        <v>4500000</v>
      </c>
      <c r="F114" s="15"/>
      <c r="G114" s="15"/>
      <c r="H114" s="16"/>
    </row>
    <row r="115" spans="3:8" ht="18" customHeight="1" x14ac:dyDescent="0.3">
      <c r="C115" s="91" t="s">
        <v>166</v>
      </c>
      <c r="D115" s="277"/>
      <c r="E115" s="277">
        <v>365</v>
      </c>
      <c r="F115" s="92"/>
      <c r="G115" s="92"/>
      <c r="H115" s="93"/>
    </row>
    <row r="116" spans="3:8" ht="16.95" customHeight="1" thickBot="1" x14ac:dyDescent="0.35">
      <c r="C116" s="278" t="s">
        <v>79</v>
      </c>
      <c r="D116" s="279"/>
      <c r="E116" s="279">
        <f>E114/E115</f>
        <v>12328.767123287671</v>
      </c>
      <c r="F116" s="280"/>
      <c r="G116" s="280"/>
      <c r="H116" s="281"/>
    </row>
    <row r="117" spans="3:8" ht="21" customHeight="1" thickTop="1" thickBot="1" x14ac:dyDescent="0.35">
      <c r="C117" s="105" t="s">
        <v>80</v>
      </c>
      <c r="D117" s="106"/>
      <c r="E117" s="106">
        <f>E113*E116</f>
        <v>630274.59246575355</v>
      </c>
      <c r="F117" s="107"/>
      <c r="G117" s="107"/>
      <c r="H117" s="108"/>
    </row>
    <row r="118" spans="3:8" ht="17.399999999999999" customHeight="1" x14ac:dyDescent="0.3">
      <c r="C118" s="17" t="s">
        <v>451</v>
      </c>
      <c r="D118" s="27"/>
      <c r="E118" s="27">
        <f>Assumptions!H44</f>
        <v>3</v>
      </c>
      <c r="F118" s="15"/>
      <c r="G118" s="15"/>
      <c r="H118" s="16"/>
    </row>
    <row r="119" spans="3:8" ht="19.2" customHeight="1" x14ac:dyDescent="0.3">
      <c r="C119" s="91" t="s">
        <v>452</v>
      </c>
      <c r="D119" s="282"/>
      <c r="E119" s="283">
        <f>E113</f>
        <v>51.122272500000008</v>
      </c>
      <c r="F119" s="92"/>
      <c r="G119" s="92"/>
      <c r="H119" s="93"/>
    </row>
    <row r="120" spans="3:8" ht="16.2" customHeight="1" thickBot="1" x14ac:dyDescent="0.35">
      <c r="C120" s="19" t="s">
        <v>453</v>
      </c>
      <c r="D120" s="34"/>
      <c r="E120" s="256">
        <f>Assumptions!H45</f>
        <v>150000</v>
      </c>
      <c r="F120" s="15"/>
      <c r="G120" s="15"/>
      <c r="H120" s="16"/>
    </row>
    <row r="121" spans="3:8" ht="16.95" customHeight="1" thickTop="1" thickBot="1" x14ac:dyDescent="0.35">
      <c r="C121" s="105" t="s">
        <v>128</v>
      </c>
      <c r="D121" s="106"/>
      <c r="E121" s="106">
        <f>E118*E119*(E120/2000)</f>
        <v>11502.511312500003</v>
      </c>
      <c r="F121" s="107"/>
      <c r="G121" s="107"/>
      <c r="H121" s="108"/>
    </row>
    <row r="122" spans="3:8" ht="15" customHeight="1" x14ac:dyDescent="0.3">
      <c r="C122" s="19"/>
      <c r="D122" s="30"/>
      <c r="E122" s="30"/>
      <c r="F122" s="15"/>
      <c r="G122" s="15"/>
      <c r="H122" s="16"/>
    </row>
    <row r="123" spans="3:8" x14ac:dyDescent="0.3">
      <c r="C123" s="80" t="s">
        <v>139</v>
      </c>
      <c r="D123" s="284"/>
      <c r="E123" s="104">
        <f>E117+E121</f>
        <v>641777.10377825354</v>
      </c>
      <c r="F123" s="83"/>
      <c r="G123" s="83"/>
      <c r="H123" s="84"/>
    </row>
    <row r="124" spans="3:8" ht="15" thickBot="1" x14ac:dyDescent="0.35">
      <c r="C124" s="160" t="s">
        <v>72</v>
      </c>
      <c r="D124" s="166"/>
      <c r="E124" s="162">
        <f>Benefits!$E$2</f>
        <v>0</v>
      </c>
      <c r="F124" s="163"/>
      <c r="G124" s="163"/>
      <c r="H124" s="164"/>
    </row>
    <row r="125" spans="3:8" ht="15.6" thickTop="1" thickBot="1" x14ac:dyDescent="0.35">
      <c r="C125" s="64" t="s">
        <v>140</v>
      </c>
      <c r="D125" s="109"/>
      <c r="E125" s="110">
        <f>E123*(1-E124)</f>
        <v>641777.10377825354</v>
      </c>
      <c r="F125" s="66"/>
      <c r="G125" s="66"/>
      <c r="H125" s="67"/>
    </row>
    <row r="126" spans="3:8" ht="15" thickBot="1" x14ac:dyDescent="0.35">
      <c r="C126" s="13"/>
      <c r="D126" s="24"/>
      <c r="E126" s="5"/>
      <c r="F126" s="5"/>
      <c r="G126" s="5"/>
      <c r="H126" s="14"/>
    </row>
    <row r="128" spans="3:8" ht="15" thickBot="1" x14ac:dyDescent="0.35"/>
    <row r="129" spans="3:15" ht="21" customHeight="1" x14ac:dyDescent="0.3">
      <c r="C129" s="10" t="s">
        <v>83</v>
      </c>
      <c r="D129" s="22" t="s">
        <v>49</v>
      </c>
      <c r="E129" s="11" t="s">
        <v>50</v>
      </c>
      <c r="F129" s="11" t="s">
        <v>51</v>
      </c>
      <c r="G129" s="11" t="s">
        <v>52</v>
      </c>
      <c r="H129" s="12" t="s">
        <v>53</v>
      </c>
    </row>
    <row r="130" spans="3:15" ht="17.399999999999999" customHeight="1" x14ac:dyDescent="0.3">
      <c r="C130" s="17" t="s">
        <v>454</v>
      </c>
      <c r="D130" s="27"/>
      <c r="E130" s="27">
        <f>Assumptions!G47</f>
        <v>3</v>
      </c>
      <c r="F130" s="15"/>
      <c r="G130" s="15"/>
      <c r="H130" s="16"/>
    </row>
    <row r="131" spans="3:15" ht="21" customHeight="1" x14ac:dyDescent="0.3">
      <c r="C131" s="19" t="s">
        <v>496</v>
      </c>
      <c r="D131" s="33"/>
      <c r="E131" s="33">
        <f>Assumptions!G48</f>
        <v>0.5</v>
      </c>
      <c r="F131" s="15"/>
      <c r="G131" s="15"/>
      <c r="H131" s="16"/>
    </row>
    <row r="132" spans="3:15" ht="21" customHeight="1" x14ac:dyDescent="0.3">
      <c r="C132" s="19" t="s">
        <v>69</v>
      </c>
      <c r="D132" s="34"/>
      <c r="E132" s="34">
        <f>Assumptions!G49</f>
        <v>150000</v>
      </c>
      <c r="F132" s="15"/>
      <c r="G132" s="15"/>
      <c r="H132" s="16"/>
    </row>
    <row r="133" spans="3:15" ht="21" customHeight="1" thickBot="1" x14ac:dyDescent="0.35">
      <c r="C133" s="145" t="s">
        <v>70</v>
      </c>
      <c r="D133" s="147"/>
      <c r="E133" s="147">
        <f>Benefits!G29</f>
        <v>0.4</v>
      </c>
      <c r="F133" s="148"/>
      <c r="G133" s="148"/>
      <c r="H133" s="149" t="s">
        <v>206</v>
      </c>
    </row>
    <row r="134" spans="3:15" ht="16.95" customHeight="1" thickTop="1" x14ac:dyDescent="0.3">
      <c r="C134" s="91" t="s">
        <v>82</v>
      </c>
      <c r="D134" s="104"/>
      <c r="E134" s="104">
        <f>E130*E131*E132*E133</f>
        <v>90000</v>
      </c>
      <c r="F134" s="92"/>
      <c r="G134" s="92"/>
      <c r="H134" s="93"/>
    </row>
    <row r="135" spans="3:15" ht="18" customHeight="1" x14ac:dyDescent="0.3">
      <c r="C135" s="19"/>
      <c r="D135" s="30"/>
      <c r="E135" s="30"/>
      <c r="F135" s="15"/>
      <c r="G135" s="15"/>
      <c r="H135" s="16"/>
    </row>
    <row r="136" spans="3:15" ht="17.399999999999999" customHeight="1" x14ac:dyDescent="0.3">
      <c r="C136" s="19" t="s">
        <v>73</v>
      </c>
      <c r="D136" s="30"/>
      <c r="E136" s="30">
        <f>Assumptions!G50</f>
        <v>25000000</v>
      </c>
      <c r="F136" s="15"/>
      <c r="G136" s="15"/>
      <c r="H136" s="16"/>
      <c r="J136" t="s">
        <v>161</v>
      </c>
      <c r="K136" s="133">
        <v>10000000</v>
      </c>
    </row>
    <row r="137" spans="3:15" ht="21" customHeight="1" x14ac:dyDescent="0.3">
      <c r="C137" s="19" t="s">
        <v>74</v>
      </c>
      <c r="D137" s="35"/>
      <c r="E137" s="35">
        <f>Assumptions!G51</f>
        <v>2.5000000000000001E-2</v>
      </c>
      <c r="F137" s="15"/>
      <c r="G137" s="15"/>
      <c r="H137" s="16"/>
      <c r="J137" t="s">
        <v>162</v>
      </c>
      <c r="K137" s="134"/>
    </row>
    <row r="138" spans="3:15" ht="21" customHeight="1" thickBot="1" x14ac:dyDescent="0.35">
      <c r="C138" s="145" t="s">
        <v>328</v>
      </c>
      <c r="D138" s="153"/>
      <c r="E138" s="153">
        <f>Benefits!G30</f>
        <v>0.65</v>
      </c>
      <c r="F138" s="148"/>
      <c r="G138" s="148"/>
      <c r="H138" s="149"/>
      <c r="K138" t="s">
        <v>163</v>
      </c>
    </row>
    <row r="139" spans="3:15" ht="21" customHeight="1" thickTop="1" thickBot="1" x14ac:dyDescent="0.35">
      <c r="C139" s="105" t="s">
        <v>71</v>
      </c>
      <c r="D139" s="106"/>
      <c r="E139" s="106">
        <f>E136*E137*E138</f>
        <v>406250</v>
      </c>
      <c r="F139" s="107"/>
      <c r="G139" s="107"/>
      <c r="H139" s="108"/>
      <c r="K139" t="s">
        <v>164</v>
      </c>
    </row>
    <row r="140" spans="3:15" ht="21" customHeight="1" x14ac:dyDescent="0.3">
      <c r="C140" s="19"/>
      <c r="D140" s="20"/>
      <c r="E140" s="20"/>
      <c r="F140" s="15"/>
      <c r="G140" s="15"/>
      <c r="H140" s="16"/>
      <c r="O140" t="s">
        <v>450</v>
      </c>
    </row>
    <row r="141" spans="3:15" x14ac:dyDescent="0.3">
      <c r="C141" s="2" t="s">
        <v>66</v>
      </c>
      <c r="D141" s="26"/>
      <c r="E141" s="26">
        <f>E134+E139</f>
        <v>496250</v>
      </c>
      <c r="F141" s="1"/>
      <c r="G141" s="1"/>
      <c r="H141" s="3"/>
    </row>
    <row r="142" spans="3:15" ht="15" thickBot="1" x14ac:dyDescent="0.35">
      <c r="C142" s="160" t="s">
        <v>54</v>
      </c>
      <c r="D142" s="166"/>
      <c r="E142" s="162">
        <f>Benefits!$E$2</f>
        <v>0</v>
      </c>
      <c r="F142" s="163"/>
      <c r="G142" s="163"/>
      <c r="H142" s="164"/>
    </row>
    <row r="143" spans="3:15" ht="15.6" thickTop="1" thickBot="1" x14ac:dyDescent="0.35">
      <c r="C143" s="64" t="s">
        <v>59</v>
      </c>
      <c r="D143" s="112"/>
      <c r="E143" s="112">
        <f>E141*(1-E142)</f>
        <v>496250</v>
      </c>
      <c r="F143" s="66"/>
      <c r="G143" s="66"/>
      <c r="H143" s="67"/>
    </row>
    <row r="144" spans="3:15" ht="15" thickBot="1" x14ac:dyDescent="0.35">
      <c r="C144" s="13"/>
      <c r="D144" s="24"/>
      <c r="E144" s="5"/>
      <c r="F144" s="5"/>
      <c r="G144" s="5"/>
      <c r="H144" s="14"/>
    </row>
    <row r="146" spans="3:10" ht="15" thickBot="1" x14ac:dyDescent="0.35"/>
    <row r="147" spans="3:10" ht="21.6" customHeight="1" x14ac:dyDescent="0.3">
      <c r="C147" s="10" t="s">
        <v>84</v>
      </c>
      <c r="D147" s="22" t="s">
        <v>49</v>
      </c>
      <c r="E147" s="11" t="s">
        <v>50</v>
      </c>
      <c r="F147" s="11" t="s">
        <v>51</v>
      </c>
      <c r="G147" s="11" t="s">
        <v>52</v>
      </c>
      <c r="H147" s="12" t="s">
        <v>53</v>
      </c>
    </row>
    <row r="148" spans="3:10" ht="15" customHeight="1" x14ac:dyDescent="0.3">
      <c r="C148" s="19" t="s">
        <v>86</v>
      </c>
      <c r="D148" s="27"/>
      <c r="E148" s="27">
        <f>365*24</f>
        <v>8760</v>
      </c>
      <c r="F148" s="15"/>
      <c r="G148" s="15"/>
      <c r="H148" s="16"/>
    </row>
    <row r="149" spans="3:10" ht="15.6" customHeight="1" x14ac:dyDescent="0.3">
      <c r="C149" s="17" t="s">
        <v>455</v>
      </c>
      <c r="D149" s="28"/>
      <c r="E149" s="28">
        <f>Assumptions!G53</f>
        <v>0.99985000000000002</v>
      </c>
      <c r="F149" s="15"/>
      <c r="G149" s="15"/>
      <c r="H149" s="16"/>
    </row>
    <row r="150" spans="3:10" ht="15" customHeight="1" x14ac:dyDescent="0.3">
      <c r="C150" s="19" t="s">
        <v>130</v>
      </c>
      <c r="D150" s="29"/>
      <c r="E150" s="29">
        <f>E148*(1-E149)</f>
        <v>1.3139999999998553</v>
      </c>
      <c r="F150" s="15"/>
      <c r="G150" s="15"/>
      <c r="H150" s="16"/>
      <c r="J150" s="225">
        <f>E150-E152</f>
        <v>1.226400000000254</v>
      </c>
    </row>
    <row r="151" spans="3:10" ht="15.6" customHeight="1" x14ac:dyDescent="0.3">
      <c r="C151" s="19" t="s">
        <v>456</v>
      </c>
      <c r="D151" s="28"/>
      <c r="E151" s="28">
        <f>Assumptions!G54</f>
        <v>0.99999000000000005</v>
      </c>
      <c r="F151" s="15"/>
      <c r="G151" s="15"/>
      <c r="H151" s="16"/>
    </row>
    <row r="152" spans="3:10" ht="17.399999999999999" customHeight="1" x14ac:dyDescent="0.3">
      <c r="C152" s="19" t="s">
        <v>85</v>
      </c>
      <c r="D152" s="27"/>
      <c r="E152" s="27">
        <f>E148*(1-E151)</f>
        <v>8.759999999960133E-2</v>
      </c>
      <c r="F152" s="15"/>
      <c r="G152" s="15"/>
      <c r="H152" s="16"/>
    </row>
    <row r="153" spans="3:10" ht="17.399999999999999" customHeight="1" x14ac:dyDescent="0.3">
      <c r="C153" s="19" t="s">
        <v>457</v>
      </c>
      <c r="D153" s="27"/>
      <c r="E153" s="29">
        <f>E150-E152</f>
        <v>1.226400000000254</v>
      </c>
      <c r="F153" s="15"/>
      <c r="G153" s="15"/>
      <c r="H153" s="16"/>
    </row>
    <row r="154" spans="3:10" ht="16.95" customHeight="1" x14ac:dyDescent="0.3">
      <c r="C154" s="19" t="s">
        <v>87</v>
      </c>
      <c r="D154" s="30"/>
      <c r="E154" s="30">
        <f>Assumptions!F55</f>
        <v>636000</v>
      </c>
      <c r="F154" s="15"/>
      <c r="G154" s="15"/>
      <c r="H154" s="16"/>
    </row>
    <row r="155" spans="3:10" ht="15.6" customHeight="1" thickBot="1" x14ac:dyDescent="0.35">
      <c r="C155" s="145" t="s">
        <v>109</v>
      </c>
      <c r="D155" s="250"/>
      <c r="E155" s="153">
        <f>Benefits!G32</f>
        <v>0.4</v>
      </c>
      <c r="F155" s="148"/>
      <c r="G155" s="148"/>
      <c r="H155" s="149"/>
      <c r="J155" t="s">
        <v>142</v>
      </c>
    </row>
    <row r="156" spans="3:10" ht="15.6" customHeight="1" thickTop="1" x14ac:dyDescent="0.3">
      <c r="C156" s="91" t="s">
        <v>462</v>
      </c>
      <c r="D156" s="104"/>
      <c r="E156" s="251">
        <f>E153*E154*E155</f>
        <v>311996.16000006458</v>
      </c>
      <c r="F156" s="92"/>
      <c r="G156" s="92"/>
      <c r="H156" s="93"/>
    </row>
    <row r="157" spans="3:10" ht="15.6" customHeight="1" x14ac:dyDescent="0.3">
      <c r="C157" s="19" t="s">
        <v>458</v>
      </c>
      <c r="D157" s="30"/>
      <c r="E157" s="36">
        <f>Assumptions!G56</f>
        <v>3</v>
      </c>
      <c r="F157" s="15"/>
      <c r="G157" s="15"/>
      <c r="H157" s="16"/>
    </row>
    <row r="158" spans="3:10" ht="15.6" customHeight="1" x14ac:dyDescent="0.3">
      <c r="C158" s="19" t="s">
        <v>459</v>
      </c>
      <c r="D158" s="30"/>
      <c r="E158" s="35">
        <f>Assumptions!G57</f>
        <v>1</v>
      </c>
      <c r="F158" s="15"/>
      <c r="G158" s="15"/>
      <c r="H158" s="16"/>
    </row>
    <row r="159" spans="3:10" ht="15.6" customHeight="1" x14ac:dyDescent="0.3">
      <c r="C159" s="19" t="s">
        <v>460</v>
      </c>
      <c r="D159" s="30"/>
      <c r="E159" s="249">
        <f>Assumptions!G58</f>
        <v>150000</v>
      </c>
      <c r="F159" s="15"/>
      <c r="G159" s="15"/>
      <c r="H159" s="16"/>
    </row>
    <row r="160" spans="3:10" ht="15.6" customHeight="1" thickBot="1" x14ac:dyDescent="0.35">
      <c r="C160" s="145" t="s">
        <v>461</v>
      </c>
      <c r="D160" s="250"/>
      <c r="E160" s="285">
        <f>Benefits!G33</f>
        <v>0.3</v>
      </c>
      <c r="F160" s="148"/>
      <c r="G160" s="148"/>
      <c r="H160" s="149"/>
    </row>
    <row r="161" spans="3:10" ht="16.2" customHeight="1" thickTop="1" x14ac:dyDescent="0.3">
      <c r="C161" s="91" t="s">
        <v>88</v>
      </c>
      <c r="D161" s="104"/>
      <c r="E161" s="104">
        <f>E157*E158*E159*E160</f>
        <v>135000</v>
      </c>
      <c r="F161" s="92"/>
      <c r="G161" s="92"/>
      <c r="H161" s="93"/>
    </row>
    <row r="162" spans="3:10" ht="21" customHeight="1" x14ac:dyDescent="0.3">
      <c r="C162" s="19" t="s">
        <v>463</v>
      </c>
      <c r="D162" s="30"/>
      <c r="E162" s="30">
        <f>E156+E161</f>
        <v>446996.16000006458</v>
      </c>
      <c r="F162" s="15"/>
      <c r="G162" s="15"/>
      <c r="H162" s="16"/>
    </row>
    <row r="163" spans="3:10" x14ac:dyDescent="0.3">
      <c r="C163" s="168" t="s">
        <v>54</v>
      </c>
      <c r="D163" s="169"/>
      <c r="E163" s="170">
        <v>0</v>
      </c>
      <c r="F163" s="171"/>
      <c r="G163" s="171"/>
      <c r="H163" s="172"/>
    </row>
    <row r="164" spans="3:10" ht="15" thickBot="1" x14ac:dyDescent="0.35">
      <c r="C164" s="114" t="s">
        <v>59</v>
      </c>
      <c r="D164" s="115"/>
      <c r="E164" s="118">
        <f>E162*(1-E163)</f>
        <v>446996.16000006458</v>
      </c>
      <c r="F164" s="116"/>
      <c r="G164" s="116"/>
      <c r="H164" s="117"/>
    </row>
    <row r="165" spans="3:10" ht="15" thickBot="1" x14ac:dyDescent="0.35">
      <c r="C165" s="13"/>
      <c r="D165" s="24"/>
      <c r="E165" s="5"/>
      <c r="F165" s="5"/>
      <c r="G165" s="5"/>
      <c r="H165" s="14"/>
    </row>
    <row r="167" spans="3:10" ht="15" thickBot="1" x14ac:dyDescent="0.35"/>
    <row r="168" spans="3:10" ht="21" customHeight="1" x14ac:dyDescent="0.3">
      <c r="C168" s="10" t="s">
        <v>101</v>
      </c>
      <c r="D168" s="22" t="s">
        <v>49</v>
      </c>
      <c r="E168" s="11" t="s">
        <v>50</v>
      </c>
      <c r="F168" s="11" t="s">
        <v>51</v>
      </c>
      <c r="G168" s="11" t="s">
        <v>52</v>
      </c>
      <c r="H168" s="12" t="s">
        <v>53</v>
      </c>
    </row>
    <row r="169" spans="3:10" ht="18" customHeight="1" x14ac:dyDescent="0.3">
      <c r="C169" s="19" t="s">
        <v>102</v>
      </c>
      <c r="D169" s="27"/>
      <c r="E169" s="39">
        <f>E20</f>
        <v>119240</v>
      </c>
      <c r="F169" s="39">
        <f>E169</f>
        <v>119240</v>
      </c>
      <c r="G169" s="39">
        <f>F169</f>
        <v>119240</v>
      </c>
      <c r="H169" s="45">
        <f>SUM(E169:G169)</f>
        <v>357720</v>
      </c>
      <c r="J169" s="42">
        <f>E169/$E$178</f>
        <v>2.5631377275066949E-2</v>
      </c>
    </row>
    <row r="170" spans="3:10" ht="17.399999999999999" customHeight="1" x14ac:dyDescent="0.3">
      <c r="C170" s="17" t="s">
        <v>103</v>
      </c>
      <c r="D170" s="28"/>
      <c r="E170" s="39">
        <f>E41</f>
        <v>540000</v>
      </c>
      <c r="F170" s="39">
        <f t="shared" ref="F170:G177" si="0">E170</f>
        <v>540000</v>
      </c>
      <c r="G170" s="39">
        <f t="shared" si="0"/>
        <v>540000</v>
      </c>
      <c r="H170" s="45">
        <f t="shared" ref="H170:H177" si="1">SUM(E170:G170)</f>
        <v>1620000</v>
      </c>
      <c r="J170" s="42">
        <f t="shared" ref="J170:J177" si="2">E170/$E$178</f>
        <v>0.11607634794143032</v>
      </c>
    </row>
    <row r="171" spans="3:10" ht="21" customHeight="1" x14ac:dyDescent="0.3">
      <c r="C171" s="19" t="s">
        <v>104</v>
      </c>
      <c r="D171" s="29"/>
      <c r="E171" s="39">
        <f>E60</f>
        <v>630000</v>
      </c>
      <c r="F171" s="39">
        <f t="shared" si="0"/>
        <v>630000</v>
      </c>
      <c r="G171" s="39">
        <f t="shared" si="0"/>
        <v>630000</v>
      </c>
      <c r="H171" s="45">
        <f t="shared" si="1"/>
        <v>1890000</v>
      </c>
      <c r="J171" s="42">
        <f t="shared" si="2"/>
        <v>0.13542240593166871</v>
      </c>
    </row>
    <row r="172" spans="3:10" ht="21" customHeight="1" x14ac:dyDescent="0.3">
      <c r="C172" s="19" t="s">
        <v>62</v>
      </c>
      <c r="D172" s="28"/>
      <c r="E172" s="39">
        <f>E72</f>
        <v>840000.00000000012</v>
      </c>
      <c r="F172" s="39">
        <f t="shared" si="0"/>
        <v>840000.00000000012</v>
      </c>
      <c r="G172" s="39">
        <f t="shared" si="0"/>
        <v>840000.00000000012</v>
      </c>
      <c r="H172" s="45">
        <f t="shared" si="1"/>
        <v>2520000.0000000005</v>
      </c>
      <c r="J172" s="42">
        <f t="shared" si="2"/>
        <v>0.18056320790889163</v>
      </c>
    </row>
    <row r="173" spans="3:10" ht="21" customHeight="1" x14ac:dyDescent="0.3">
      <c r="C173" s="19" t="s">
        <v>105</v>
      </c>
      <c r="D173" s="27"/>
      <c r="E173" s="39">
        <f>E86</f>
        <v>806400.00000000012</v>
      </c>
      <c r="F173" s="39">
        <f t="shared" si="0"/>
        <v>806400.00000000012</v>
      </c>
      <c r="G173" s="39">
        <f t="shared" si="0"/>
        <v>806400.00000000012</v>
      </c>
      <c r="H173" s="45">
        <f t="shared" si="1"/>
        <v>2419200.0000000005</v>
      </c>
      <c r="J173" s="42">
        <f t="shared" si="2"/>
        <v>0.17334067959253596</v>
      </c>
    </row>
    <row r="174" spans="3:10" ht="21" customHeight="1" x14ac:dyDescent="0.3">
      <c r="C174" s="19" t="s">
        <v>99</v>
      </c>
      <c r="E174" s="39">
        <f>E103</f>
        <v>131447.26155</v>
      </c>
      <c r="F174" s="39">
        <f t="shared" si="0"/>
        <v>131447.26155</v>
      </c>
      <c r="G174" s="39">
        <f t="shared" si="0"/>
        <v>131447.26155</v>
      </c>
      <c r="H174" s="45">
        <f t="shared" si="1"/>
        <v>394341.78464999999</v>
      </c>
      <c r="J174" s="42">
        <f t="shared" si="2"/>
        <v>2.8255403828937029E-2</v>
      </c>
    </row>
    <row r="175" spans="3:10" ht="21" customHeight="1" x14ac:dyDescent="0.3">
      <c r="C175" s="19" t="s">
        <v>106</v>
      </c>
      <c r="D175" s="30"/>
      <c r="E175" s="39">
        <f>E125</f>
        <v>641777.10377825354</v>
      </c>
      <c r="F175" s="39">
        <f t="shared" si="0"/>
        <v>641777.10377825354</v>
      </c>
      <c r="G175" s="39">
        <f t="shared" si="0"/>
        <v>641777.10377825354</v>
      </c>
      <c r="H175" s="45">
        <f t="shared" si="1"/>
        <v>1925331.3113347606</v>
      </c>
      <c r="J175" s="42">
        <f t="shared" si="2"/>
        <v>0.13795396740557037</v>
      </c>
    </row>
    <row r="176" spans="3:10" ht="21" customHeight="1" x14ac:dyDescent="0.3">
      <c r="C176" s="19" t="s">
        <v>107</v>
      </c>
      <c r="D176" s="30"/>
      <c r="E176" s="39">
        <f>E143</f>
        <v>496250</v>
      </c>
      <c r="F176" s="39">
        <f t="shared" si="0"/>
        <v>496250</v>
      </c>
      <c r="G176" s="39">
        <f t="shared" si="0"/>
        <v>496250</v>
      </c>
      <c r="H176" s="45">
        <f t="shared" si="1"/>
        <v>1488750</v>
      </c>
      <c r="J176" s="42">
        <f t="shared" si="2"/>
        <v>0.10667201419617556</v>
      </c>
    </row>
    <row r="177" spans="3:10" ht="21" customHeight="1" x14ac:dyDescent="0.3">
      <c r="C177" s="19" t="s">
        <v>84</v>
      </c>
      <c r="D177" s="30"/>
      <c r="E177" s="39">
        <f>E164</f>
        <v>446996.16000006458</v>
      </c>
      <c r="F177" s="39">
        <f t="shared" si="0"/>
        <v>446996.16000006458</v>
      </c>
      <c r="G177" s="39">
        <f t="shared" si="0"/>
        <v>446996.16000006458</v>
      </c>
      <c r="H177" s="45">
        <f t="shared" si="1"/>
        <v>1340988.4800001937</v>
      </c>
      <c r="J177" s="42">
        <f t="shared" si="2"/>
        <v>9.6084595919723625E-2</v>
      </c>
    </row>
    <row r="178" spans="3:10" ht="21" customHeight="1" thickBot="1" x14ac:dyDescent="0.35">
      <c r="C178" s="41">
        <v>1000000</v>
      </c>
      <c r="D178" s="118"/>
      <c r="E178" s="118">
        <f>SUM(E169:E177)</f>
        <v>4652110.5253283177</v>
      </c>
      <c r="F178" s="118">
        <f t="shared" ref="F178:G178" si="3">SUM(F169:F177)</f>
        <v>4652110.5253283177</v>
      </c>
      <c r="G178" s="118">
        <f t="shared" si="3"/>
        <v>4652110.5253283177</v>
      </c>
      <c r="H178" s="121">
        <f>SUM(H169:H177)</f>
        <v>13956331.575984955</v>
      </c>
      <c r="J178" s="434">
        <f>SUM(J169:J177)</f>
        <v>1</v>
      </c>
    </row>
    <row r="179" spans="3:10" ht="15" thickBot="1" x14ac:dyDescent="0.35">
      <c r="C179" s="13"/>
      <c r="D179" s="24"/>
      <c r="E179" s="5"/>
      <c r="F179" s="5"/>
      <c r="G179" s="5"/>
      <c r="H179" s="46"/>
    </row>
    <row r="180" spans="3:10" ht="16.95" customHeight="1" x14ac:dyDescent="0.3">
      <c r="J180" s="157">
        <f>SUM(E178:G178)</f>
        <v>13956331.575984953</v>
      </c>
    </row>
    <row r="182" spans="3:10" ht="15" thickBot="1" x14ac:dyDescent="0.35"/>
    <row r="183" spans="3:10" ht="21" customHeight="1" x14ac:dyDescent="0.3">
      <c r="C183" s="10" t="s">
        <v>110</v>
      </c>
      <c r="D183" s="11" t="s">
        <v>49</v>
      </c>
      <c r="E183" s="11" t="s">
        <v>50</v>
      </c>
      <c r="F183" s="11" t="s">
        <v>51</v>
      </c>
      <c r="G183" s="11" t="s">
        <v>52</v>
      </c>
      <c r="H183" s="12" t="s">
        <v>53</v>
      </c>
      <c r="I183" s="397"/>
      <c r="J183" s="397"/>
    </row>
    <row r="184" spans="3:10" ht="20.399999999999999" customHeight="1" x14ac:dyDescent="0.3">
      <c r="C184" s="17" t="s">
        <v>464</v>
      </c>
      <c r="D184" s="25">
        <f>Costs!G27</f>
        <v>1257800</v>
      </c>
      <c r="E184" s="15"/>
      <c r="F184" s="15"/>
      <c r="G184" s="15"/>
      <c r="H184" s="16"/>
      <c r="I184" s="397"/>
      <c r="J184" s="397"/>
    </row>
    <row r="185" spans="3:10" ht="20.399999999999999" customHeight="1" x14ac:dyDescent="0.3">
      <c r="C185" s="1" t="s">
        <v>536</v>
      </c>
      <c r="D185" s="30">
        <f>Costs!G24</f>
        <v>0</v>
      </c>
      <c r="E185" s="30">
        <f>D185</f>
        <v>0</v>
      </c>
      <c r="F185" s="30">
        <f>E185</f>
        <v>0</v>
      </c>
      <c r="G185" s="27"/>
      <c r="H185" s="124"/>
      <c r="I185" s="397"/>
      <c r="J185" s="397"/>
    </row>
    <row r="186" spans="3:10" ht="20.399999999999999" customHeight="1" x14ac:dyDescent="0.3">
      <c r="C186" s="1" t="s">
        <v>537</v>
      </c>
      <c r="D186" s="30">
        <f>Costs!G25</f>
        <v>40000</v>
      </c>
      <c r="E186" s="30">
        <v>0</v>
      </c>
      <c r="F186" s="30">
        <f t="shared" ref="F186:F187" si="4">E186</f>
        <v>0</v>
      </c>
      <c r="G186" s="27"/>
      <c r="H186" s="124"/>
      <c r="I186" s="397"/>
      <c r="J186" s="397"/>
    </row>
    <row r="187" spans="3:10" ht="20.399999999999999" customHeight="1" thickBot="1" x14ac:dyDescent="0.35">
      <c r="C187" s="1" t="s">
        <v>538</v>
      </c>
      <c r="D187" s="30">
        <f>Costs!G26</f>
        <v>576482</v>
      </c>
      <c r="E187" s="32">
        <v>0</v>
      </c>
      <c r="F187" s="32">
        <f t="shared" si="4"/>
        <v>0</v>
      </c>
      <c r="G187" s="125"/>
      <c r="H187" s="254"/>
      <c r="I187" s="397"/>
      <c r="J187" s="397"/>
    </row>
    <row r="188" spans="3:10" ht="20.399999999999999" customHeight="1" thickTop="1" thickBot="1" x14ac:dyDescent="0.35">
      <c r="C188" s="255" t="s">
        <v>465</v>
      </c>
      <c r="D188" s="41">
        <f>SUM(D184:D187)</f>
        <v>1874282</v>
      </c>
      <c r="E188" s="41">
        <f>SUM(E185:E187)</f>
        <v>0</v>
      </c>
      <c r="F188" s="41">
        <f>SUM(F185:F187)</f>
        <v>0</v>
      </c>
      <c r="G188" s="252"/>
      <c r="H188" s="253"/>
      <c r="I188" s="397"/>
      <c r="J188" s="397"/>
    </row>
    <row r="189" spans="3:10" ht="20.399999999999999" customHeight="1" x14ac:dyDescent="0.3">
      <c r="C189" s="1"/>
      <c r="D189" s="30"/>
      <c r="E189" s="27"/>
      <c r="F189" s="27"/>
      <c r="G189" s="27"/>
      <c r="H189" s="27"/>
      <c r="I189" s="397"/>
      <c r="J189" s="397"/>
    </row>
    <row r="190" spans="3:10" ht="15" thickBot="1" x14ac:dyDescent="0.35">
      <c r="I190" s="397"/>
      <c r="J190" s="397"/>
    </row>
    <row r="191" spans="3:10" x14ac:dyDescent="0.3">
      <c r="C191" s="10" t="s">
        <v>111</v>
      </c>
      <c r="D191" s="22" t="s">
        <v>49</v>
      </c>
      <c r="E191" s="11" t="s">
        <v>50</v>
      </c>
      <c r="F191" s="11" t="s">
        <v>51</v>
      </c>
      <c r="G191" s="11" t="s">
        <v>52</v>
      </c>
      <c r="H191" s="12" t="s">
        <v>53</v>
      </c>
      <c r="I191" s="397"/>
      <c r="J191" s="397"/>
    </row>
    <row r="192" spans="3:10" x14ac:dyDescent="0.3">
      <c r="C192" t="s">
        <v>283</v>
      </c>
      <c r="D192" s="157">
        <f>Costs!G20</f>
        <v>0</v>
      </c>
      <c r="E192" s="30">
        <f>D192</f>
        <v>0</v>
      </c>
      <c r="F192" s="30">
        <f>E192</f>
        <v>0</v>
      </c>
      <c r="G192" s="30"/>
      <c r="H192" s="123">
        <f t="shared" ref="H192:H194" si="5">SUM(D192:G192)</f>
        <v>0</v>
      </c>
      <c r="I192" s="397"/>
      <c r="J192" s="397"/>
    </row>
    <row r="193" spans="3:13" x14ac:dyDescent="0.3">
      <c r="C193" t="s">
        <v>277</v>
      </c>
      <c r="D193" s="157">
        <f>Costs!G21</f>
        <v>0</v>
      </c>
      <c r="E193" s="30">
        <f t="shared" ref="E193:F194" si="6">D193</f>
        <v>0</v>
      </c>
      <c r="F193" s="30">
        <f t="shared" si="6"/>
        <v>0</v>
      </c>
      <c r="G193" s="27"/>
      <c r="H193" s="123">
        <f t="shared" si="5"/>
        <v>0</v>
      </c>
      <c r="I193" s="397"/>
      <c r="J193" s="397"/>
    </row>
    <row r="194" spans="3:13" x14ac:dyDescent="0.3">
      <c r="C194" t="s">
        <v>441</v>
      </c>
      <c r="D194" s="157">
        <f>Costs!G23</f>
        <v>205406.2</v>
      </c>
      <c r="E194" s="30">
        <f t="shared" si="6"/>
        <v>205406.2</v>
      </c>
      <c r="F194" s="30">
        <f t="shared" si="6"/>
        <v>205406.2</v>
      </c>
      <c r="G194" s="27"/>
      <c r="H194" s="123">
        <f t="shared" si="5"/>
        <v>616218.60000000009</v>
      </c>
      <c r="I194" s="397"/>
      <c r="J194" s="397"/>
    </row>
    <row r="195" spans="3:13" x14ac:dyDescent="0.3">
      <c r="C195" s="19"/>
      <c r="D195" s="30"/>
      <c r="E195" s="30"/>
      <c r="F195" s="30"/>
      <c r="G195" s="30"/>
      <c r="H195" s="123">
        <f>SUM(D195:G195)</f>
        <v>0</v>
      </c>
      <c r="I195" s="397"/>
      <c r="J195" s="397"/>
    </row>
    <row r="196" spans="3:13" ht="15" thickBot="1" x14ac:dyDescent="0.35">
      <c r="C196" s="122" t="s">
        <v>113</v>
      </c>
      <c r="D196" s="120">
        <f>SUM(D192:D195)</f>
        <v>205406.2</v>
      </c>
      <c r="E196" s="120">
        <f>SUM(E192:E195)</f>
        <v>205406.2</v>
      </c>
      <c r="F196" s="120">
        <f>SUM(F192:F195)</f>
        <v>205406.2</v>
      </c>
      <c r="G196" s="120">
        <f>SUM(G192:G195)</f>
        <v>0</v>
      </c>
      <c r="H196" s="132">
        <f>SUM(D196:G196)</f>
        <v>616218.60000000009</v>
      </c>
      <c r="I196" s="397"/>
      <c r="J196" s="397"/>
    </row>
    <row r="197" spans="3:13" x14ac:dyDescent="0.3">
      <c r="D197" s="47"/>
      <c r="I197" s="397"/>
      <c r="J197" s="397"/>
    </row>
    <row r="198" spans="3:13" ht="15" thickBot="1" x14ac:dyDescent="0.35">
      <c r="I198" s="397"/>
      <c r="J198" s="397"/>
    </row>
    <row r="199" spans="3:13" x14ac:dyDescent="0.3">
      <c r="C199" s="10" t="s">
        <v>112</v>
      </c>
      <c r="D199" s="22" t="s">
        <v>49</v>
      </c>
      <c r="E199" s="11" t="s">
        <v>50</v>
      </c>
      <c r="F199" s="11" t="s">
        <v>51</v>
      </c>
      <c r="G199" s="11" t="s">
        <v>52</v>
      </c>
      <c r="H199" s="12" t="s">
        <v>53</v>
      </c>
      <c r="I199" s="397"/>
      <c r="J199" s="397"/>
    </row>
    <row r="200" spans="3:13" x14ac:dyDescent="0.3">
      <c r="C200" s="19" t="s">
        <v>544</v>
      </c>
      <c r="D200" s="30">
        <f>D184</f>
        <v>1257800</v>
      </c>
      <c r="E200" s="30">
        <f>E184</f>
        <v>0</v>
      </c>
      <c r="F200" s="30">
        <f>F184</f>
        <v>0</v>
      </c>
      <c r="G200" s="30">
        <f>G184</f>
        <v>0</v>
      </c>
      <c r="H200" s="44">
        <f>SUM(D200:G200)</f>
        <v>1257800</v>
      </c>
      <c r="I200" s="397"/>
      <c r="J200" s="397"/>
    </row>
    <row r="201" spans="3:13" x14ac:dyDescent="0.3">
      <c r="C201" s="19" t="s">
        <v>543</v>
      </c>
      <c r="D201" s="30">
        <f>SUM(D185:D187)</f>
        <v>616482</v>
      </c>
      <c r="E201" s="30">
        <f>SUM(E185:E187)</f>
        <v>0</v>
      </c>
      <c r="F201" s="30">
        <f>SUM(F185:F187)</f>
        <v>0</v>
      </c>
      <c r="G201" s="30"/>
      <c r="H201" s="44">
        <f>SUM(D201:G201)</f>
        <v>616482</v>
      </c>
      <c r="I201" s="397"/>
      <c r="J201" s="397"/>
    </row>
    <row r="202" spans="3:13" ht="15" thickBot="1" x14ac:dyDescent="0.35">
      <c r="C202" s="19" t="s">
        <v>113</v>
      </c>
      <c r="D202" s="43">
        <f>D196</f>
        <v>205406.2</v>
      </c>
      <c r="E202" s="43">
        <f>E196</f>
        <v>205406.2</v>
      </c>
      <c r="F202" s="43">
        <f>F196</f>
        <v>205406.2</v>
      </c>
      <c r="G202" s="43">
        <f>G196</f>
        <v>0</v>
      </c>
      <c r="H202" s="44">
        <f>SUM(D202:G202)</f>
        <v>616218.60000000009</v>
      </c>
      <c r="I202" s="397"/>
      <c r="J202" s="397"/>
      <c r="M202" s="157">
        <f>SUM(H200:H202)</f>
        <v>2490500.6</v>
      </c>
    </row>
    <row r="203" spans="3:13" ht="15" thickTop="1" x14ac:dyDescent="0.3">
      <c r="C203" s="126" t="s">
        <v>112</v>
      </c>
      <c r="D203" s="127">
        <f>SUM(D200:D202)</f>
        <v>2079688.2</v>
      </c>
      <c r="E203" s="127">
        <f>SUM(E200:E202)</f>
        <v>205406.2</v>
      </c>
      <c r="F203" s="127">
        <f>SUM(F200:F202)</f>
        <v>205406.2</v>
      </c>
      <c r="G203" s="127">
        <f>SUM(G200:G202)</f>
        <v>0</v>
      </c>
      <c r="H203" s="128">
        <f>SUM(D203:G203)</f>
        <v>2490500.6</v>
      </c>
      <c r="I203" s="397"/>
      <c r="J203" s="397"/>
    </row>
    <row r="204" spans="3:13" ht="15" thickBot="1" x14ac:dyDescent="0.35">
      <c r="C204" s="31" t="s">
        <v>54</v>
      </c>
      <c r="D204" s="111">
        <v>0</v>
      </c>
      <c r="E204" s="111">
        <v>0</v>
      </c>
      <c r="F204" s="111">
        <v>0</v>
      </c>
      <c r="G204" s="111">
        <v>0</v>
      </c>
      <c r="H204" s="111">
        <v>0</v>
      </c>
      <c r="I204" s="397"/>
      <c r="J204" s="397"/>
    </row>
    <row r="205" spans="3:13" ht="15.6" thickTop="1" thickBot="1" x14ac:dyDescent="0.35">
      <c r="C205" s="119" t="s">
        <v>141</v>
      </c>
      <c r="D205" s="130">
        <f>D203*(1+D204)</f>
        <v>2079688.2</v>
      </c>
      <c r="E205" s="130">
        <f t="shared" ref="E205:G205" si="7">E203*(1+E204)</f>
        <v>205406.2</v>
      </c>
      <c r="F205" s="130">
        <f t="shared" si="7"/>
        <v>205406.2</v>
      </c>
      <c r="G205" s="130">
        <f t="shared" si="7"/>
        <v>0</v>
      </c>
      <c r="H205" s="131">
        <f>SUM(D203:G203)</f>
        <v>2490500.6</v>
      </c>
      <c r="I205" s="397"/>
      <c r="J205" s="397"/>
      <c r="M205" s="157">
        <f>SUM(H200:H202)</f>
        <v>2490500.6</v>
      </c>
    </row>
    <row r="206" spans="3:13" x14ac:dyDescent="0.3">
      <c r="C206" s="113"/>
      <c r="D206" s="43"/>
      <c r="E206" s="27"/>
      <c r="F206" s="20"/>
      <c r="G206" s="20"/>
      <c r="H206" s="20"/>
      <c r="I206" s="397"/>
      <c r="J206" s="397"/>
    </row>
    <row r="207" spans="3:13" x14ac:dyDescent="0.3">
      <c r="I207" s="397"/>
      <c r="J207" s="397"/>
    </row>
    <row r="208" spans="3:13" ht="15" thickBot="1" x14ac:dyDescent="0.35">
      <c r="I208" s="397"/>
      <c r="J208" s="397"/>
    </row>
    <row r="209" spans="3:10" ht="15" thickBot="1" x14ac:dyDescent="0.35">
      <c r="C209" s="49" t="s">
        <v>114</v>
      </c>
      <c r="D209" s="11" t="s">
        <v>49</v>
      </c>
      <c r="E209" s="11" t="s">
        <v>50</v>
      </c>
      <c r="F209" s="11" t="s">
        <v>51</v>
      </c>
      <c r="G209" s="11" t="s">
        <v>52</v>
      </c>
      <c r="H209" s="12" t="s">
        <v>53</v>
      </c>
      <c r="I209" s="397"/>
      <c r="J209" s="397"/>
    </row>
    <row r="210" spans="3:10" x14ac:dyDescent="0.3">
      <c r="C210" s="48" t="s">
        <v>108</v>
      </c>
      <c r="D210" s="57"/>
      <c r="E210" s="58">
        <f>E178</f>
        <v>4652110.5253283177</v>
      </c>
      <c r="F210" s="58">
        <f>F178</f>
        <v>4652110.5253283177</v>
      </c>
      <c r="G210" s="58">
        <f>G178</f>
        <v>4652110.5253283177</v>
      </c>
      <c r="H210" s="59">
        <f>H178</f>
        <v>13956331.575984955</v>
      </c>
      <c r="I210" s="397"/>
      <c r="J210" s="397"/>
    </row>
    <row r="211" spans="3:10" ht="15" thickBot="1" x14ac:dyDescent="0.35">
      <c r="C211" s="8" t="s">
        <v>115</v>
      </c>
      <c r="D211" s="50">
        <f>D205</f>
        <v>2079688.2</v>
      </c>
      <c r="E211" s="50">
        <f t="shared" ref="E211:H211" si="8">E205</f>
        <v>205406.2</v>
      </c>
      <c r="F211" s="50">
        <f t="shared" si="8"/>
        <v>205406.2</v>
      </c>
      <c r="G211" s="50">
        <f t="shared" si="8"/>
        <v>0</v>
      </c>
      <c r="H211" s="268">
        <f t="shared" si="8"/>
        <v>2490500.6</v>
      </c>
      <c r="I211" s="397"/>
      <c r="J211" s="397"/>
    </row>
    <row r="212" spans="3:10" ht="15" thickTop="1" x14ac:dyDescent="0.3">
      <c r="C212" s="2" t="s">
        <v>116</v>
      </c>
      <c r="D212" s="26">
        <f>D210-D211</f>
        <v>-2079688.2</v>
      </c>
      <c r="E212" s="26">
        <f t="shared" ref="E212:H212" si="9">E210-E211</f>
        <v>4446704.3253283175</v>
      </c>
      <c r="F212" s="26">
        <f t="shared" si="9"/>
        <v>4446704.3253283175</v>
      </c>
      <c r="G212" s="26">
        <f t="shared" si="9"/>
        <v>4652110.5253283177</v>
      </c>
      <c r="H212" s="60">
        <f t="shared" si="9"/>
        <v>11465830.975984955</v>
      </c>
      <c r="I212" s="397"/>
      <c r="J212" s="397"/>
    </row>
    <row r="213" spans="3:10" x14ac:dyDescent="0.3">
      <c r="C213" s="2"/>
      <c r="D213" s="26"/>
      <c r="E213" s="26"/>
      <c r="F213" s="26"/>
      <c r="G213" s="26"/>
      <c r="H213" s="60"/>
      <c r="I213" s="397"/>
      <c r="J213" s="397"/>
    </row>
    <row r="214" spans="3:10" x14ac:dyDescent="0.3">
      <c r="C214" s="2" t="s">
        <v>490</v>
      </c>
      <c r="D214" s="264">
        <v>0</v>
      </c>
      <c r="E214" s="264">
        <v>1</v>
      </c>
      <c r="F214" s="264">
        <v>2</v>
      </c>
      <c r="G214" s="264">
        <v>3</v>
      </c>
      <c r="H214" s="265"/>
      <c r="I214" s="397"/>
      <c r="J214" s="397"/>
    </row>
    <row r="215" spans="3:10" x14ac:dyDescent="0.3">
      <c r="C215" s="2" t="s">
        <v>491</v>
      </c>
      <c r="D215" s="26">
        <f>D210</f>
        <v>0</v>
      </c>
      <c r="E215" s="26">
        <f t="shared" ref="E215:H215" si="10">E210</f>
        <v>4652110.5253283177</v>
      </c>
      <c r="F215" s="26">
        <f t="shared" si="10"/>
        <v>4652110.5253283177</v>
      </c>
      <c r="G215" s="26">
        <f t="shared" si="10"/>
        <v>4652110.5253283177</v>
      </c>
      <c r="H215" s="60">
        <f t="shared" si="10"/>
        <v>13956331.575984955</v>
      </c>
      <c r="I215" s="397"/>
      <c r="J215" s="397"/>
    </row>
    <row r="216" spans="3:10" x14ac:dyDescent="0.3">
      <c r="C216" s="2" t="s">
        <v>492</v>
      </c>
      <c r="D216" s="26">
        <f>-D212</f>
        <v>2079688.2</v>
      </c>
      <c r="E216" s="26">
        <f>-($D$212+SUM($E$215:E215))</f>
        <v>-2572422.3253283175</v>
      </c>
      <c r="F216" s="26">
        <f>-($D$212+SUM($E$215:F215))</f>
        <v>-7224532.8506566351</v>
      </c>
      <c r="G216" s="26">
        <f>-($D$212+SUM($E$215:G215))</f>
        <v>-11876643.375984954</v>
      </c>
      <c r="H216" s="60"/>
      <c r="I216" s="397"/>
      <c r="J216" s="397"/>
    </row>
    <row r="217" spans="3:10" x14ac:dyDescent="0.3">
      <c r="C217" s="2"/>
      <c r="D217" s="26"/>
      <c r="E217" s="26"/>
      <c r="F217" s="26"/>
      <c r="G217" s="26"/>
      <c r="H217" s="60"/>
      <c r="I217" s="397"/>
      <c r="J217" s="397"/>
    </row>
    <row r="218" spans="3:10" ht="15" thickBot="1" x14ac:dyDescent="0.35">
      <c r="C218" s="2"/>
      <c r="D218" s="26"/>
      <c r="E218" s="26"/>
      <c r="F218" s="26"/>
      <c r="G218" s="26"/>
      <c r="H218" s="60"/>
      <c r="I218" s="397"/>
      <c r="J218" s="397"/>
    </row>
    <row r="219" spans="3:10" ht="13.95" customHeight="1" x14ac:dyDescent="0.3">
      <c r="C219" s="51" t="s">
        <v>117</v>
      </c>
      <c r="D219" s="52">
        <f>(H210-H211)/H211</f>
        <v>4.6038258236054848</v>
      </c>
      <c r="E219" s="26"/>
      <c r="F219" s="26"/>
      <c r="G219" s="26"/>
      <c r="H219" s="60"/>
      <c r="I219" s="397"/>
      <c r="J219" s="397"/>
    </row>
    <row r="220" spans="3:10" x14ac:dyDescent="0.3">
      <c r="C220" s="53" t="s">
        <v>118</v>
      </c>
      <c r="D220" s="54">
        <f>NPV(8%,D212:H212)</f>
        <v>16639524.294924434</v>
      </c>
      <c r="E220" s="26"/>
      <c r="F220" s="26"/>
      <c r="G220" s="26"/>
      <c r="H220" s="60"/>
      <c r="I220" s="397"/>
      <c r="J220" s="397"/>
    </row>
    <row r="221" spans="3:10" x14ac:dyDescent="0.3">
      <c r="C221" s="53" t="s">
        <v>172</v>
      </c>
      <c r="D221" s="266">
        <f>ABS(D216/E215)*12</f>
        <v>5.3645024691752647</v>
      </c>
      <c r="E221" s="26"/>
      <c r="F221" s="26"/>
      <c r="G221" s="26"/>
      <c r="H221" s="60"/>
      <c r="I221" s="397"/>
      <c r="J221" s="397"/>
    </row>
    <row r="222" spans="3:10" ht="15" thickBot="1" x14ac:dyDescent="0.35">
      <c r="C222" s="55" t="s">
        <v>119</v>
      </c>
      <c r="D222" s="56">
        <f>H211</f>
        <v>2490500.6</v>
      </c>
      <c r="E222" s="26"/>
      <c r="F222" s="26"/>
      <c r="G222" s="26"/>
      <c r="H222" s="60"/>
      <c r="I222" s="397"/>
      <c r="J222" s="397"/>
    </row>
    <row r="223" spans="3:10" ht="15" thickBot="1" x14ac:dyDescent="0.35">
      <c r="C223" s="13"/>
      <c r="D223" s="24"/>
      <c r="E223" s="5"/>
      <c r="F223" s="5"/>
      <c r="G223" s="5"/>
      <c r="H223" s="14"/>
      <c r="I223" s="397"/>
      <c r="J223" s="397"/>
    </row>
  </sheetData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9">
    <tabColor rgb="FF00B0F0"/>
  </sheetPr>
  <dimension ref="A2:O224"/>
  <sheetViews>
    <sheetView showGridLines="0" topLeftCell="A198" zoomScale="96" zoomScaleNormal="96" workbookViewId="0">
      <selection activeCell="D222" sqref="D222"/>
    </sheetView>
  </sheetViews>
  <sheetFormatPr defaultRowHeight="14.4" x14ac:dyDescent="0.3"/>
  <cols>
    <col min="2" max="2" width="8.33203125" customWidth="1"/>
    <col min="3" max="3" width="60" customWidth="1"/>
    <col min="4" max="4" width="13.33203125" style="21" customWidth="1"/>
    <col min="5" max="5" width="13.88671875" customWidth="1"/>
    <col min="6" max="6" width="14.33203125" customWidth="1"/>
    <col min="7" max="7" width="13.6640625" customWidth="1"/>
    <col min="8" max="8" width="16.33203125" customWidth="1"/>
    <col min="9" max="9" width="5" customWidth="1"/>
    <col min="10" max="10" width="22.6640625" customWidth="1"/>
    <col min="11" max="11" width="9.88671875" bestFit="1" customWidth="1"/>
  </cols>
  <sheetData>
    <row r="2" spans="1:10" ht="25.8" x14ac:dyDescent="0.5">
      <c r="A2" s="61"/>
      <c r="B2" s="62" t="s">
        <v>120</v>
      </c>
      <c r="C2" s="61"/>
      <c r="D2" s="63"/>
      <c r="E2" s="61"/>
      <c r="F2" s="61"/>
      <c r="G2" s="61"/>
      <c r="H2" s="61"/>
      <c r="I2" s="61"/>
      <c r="J2" s="61"/>
    </row>
    <row r="4" spans="1:10" ht="15" thickBot="1" x14ac:dyDescent="0.35"/>
    <row r="5" spans="1:10" ht="21" customHeight="1" x14ac:dyDescent="0.3">
      <c r="C5" s="10" t="s">
        <v>61</v>
      </c>
      <c r="D5" s="22" t="s">
        <v>49</v>
      </c>
      <c r="E5" s="11" t="s">
        <v>50</v>
      </c>
      <c r="F5" s="11" t="s">
        <v>51</v>
      </c>
      <c r="G5" s="11" t="s">
        <v>52</v>
      </c>
      <c r="H5" s="12" t="s">
        <v>53</v>
      </c>
    </row>
    <row r="6" spans="1:10" ht="14.4" customHeight="1" x14ac:dyDescent="0.3">
      <c r="C6" s="2" t="s">
        <v>167</v>
      </c>
      <c r="D6" s="23"/>
      <c r="E6" s="1">
        <f>Assumptions!H5</f>
        <v>1</v>
      </c>
      <c r="F6" s="1"/>
      <c r="G6" s="1"/>
      <c r="H6" s="3"/>
      <c r="J6" t="s">
        <v>183</v>
      </c>
    </row>
    <row r="7" spans="1:10" x14ac:dyDescent="0.3">
      <c r="C7" s="247" t="s">
        <v>143</v>
      </c>
      <c r="D7" s="260"/>
      <c r="E7" s="261">
        <f>Assumptions!H7</f>
        <v>400000</v>
      </c>
      <c r="F7" s="272"/>
      <c r="G7" s="37"/>
      <c r="H7" s="262"/>
      <c r="J7" t="s">
        <v>184</v>
      </c>
    </row>
    <row r="8" spans="1:10" x14ac:dyDescent="0.3">
      <c r="C8" s="247" t="s">
        <v>489</v>
      </c>
      <c r="D8" s="260"/>
      <c r="E8" s="263">
        <f>Assumptions!H9</f>
        <v>0.2</v>
      </c>
      <c r="F8" s="37"/>
      <c r="G8" s="37"/>
      <c r="H8" s="262"/>
    </row>
    <row r="9" spans="1:10" ht="15" thickBot="1" x14ac:dyDescent="0.35">
      <c r="C9" s="136" t="s">
        <v>144</v>
      </c>
      <c r="D9" s="137"/>
      <c r="E9" s="138">
        <v>0.12</v>
      </c>
      <c r="F9" s="139"/>
      <c r="G9" s="139"/>
      <c r="H9" s="140"/>
      <c r="J9" t="s">
        <v>185</v>
      </c>
    </row>
    <row r="10" spans="1:10" ht="15.6" thickTop="1" thickBot="1" x14ac:dyDescent="0.35">
      <c r="C10" s="72" t="s">
        <v>149</v>
      </c>
      <c r="D10" s="73"/>
      <c r="E10" s="74">
        <f>E6*E7*E8*E9</f>
        <v>9600</v>
      </c>
      <c r="F10" s="75"/>
      <c r="G10" s="75"/>
      <c r="H10" s="76"/>
    </row>
    <row r="11" spans="1:10" x14ac:dyDescent="0.3">
      <c r="C11" s="2"/>
      <c r="D11" s="23"/>
      <c r="E11" s="1"/>
      <c r="F11" s="1"/>
      <c r="G11" s="1"/>
      <c r="H11" s="3"/>
    </row>
    <row r="12" spans="1:10" ht="14.4" customHeight="1" x14ac:dyDescent="0.3">
      <c r="C12" s="2" t="s">
        <v>146</v>
      </c>
      <c r="D12" s="23"/>
      <c r="E12" s="1">
        <f>Assumptions!H8</f>
        <v>6</v>
      </c>
      <c r="F12" s="1"/>
      <c r="G12" s="1"/>
      <c r="H12" s="3"/>
      <c r="J12" t="s">
        <v>183</v>
      </c>
    </row>
    <row r="13" spans="1:10" x14ac:dyDescent="0.3">
      <c r="C13" s="2" t="s">
        <v>147</v>
      </c>
      <c r="D13" s="23"/>
      <c r="E13" s="7">
        <f>Assumptions!H10</f>
        <v>350000</v>
      </c>
      <c r="F13" s="1"/>
      <c r="G13" s="1"/>
      <c r="H13" s="3"/>
      <c r="J13" t="s">
        <v>184</v>
      </c>
    </row>
    <row r="14" spans="1:10" x14ac:dyDescent="0.3">
      <c r="C14" s="2" t="s">
        <v>494</v>
      </c>
      <c r="D14" s="23"/>
      <c r="E14" s="9">
        <f>Benefits!H8</f>
        <v>0.2</v>
      </c>
      <c r="F14" s="1"/>
      <c r="G14" s="1"/>
      <c r="H14" s="3"/>
      <c r="J14" t="s">
        <v>185</v>
      </c>
    </row>
    <row r="15" spans="1:10" ht="15" thickBot="1" x14ac:dyDescent="0.35">
      <c r="C15" s="136" t="s">
        <v>495</v>
      </c>
      <c r="D15" s="137"/>
      <c r="E15" s="138">
        <f>Benefits!H8</f>
        <v>0.2</v>
      </c>
      <c r="F15" s="139"/>
      <c r="G15" s="139"/>
      <c r="H15" s="140"/>
      <c r="J15" t="s">
        <v>186</v>
      </c>
    </row>
    <row r="16" spans="1:10" ht="15.6" thickTop="1" thickBot="1" x14ac:dyDescent="0.35">
      <c r="C16" s="72" t="s">
        <v>150</v>
      </c>
      <c r="D16" s="73"/>
      <c r="E16" s="74">
        <f>E12*E13*E14*E15</f>
        <v>84000</v>
      </c>
      <c r="F16" s="75"/>
      <c r="G16" s="75"/>
      <c r="H16" s="76"/>
    </row>
    <row r="17" spans="3:8" x14ac:dyDescent="0.3">
      <c r="C17" s="2"/>
      <c r="D17" s="23"/>
      <c r="E17" s="1"/>
      <c r="F17" s="1"/>
      <c r="G17" s="1"/>
      <c r="H17" s="3"/>
    </row>
    <row r="18" spans="3:8" x14ac:dyDescent="0.3">
      <c r="C18" s="2" t="s">
        <v>145</v>
      </c>
      <c r="D18" s="23"/>
      <c r="E18" s="7">
        <f>E10+E16</f>
        <v>93600</v>
      </c>
      <c r="F18" s="1"/>
      <c r="G18" s="1"/>
      <c r="H18" s="3"/>
    </row>
    <row r="19" spans="3:8" ht="15" thickBot="1" x14ac:dyDescent="0.35">
      <c r="C19" s="160" t="s">
        <v>54</v>
      </c>
      <c r="D19" s="161"/>
      <c r="E19" s="162">
        <v>0</v>
      </c>
      <c r="F19" s="163"/>
      <c r="G19" s="163"/>
      <c r="H19" s="164"/>
    </row>
    <row r="20" spans="3:8" ht="15.6" thickTop="1" thickBot="1" x14ac:dyDescent="0.35">
      <c r="C20" s="64" t="s">
        <v>151</v>
      </c>
      <c r="D20" s="65"/>
      <c r="E20" s="77">
        <f>E18*(1-E19)</f>
        <v>93600</v>
      </c>
      <c r="F20" s="66"/>
      <c r="G20" s="66"/>
      <c r="H20" s="67"/>
    </row>
    <row r="21" spans="3:8" ht="15" thickBot="1" x14ac:dyDescent="0.35">
      <c r="C21" s="13"/>
      <c r="D21" s="24"/>
      <c r="E21" s="5"/>
      <c r="F21" s="5"/>
      <c r="G21" s="5"/>
      <c r="H21" s="14"/>
    </row>
    <row r="22" spans="3:8" ht="15" thickBot="1" x14ac:dyDescent="0.35"/>
    <row r="23" spans="3:8" ht="21" customHeight="1" x14ac:dyDescent="0.3">
      <c r="C23" s="10" t="s">
        <v>60</v>
      </c>
      <c r="D23" s="22" t="s">
        <v>49</v>
      </c>
      <c r="E23" s="11" t="s">
        <v>50</v>
      </c>
      <c r="F23" s="11" t="s">
        <v>51</v>
      </c>
      <c r="G23" s="11" t="s">
        <v>52</v>
      </c>
      <c r="H23" s="12" t="s">
        <v>53</v>
      </c>
    </row>
    <row r="24" spans="3:8" ht="14.4" customHeight="1" x14ac:dyDescent="0.3">
      <c r="C24" s="2" t="s">
        <v>64</v>
      </c>
      <c r="D24" s="23"/>
      <c r="E24" s="6">
        <f>Assumptions!H12</f>
        <v>3</v>
      </c>
      <c r="F24" s="1"/>
      <c r="G24" s="1"/>
      <c r="H24" s="3"/>
    </row>
    <row r="25" spans="3:8" x14ac:dyDescent="0.3">
      <c r="C25" s="2" t="s">
        <v>121</v>
      </c>
      <c r="D25" s="23"/>
      <c r="E25" s="4">
        <f>Assumptions!H13</f>
        <v>200000</v>
      </c>
      <c r="F25" s="1"/>
      <c r="G25" s="1"/>
      <c r="H25" s="3"/>
    </row>
    <row r="26" spans="3:8" ht="15" thickBot="1" x14ac:dyDescent="0.35">
      <c r="C26" s="136" t="s">
        <v>55</v>
      </c>
      <c r="D26" s="137"/>
      <c r="E26" s="138">
        <f>Benefits!H10</f>
        <v>0.2</v>
      </c>
      <c r="F26" s="139"/>
      <c r="G26" s="139"/>
      <c r="H26" s="140"/>
    </row>
    <row r="27" spans="3:8" ht="15.6" thickTop="1" thickBot="1" x14ac:dyDescent="0.35">
      <c r="C27" s="72" t="s">
        <v>148</v>
      </c>
      <c r="D27" s="73"/>
      <c r="E27" s="79">
        <f>E24*E25*E26</f>
        <v>120000</v>
      </c>
      <c r="F27" s="75"/>
      <c r="G27" s="75"/>
      <c r="H27" s="76"/>
    </row>
    <row r="28" spans="3:8" x14ac:dyDescent="0.3">
      <c r="C28" s="2"/>
      <c r="D28" s="23"/>
      <c r="E28" s="1"/>
      <c r="F28" s="1"/>
      <c r="G28" s="1"/>
      <c r="H28" s="3"/>
    </row>
    <row r="29" spans="3:8" ht="14.4" customHeight="1" x14ac:dyDescent="0.3">
      <c r="C29" s="2" t="s">
        <v>56</v>
      </c>
      <c r="D29" s="23"/>
      <c r="E29" s="267">
        <f>Assumptions!H14</f>
        <v>4</v>
      </c>
      <c r="F29" s="1"/>
      <c r="G29" s="1"/>
      <c r="H29" s="3"/>
    </row>
    <row r="30" spans="3:8" x14ac:dyDescent="0.3">
      <c r="C30" s="2" t="s">
        <v>122</v>
      </c>
      <c r="D30" s="23"/>
      <c r="E30" s="38">
        <f>Assumptions!H15</f>
        <v>150000</v>
      </c>
      <c r="F30" s="1"/>
      <c r="G30" s="1"/>
      <c r="H30" s="3"/>
    </row>
    <row r="31" spans="3:8" ht="15" thickBot="1" x14ac:dyDescent="0.35">
      <c r="C31" s="136" t="s">
        <v>57</v>
      </c>
      <c r="D31" s="137"/>
      <c r="E31" s="138">
        <f>Benefits!H11</f>
        <v>0.2</v>
      </c>
      <c r="F31" s="139"/>
      <c r="G31" s="139"/>
      <c r="H31" s="140"/>
    </row>
    <row r="32" spans="3:8" ht="15.6" thickTop="1" thickBot="1" x14ac:dyDescent="0.35">
      <c r="C32" s="72" t="s">
        <v>152</v>
      </c>
      <c r="D32" s="73"/>
      <c r="E32" s="79">
        <f>E29*E30*E31</f>
        <v>120000</v>
      </c>
      <c r="F32" s="75"/>
      <c r="G32" s="75"/>
      <c r="H32" s="76"/>
    </row>
    <row r="33" spans="3:8" x14ac:dyDescent="0.3">
      <c r="C33" s="2"/>
      <c r="D33" s="23"/>
      <c r="E33" s="1"/>
      <c r="F33" s="1"/>
      <c r="G33" s="1"/>
      <c r="H33" s="3"/>
    </row>
    <row r="34" spans="3:8" ht="14.4" customHeight="1" x14ac:dyDescent="0.3">
      <c r="C34" s="2" t="s">
        <v>89</v>
      </c>
      <c r="D34" s="23"/>
      <c r="E34" s="267">
        <f>Assumptions!H16</f>
        <v>5</v>
      </c>
      <c r="F34" s="1"/>
      <c r="G34" s="1"/>
      <c r="H34" s="3"/>
    </row>
    <row r="35" spans="3:8" x14ac:dyDescent="0.3">
      <c r="C35" s="2" t="s">
        <v>123</v>
      </c>
      <c r="D35" s="23"/>
      <c r="E35" s="38">
        <f>Assumptions!H17</f>
        <v>120000</v>
      </c>
      <c r="F35" s="1"/>
      <c r="G35" s="1"/>
      <c r="H35" s="3"/>
    </row>
    <row r="36" spans="3:8" ht="15" thickBot="1" x14ac:dyDescent="0.35">
      <c r="C36" s="136" t="s">
        <v>90</v>
      </c>
      <c r="D36" s="137"/>
      <c r="E36" s="138">
        <f>Benefits!H12</f>
        <v>0.2</v>
      </c>
      <c r="F36" s="139"/>
      <c r="G36" s="139"/>
      <c r="H36" s="140"/>
    </row>
    <row r="37" spans="3:8" ht="15" thickTop="1" x14ac:dyDescent="0.3">
      <c r="C37" s="80" t="s">
        <v>153</v>
      </c>
      <c r="D37" s="81"/>
      <c r="E37" s="82">
        <f>E34*E35*E36</f>
        <v>120000</v>
      </c>
      <c r="F37" s="83"/>
      <c r="G37" s="83"/>
      <c r="H37" s="84"/>
    </row>
    <row r="38" spans="3:8" x14ac:dyDescent="0.3">
      <c r="C38" s="2"/>
      <c r="D38" s="23"/>
      <c r="E38" s="1"/>
      <c r="F38" s="1"/>
      <c r="G38" s="1"/>
      <c r="H38" s="3"/>
    </row>
    <row r="39" spans="3:8" x14ac:dyDescent="0.3">
      <c r="C39" s="2" t="s">
        <v>58</v>
      </c>
      <c r="D39" s="23"/>
      <c r="E39" s="4">
        <f>E27+E32+E37</f>
        <v>360000</v>
      </c>
      <c r="F39" s="1"/>
      <c r="G39" s="1"/>
      <c r="H39" s="3"/>
    </row>
    <row r="40" spans="3:8" ht="15" thickBot="1" x14ac:dyDescent="0.35">
      <c r="C40" s="160" t="s">
        <v>54</v>
      </c>
      <c r="D40" s="161"/>
      <c r="E40" s="162">
        <v>0</v>
      </c>
      <c r="F40" s="163"/>
      <c r="G40" s="163"/>
      <c r="H40" s="164"/>
    </row>
    <row r="41" spans="3:8" ht="15.6" thickTop="1" thickBot="1" x14ac:dyDescent="0.35">
      <c r="C41" s="64" t="s">
        <v>154</v>
      </c>
      <c r="D41" s="65"/>
      <c r="E41" s="85">
        <f>E39*(1-E40)</f>
        <v>360000</v>
      </c>
      <c r="F41" s="66"/>
      <c r="G41" s="66"/>
      <c r="H41" s="67"/>
    </row>
    <row r="42" spans="3:8" ht="15" thickBot="1" x14ac:dyDescent="0.35">
      <c r="C42" s="13"/>
      <c r="D42" s="24"/>
      <c r="E42" s="5"/>
      <c r="F42" s="5"/>
      <c r="G42" s="5"/>
      <c r="H42" s="14"/>
    </row>
    <row r="44" spans="3:8" ht="15" thickBot="1" x14ac:dyDescent="0.35"/>
    <row r="45" spans="3:8" ht="21" customHeight="1" x14ac:dyDescent="0.3">
      <c r="C45" s="10" t="s">
        <v>104</v>
      </c>
      <c r="D45" s="22" t="s">
        <v>49</v>
      </c>
      <c r="E45" s="11" t="s">
        <v>50</v>
      </c>
      <c r="F45" s="11" t="s">
        <v>51</v>
      </c>
      <c r="G45" s="11" t="s">
        <v>52</v>
      </c>
      <c r="H45" s="12" t="s">
        <v>53</v>
      </c>
    </row>
    <row r="46" spans="3:8" ht="14.4" customHeight="1" x14ac:dyDescent="0.3">
      <c r="C46" s="2" t="s">
        <v>131</v>
      </c>
      <c r="D46" s="23"/>
      <c r="E46" s="6">
        <f>Assumptions!H19</f>
        <v>50</v>
      </c>
      <c r="F46" s="1"/>
      <c r="G46" s="1"/>
      <c r="H46" s="3"/>
    </row>
    <row r="47" spans="3:8" x14ac:dyDescent="0.3">
      <c r="C47" s="2" t="s">
        <v>124</v>
      </c>
      <c r="D47" s="23"/>
      <c r="E47" s="7">
        <f>Assumptions!H21</f>
        <v>120000</v>
      </c>
      <c r="F47" s="1"/>
      <c r="G47" s="1"/>
      <c r="H47" s="3"/>
    </row>
    <row r="48" spans="3:8" x14ac:dyDescent="0.3">
      <c r="C48" s="2" t="s">
        <v>155</v>
      </c>
      <c r="D48" s="23"/>
      <c r="E48" s="9">
        <f>Assumptions!H20</f>
        <v>0.1</v>
      </c>
      <c r="F48" s="1"/>
      <c r="G48" s="1"/>
      <c r="H48" s="3"/>
    </row>
    <row r="49" spans="3:8" ht="15" thickBot="1" x14ac:dyDescent="0.35">
      <c r="C49" s="136" t="s">
        <v>100</v>
      </c>
      <c r="D49" s="137"/>
      <c r="E49" s="138">
        <f>Benefits!H14</f>
        <v>0.26</v>
      </c>
      <c r="F49" s="139"/>
      <c r="G49" s="139"/>
      <c r="H49" s="140"/>
    </row>
    <row r="50" spans="3:8" ht="15.6" thickTop="1" thickBot="1" x14ac:dyDescent="0.35">
      <c r="C50" s="72" t="s">
        <v>168</v>
      </c>
      <c r="D50" s="73"/>
      <c r="E50" s="74">
        <f>E46*E47*E49*E48</f>
        <v>156000</v>
      </c>
      <c r="F50" s="75"/>
      <c r="G50" s="75"/>
      <c r="H50" s="76"/>
    </row>
    <row r="51" spans="3:8" x14ac:dyDescent="0.3">
      <c r="C51" s="2"/>
      <c r="D51" s="23"/>
      <c r="E51" s="1"/>
      <c r="F51" s="1"/>
      <c r="G51" s="1"/>
      <c r="H51" s="3"/>
    </row>
    <row r="52" spans="3:8" ht="14.4" customHeight="1" x14ac:dyDescent="0.3">
      <c r="C52" s="2" t="s">
        <v>125</v>
      </c>
      <c r="D52" s="23"/>
      <c r="E52" s="6">
        <f>Assumptions!H22</f>
        <v>150</v>
      </c>
      <c r="F52" s="1"/>
      <c r="G52" s="1"/>
      <c r="H52" s="3"/>
    </row>
    <row r="53" spans="3:8" x14ac:dyDescent="0.3">
      <c r="C53" s="2" t="s">
        <v>132</v>
      </c>
      <c r="D53" s="23"/>
      <c r="E53" s="7">
        <f>Assumptions!H24</f>
        <v>100000</v>
      </c>
      <c r="F53" s="1"/>
      <c r="G53" s="1"/>
      <c r="H53" s="3"/>
    </row>
    <row r="54" spans="3:8" x14ac:dyDescent="0.3">
      <c r="C54" s="2" t="s">
        <v>155</v>
      </c>
      <c r="D54" s="23"/>
      <c r="E54" s="9">
        <f>Assumptions!H23</f>
        <v>0.1</v>
      </c>
      <c r="F54" s="1"/>
      <c r="G54" s="1"/>
      <c r="H54" s="3"/>
    </row>
    <row r="55" spans="3:8" ht="15" thickBot="1" x14ac:dyDescent="0.35">
      <c r="C55" s="136" t="s">
        <v>133</v>
      </c>
      <c r="D55" s="137"/>
      <c r="E55" s="138">
        <f>Benefits!H15</f>
        <v>0.26</v>
      </c>
      <c r="F55" s="139"/>
      <c r="G55" s="139"/>
      <c r="H55" s="140"/>
    </row>
    <row r="56" spans="3:8" ht="15.6" thickTop="1" thickBot="1" x14ac:dyDescent="0.35">
      <c r="C56" s="72" t="s">
        <v>169</v>
      </c>
      <c r="D56" s="73"/>
      <c r="E56" s="74">
        <f>E52*E53*E55*E54</f>
        <v>390000</v>
      </c>
      <c r="F56" s="75"/>
      <c r="G56" s="75"/>
      <c r="H56" s="76"/>
    </row>
    <row r="57" spans="3:8" x14ac:dyDescent="0.3">
      <c r="C57" s="2"/>
      <c r="D57" s="23"/>
      <c r="E57" s="1"/>
      <c r="F57" s="1"/>
      <c r="G57" s="1"/>
      <c r="H57" s="3"/>
    </row>
    <row r="58" spans="3:8" x14ac:dyDescent="0.3">
      <c r="C58" s="2" t="s">
        <v>156</v>
      </c>
      <c r="D58" s="23"/>
      <c r="E58" s="7">
        <f>SUM(E50+E56)</f>
        <v>546000</v>
      </c>
      <c r="F58" s="1"/>
      <c r="G58" s="1"/>
      <c r="H58" s="3"/>
    </row>
    <row r="59" spans="3:8" ht="15" thickBot="1" x14ac:dyDescent="0.35">
      <c r="C59" s="160" t="s">
        <v>54</v>
      </c>
      <c r="D59" s="161"/>
      <c r="E59" s="162">
        <v>0</v>
      </c>
      <c r="F59" s="163"/>
      <c r="G59" s="163"/>
      <c r="H59" s="164"/>
    </row>
    <row r="60" spans="3:8" ht="15.6" thickTop="1" thickBot="1" x14ac:dyDescent="0.35">
      <c r="C60" s="68" t="s">
        <v>157</v>
      </c>
      <c r="D60" s="69"/>
      <c r="E60" s="78">
        <f>E58*(1-E59)</f>
        <v>546000</v>
      </c>
      <c r="F60" s="70"/>
      <c r="G60" s="70"/>
      <c r="H60" s="71"/>
    </row>
    <row r="61" spans="3:8" ht="15" thickBot="1" x14ac:dyDescent="0.35">
      <c r="C61" s="13"/>
      <c r="D61" s="24"/>
      <c r="E61" s="5"/>
      <c r="F61" s="5"/>
      <c r="G61" s="5"/>
      <c r="H61" s="14"/>
    </row>
    <row r="62" spans="3:8" ht="15" thickBot="1" x14ac:dyDescent="0.35"/>
    <row r="63" spans="3:8" ht="21" customHeight="1" x14ac:dyDescent="0.3">
      <c r="C63" s="10" t="s">
        <v>62</v>
      </c>
      <c r="D63" s="22" t="s">
        <v>49</v>
      </c>
      <c r="E63" s="11" t="s">
        <v>50</v>
      </c>
      <c r="F63" s="11" t="s">
        <v>51</v>
      </c>
      <c r="G63" s="11" t="s">
        <v>52</v>
      </c>
      <c r="H63" s="12" t="s">
        <v>53</v>
      </c>
    </row>
    <row r="64" spans="3:8" ht="17.399999999999999" customHeight="1" x14ac:dyDescent="0.3">
      <c r="C64" s="17" t="s">
        <v>159</v>
      </c>
      <c r="D64" s="20"/>
      <c r="E64" s="27">
        <f>Assumptions!H26</f>
        <v>2</v>
      </c>
      <c r="F64" s="15"/>
      <c r="G64" s="15"/>
      <c r="H64" s="16"/>
    </row>
    <row r="65" spans="3:8" ht="17.399999999999999" customHeight="1" x14ac:dyDescent="0.3">
      <c r="C65" s="158" t="s">
        <v>158</v>
      </c>
      <c r="D65" s="159"/>
      <c r="E65" s="142">
        <f>Benefits!H18</f>
        <v>0.22</v>
      </c>
      <c r="F65" s="143"/>
      <c r="G65" s="143"/>
      <c r="H65" s="144"/>
    </row>
    <row r="66" spans="3:8" ht="16.2" customHeight="1" x14ac:dyDescent="0.3">
      <c r="C66" s="19" t="s">
        <v>65</v>
      </c>
      <c r="D66" s="20"/>
      <c r="E66" s="34">
        <f>Assumptions!H27</f>
        <v>12000000</v>
      </c>
      <c r="F66" s="15"/>
      <c r="G66" s="15"/>
      <c r="H66" s="16"/>
    </row>
    <row r="67" spans="3:8" ht="13.2" customHeight="1" thickBot="1" x14ac:dyDescent="0.35">
      <c r="C67" s="145" t="s">
        <v>91</v>
      </c>
      <c r="D67" s="146"/>
      <c r="E67" s="147">
        <f>Assumptions!H28</f>
        <v>0.14000000000000001</v>
      </c>
      <c r="F67" s="148"/>
      <c r="G67" s="148"/>
      <c r="H67" s="149"/>
    </row>
    <row r="68" spans="3:8" ht="16.2" customHeight="1" thickTop="1" x14ac:dyDescent="0.3">
      <c r="C68" s="91" t="s">
        <v>160</v>
      </c>
      <c r="D68" s="150"/>
      <c r="E68" s="104">
        <f>E66*E67*E64*E65</f>
        <v>739200.00000000012</v>
      </c>
      <c r="F68" s="92"/>
      <c r="G68" s="92"/>
      <c r="H68" s="93"/>
    </row>
    <row r="69" spans="3:8" ht="14.4" customHeight="1" x14ac:dyDescent="0.3">
      <c r="C69" s="19"/>
      <c r="D69" s="20"/>
      <c r="E69" s="30"/>
      <c r="F69" s="15"/>
      <c r="G69" s="15"/>
      <c r="H69" s="16"/>
    </row>
    <row r="70" spans="3:8" x14ac:dyDescent="0.3">
      <c r="C70" s="2" t="s">
        <v>134</v>
      </c>
      <c r="D70" s="23"/>
      <c r="E70" s="87">
        <f>E68</f>
        <v>739200.00000000012</v>
      </c>
      <c r="F70" s="1"/>
      <c r="G70" s="1"/>
      <c r="H70" s="3"/>
    </row>
    <row r="71" spans="3:8" ht="15" thickBot="1" x14ac:dyDescent="0.35">
      <c r="C71" s="160" t="s">
        <v>54</v>
      </c>
      <c r="D71" s="161"/>
      <c r="E71" s="165">
        <v>0</v>
      </c>
      <c r="F71" s="163"/>
      <c r="G71" s="163"/>
      <c r="H71" s="164"/>
    </row>
    <row r="72" spans="3:8" ht="15.6" thickTop="1" thickBot="1" x14ac:dyDescent="0.35">
      <c r="C72" s="68" t="s">
        <v>59</v>
      </c>
      <c r="D72" s="69"/>
      <c r="E72" s="86">
        <f>E70*(1-E71)</f>
        <v>739200.00000000012</v>
      </c>
      <c r="F72" s="70"/>
      <c r="G72" s="70"/>
      <c r="H72" s="71"/>
    </row>
    <row r="73" spans="3:8" ht="15" thickBot="1" x14ac:dyDescent="0.35">
      <c r="C73" s="13"/>
      <c r="D73" s="24"/>
      <c r="E73" s="24"/>
      <c r="F73" s="5"/>
      <c r="G73" s="5"/>
      <c r="H73" s="14"/>
    </row>
    <row r="75" spans="3:8" ht="15" thickBot="1" x14ac:dyDescent="0.35"/>
    <row r="76" spans="3:8" ht="21" customHeight="1" x14ac:dyDescent="0.3">
      <c r="C76" s="10" t="s">
        <v>67</v>
      </c>
      <c r="D76" s="22" t="s">
        <v>49</v>
      </c>
      <c r="E76" s="11" t="s">
        <v>50</v>
      </c>
      <c r="F76" s="11" t="s">
        <v>51</v>
      </c>
      <c r="G76" s="11" t="s">
        <v>52</v>
      </c>
      <c r="H76" s="12" t="s">
        <v>53</v>
      </c>
    </row>
    <row r="77" spans="3:8" ht="21" customHeight="1" x14ac:dyDescent="0.3">
      <c r="C77" s="17" t="s">
        <v>507</v>
      </c>
      <c r="D77" s="20"/>
      <c r="E77" s="273">
        <f>Assumptions!H30</f>
        <v>6</v>
      </c>
      <c r="F77" s="273"/>
      <c r="G77" s="273"/>
      <c r="H77" s="274"/>
    </row>
    <row r="78" spans="3:8" ht="17.399999999999999" customHeight="1" x14ac:dyDescent="0.3">
      <c r="C78" s="158" t="s">
        <v>508</v>
      </c>
      <c r="D78" s="275"/>
      <c r="E78" s="142">
        <f>Benefits!H20</f>
        <v>0.4</v>
      </c>
      <c r="F78" s="143"/>
      <c r="G78" s="143"/>
      <c r="H78" s="144"/>
    </row>
    <row r="79" spans="3:8" ht="17.399999999999999" customHeight="1" x14ac:dyDescent="0.3">
      <c r="C79" s="17" t="s">
        <v>95</v>
      </c>
      <c r="D79" s="27"/>
      <c r="E79" s="27">
        <f>Assumptions!H31</f>
        <v>2</v>
      </c>
      <c r="F79" s="15"/>
      <c r="G79" s="15"/>
      <c r="H79" s="16"/>
    </row>
    <row r="80" spans="3:8" ht="16.95" customHeight="1" x14ac:dyDescent="0.3">
      <c r="C80" s="19" t="s">
        <v>92</v>
      </c>
      <c r="D80" s="34"/>
      <c r="E80" s="34">
        <f>Assumptions!H32</f>
        <v>12000000</v>
      </c>
      <c r="F80" s="15"/>
      <c r="G80" s="15"/>
      <c r="H80" s="16"/>
    </row>
    <row r="81" spans="3:8" ht="14.4" customHeight="1" thickBot="1" x14ac:dyDescent="0.35">
      <c r="C81" s="31" t="s">
        <v>93</v>
      </c>
      <c r="D81" s="100"/>
      <c r="E81" s="100">
        <f>Assumptions!H33</f>
        <v>0.14000000000000001</v>
      </c>
      <c r="F81" s="101"/>
      <c r="G81" s="101"/>
      <c r="H81" s="102"/>
    </row>
    <row r="82" spans="3:8" ht="15.6" customHeight="1" thickTop="1" x14ac:dyDescent="0.3">
      <c r="C82" s="91" t="s">
        <v>94</v>
      </c>
      <c r="D82" s="104"/>
      <c r="E82" s="104">
        <f>E77*E78*E79*(E80/12)*E81</f>
        <v>672000.00000000023</v>
      </c>
      <c r="F82" s="92"/>
      <c r="G82" s="92"/>
      <c r="H82" s="93"/>
    </row>
    <row r="83" spans="3:8" ht="11.4" customHeight="1" x14ac:dyDescent="0.3">
      <c r="C83" s="19"/>
      <c r="D83" s="20"/>
      <c r="E83" s="20"/>
      <c r="F83" s="15"/>
      <c r="G83" s="15"/>
      <c r="H83" s="16"/>
    </row>
    <row r="84" spans="3:8" ht="13.95" customHeight="1" x14ac:dyDescent="0.3">
      <c r="C84" s="2" t="s">
        <v>135</v>
      </c>
      <c r="D84" s="26"/>
      <c r="E84" s="87">
        <f>E82</f>
        <v>672000.00000000023</v>
      </c>
      <c r="F84" s="1"/>
      <c r="G84" s="1"/>
      <c r="H84" s="3"/>
    </row>
    <row r="85" spans="3:8" ht="15" thickBot="1" x14ac:dyDescent="0.35">
      <c r="C85" s="160" t="s">
        <v>54</v>
      </c>
      <c r="D85" s="166"/>
      <c r="E85" s="165">
        <v>0</v>
      </c>
      <c r="F85" s="163"/>
      <c r="G85" s="163"/>
      <c r="H85" s="164"/>
    </row>
    <row r="86" spans="3:8" ht="15.6" thickTop="1" thickBot="1" x14ac:dyDescent="0.35">
      <c r="C86" s="68" t="s">
        <v>136</v>
      </c>
      <c r="D86" s="88"/>
      <c r="E86" s="89">
        <f>E84*(1-E85)</f>
        <v>672000.00000000023</v>
      </c>
      <c r="F86" s="70"/>
      <c r="G86" s="70"/>
      <c r="H86" s="71"/>
    </row>
    <row r="87" spans="3:8" ht="15" thickBot="1" x14ac:dyDescent="0.35">
      <c r="C87" s="13"/>
      <c r="D87" s="24"/>
      <c r="E87" s="5"/>
      <c r="F87" s="5"/>
      <c r="G87" s="5"/>
      <c r="H87" s="14"/>
    </row>
    <row r="88" spans="3:8" ht="15" thickBot="1" x14ac:dyDescent="0.35"/>
    <row r="89" spans="3:8" ht="21" customHeight="1" x14ac:dyDescent="0.3">
      <c r="C89" s="10" t="s">
        <v>99</v>
      </c>
      <c r="D89" s="22" t="s">
        <v>49</v>
      </c>
      <c r="E89" s="11" t="s">
        <v>50</v>
      </c>
      <c r="F89" s="11" t="s">
        <v>51</v>
      </c>
      <c r="G89" s="11" t="s">
        <v>52</v>
      </c>
      <c r="H89" s="12" t="s">
        <v>53</v>
      </c>
    </row>
    <row r="90" spans="3:8" ht="17.399999999999999" customHeight="1" x14ac:dyDescent="0.3">
      <c r="C90" s="17" t="s">
        <v>126</v>
      </c>
      <c r="D90" s="20"/>
      <c r="E90" s="30">
        <f>Assumptions!H35</f>
        <v>4547500.5</v>
      </c>
      <c r="F90" s="15"/>
      <c r="G90" s="15"/>
      <c r="H90" s="16"/>
    </row>
    <row r="91" spans="3:8" ht="21" customHeight="1" x14ac:dyDescent="0.3">
      <c r="C91" s="19" t="s">
        <v>127</v>
      </c>
      <c r="D91" s="20"/>
      <c r="E91" s="40">
        <f>Assumptions!H36</f>
        <v>0.105</v>
      </c>
      <c r="F91" s="15"/>
      <c r="G91" s="15"/>
      <c r="H91" s="16"/>
    </row>
    <row r="92" spans="3:8" ht="16.95" customHeight="1" thickBot="1" x14ac:dyDescent="0.35">
      <c r="C92" s="145" t="s">
        <v>96</v>
      </c>
      <c r="D92" s="146"/>
      <c r="E92" s="147">
        <f>Benefits!H22</f>
        <v>0.2</v>
      </c>
      <c r="F92" s="148"/>
      <c r="G92" s="148"/>
      <c r="H92" s="149"/>
    </row>
    <row r="93" spans="3:8" ht="15" customHeight="1" thickTop="1" thickBot="1" x14ac:dyDescent="0.35">
      <c r="C93" s="94" t="s">
        <v>97</v>
      </c>
      <c r="D93" s="95"/>
      <c r="E93" s="96">
        <f>E90*E91*E92</f>
        <v>95497.510500000004</v>
      </c>
      <c r="F93" s="97"/>
      <c r="G93" s="97"/>
      <c r="H93" s="98"/>
    </row>
    <row r="94" spans="3:8" ht="12.6" customHeight="1" x14ac:dyDescent="0.3">
      <c r="C94" s="19"/>
      <c r="D94" s="20"/>
      <c r="E94" s="39"/>
      <c r="F94" s="15"/>
      <c r="G94" s="15"/>
      <c r="H94" s="16"/>
    </row>
    <row r="95" spans="3:8" ht="12.6" customHeight="1" x14ac:dyDescent="0.3">
      <c r="C95" s="19" t="s">
        <v>512</v>
      </c>
      <c r="D95" s="20"/>
      <c r="E95" s="29">
        <f>Assumptions!H39</f>
        <v>3</v>
      </c>
      <c r="F95" s="15"/>
      <c r="G95" s="15"/>
      <c r="H95" s="16"/>
    </row>
    <row r="96" spans="3:8" ht="12.6" customHeight="1" x14ac:dyDescent="0.3">
      <c r="C96" s="141" t="s">
        <v>325</v>
      </c>
      <c r="D96" s="159"/>
      <c r="E96" s="152">
        <f>Benefits!H23</f>
        <v>0.2</v>
      </c>
      <c r="F96" s="143"/>
      <c r="G96" s="143"/>
      <c r="H96" s="144"/>
    </row>
    <row r="97" spans="3:10" ht="16.95" customHeight="1" x14ac:dyDescent="0.3">
      <c r="C97" s="91" t="s">
        <v>513</v>
      </c>
      <c r="D97" s="150"/>
      <c r="E97" s="345">
        <f>Assumptions!H37</f>
        <v>0.2</v>
      </c>
      <c r="F97" s="92"/>
      <c r="G97" s="92"/>
      <c r="H97" s="93"/>
    </row>
    <row r="98" spans="3:10" ht="17.399999999999999" customHeight="1" thickBot="1" x14ac:dyDescent="0.35">
      <c r="C98" s="31" t="s">
        <v>171</v>
      </c>
      <c r="D98" s="99"/>
      <c r="E98" s="103">
        <f>Assumptions!H38</f>
        <v>200000</v>
      </c>
      <c r="F98" s="101"/>
      <c r="G98" s="101"/>
      <c r="H98" s="102"/>
    </row>
    <row r="99" spans="3:10" ht="16.2" customHeight="1" thickTop="1" thickBot="1" x14ac:dyDescent="0.35">
      <c r="C99" s="94" t="s">
        <v>98</v>
      </c>
      <c r="D99" s="95"/>
      <c r="E99" s="151">
        <f>E95*E96*E97*E98</f>
        <v>24000.000000000004</v>
      </c>
      <c r="F99" s="97"/>
      <c r="G99" s="97"/>
      <c r="H99" s="98"/>
    </row>
    <row r="100" spans="3:10" ht="12.6" customHeight="1" x14ac:dyDescent="0.3">
      <c r="C100" s="19"/>
      <c r="D100" s="20"/>
      <c r="E100" s="27"/>
      <c r="F100" s="15"/>
      <c r="G100" s="15"/>
      <c r="H100" s="16"/>
    </row>
    <row r="101" spans="3:10" x14ac:dyDescent="0.3">
      <c r="C101" s="2" t="s">
        <v>137</v>
      </c>
      <c r="D101" s="23"/>
      <c r="E101" s="87">
        <f>SUM(E93,E99)</f>
        <v>119497.5105</v>
      </c>
      <c r="F101" s="1"/>
      <c r="G101" s="1"/>
      <c r="H101" s="3"/>
    </row>
    <row r="102" spans="3:10" ht="15" thickBot="1" x14ac:dyDescent="0.35">
      <c r="C102" s="160" t="s">
        <v>54</v>
      </c>
      <c r="D102" s="161"/>
      <c r="E102" s="165">
        <v>0</v>
      </c>
      <c r="F102" s="163"/>
      <c r="G102" s="163"/>
      <c r="H102" s="164"/>
    </row>
    <row r="103" spans="3:10" ht="15.6" thickTop="1" thickBot="1" x14ac:dyDescent="0.35">
      <c r="C103" s="68" t="s">
        <v>138</v>
      </c>
      <c r="D103" s="69"/>
      <c r="E103" s="90">
        <f>E101*(1-E102)</f>
        <v>119497.5105</v>
      </c>
      <c r="F103" s="70"/>
      <c r="G103" s="70"/>
      <c r="H103" s="71"/>
    </row>
    <row r="104" spans="3:10" ht="15" thickBot="1" x14ac:dyDescent="0.35">
      <c r="C104" s="13"/>
      <c r="D104" s="24"/>
      <c r="E104" s="24"/>
      <c r="F104" s="5"/>
      <c r="G104" s="5"/>
      <c r="H104" s="14"/>
    </row>
    <row r="106" spans="3:10" ht="15" thickBot="1" x14ac:dyDescent="0.35"/>
    <row r="107" spans="3:10" ht="21" customHeight="1" x14ac:dyDescent="0.3">
      <c r="C107" s="10" t="s">
        <v>68</v>
      </c>
      <c r="D107" s="22" t="s">
        <v>49</v>
      </c>
      <c r="E107" s="11" t="s">
        <v>50</v>
      </c>
      <c r="F107" s="11" t="s">
        <v>51</v>
      </c>
      <c r="G107" s="11" t="s">
        <v>52</v>
      </c>
      <c r="H107" s="12" t="s">
        <v>53</v>
      </c>
    </row>
    <row r="108" spans="3:10" ht="18" customHeight="1" x14ac:dyDescent="0.3">
      <c r="C108" s="19" t="s">
        <v>75</v>
      </c>
      <c r="D108" s="29"/>
      <c r="E108" s="29">
        <f>Assumptions!H41</f>
        <v>7.45</v>
      </c>
      <c r="F108" s="15"/>
      <c r="G108" s="15"/>
      <c r="H108" s="16"/>
    </row>
    <row r="109" spans="3:10" ht="19.95" customHeight="1" x14ac:dyDescent="0.3">
      <c r="C109" s="19" t="s">
        <v>76</v>
      </c>
      <c r="D109" s="36"/>
      <c r="E109" s="36">
        <f>Assumptions!H42</f>
        <v>10.350000000000001</v>
      </c>
      <c r="F109" s="15"/>
      <c r="G109" s="15"/>
      <c r="H109" s="16"/>
    </row>
    <row r="110" spans="3:10" ht="18" customHeight="1" x14ac:dyDescent="0.3">
      <c r="C110" s="91" t="s">
        <v>81</v>
      </c>
      <c r="D110" s="277"/>
      <c r="E110" s="277">
        <f>E108*E109</f>
        <v>77.107500000000016</v>
      </c>
      <c r="F110" s="92"/>
      <c r="G110" s="92"/>
      <c r="H110" s="93"/>
    </row>
    <row r="111" spans="3:10" ht="18.600000000000001" customHeight="1" x14ac:dyDescent="0.3">
      <c r="C111" s="141" t="s">
        <v>77</v>
      </c>
      <c r="D111" s="152"/>
      <c r="E111" s="152">
        <f>Benefits!H26</f>
        <v>0.22</v>
      </c>
      <c r="F111" s="143"/>
      <c r="G111" s="143"/>
      <c r="H111" s="144"/>
      <c r="J111">
        <f>3000000/365</f>
        <v>8219.17808219178</v>
      </c>
    </row>
    <row r="112" spans="3:10" ht="19.95" customHeight="1" x14ac:dyDescent="0.3">
      <c r="C112" s="141" t="s">
        <v>78</v>
      </c>
      <c r="D112" s="152"/>
      <c r="E112" s="152">
        <f>Benefits!H27</f>
        <v>0.25</v>
      </c>
      <c r="F112" s="143"/>
      <c r="G112" s="143"/>
      <c r="H112" s="144"/>
      <c r="J112" s="135">
        <f>J111*365</f>
        <v>2999999.9999999995</v>
      </c>
    </row>
    <row r="113" spans="3:8" ht="18" customHeight="1" x14ac:dyDescent="0.3">
      <c r="C113" s="91" t="s">
        <v>129</v>
      </c>
      <c r="D113" s="277"/>
      <c r="E113" s="277">
        <f>(E108*(1-E111))*(E109*(1-E112))</f>
        <v>45.107887500000004</v>
      </c>
      <c r="F113" s="92"/>
      <c r="G113" s="92"/>
      <c r="H113" s="93"/>
    </row>
    <row r="114" spans="3:8" ht="18" customHeight="1" x14ac:dyDescent="0.3">
      <c r="C114" s="19" t="s">
        <v>165</v>
      </c>
      <c r="D114" s="36"/>
      <c r="E114" s="43">
        <f>Assumptions!H43</f>
        <v>4500000</v>
      </c>
      <c r="F114" s="15"/>
      <c r="G114" s="15"/>
      <c r="H114" s="16"/>
    </row>
    <row r="115" spans="3:8" ht="18" customHeight="1" x14ac:dyDescent="0.3">
      <c r="C115" s="91" t="s">
        <v>166</v>
      </c>
      <c r="D115" s="277"/>
      <c r="E115" s="277">
        <v>365</v>
      </c>
      <c r="F115" s="92"/>
      <c r="G115" s="92"/>
      <c r="H115" s="93"/>
    </row>
    <row r="116" spans="3:8" ht="16.95" customHeight="1" thickBot="1" x14ac:dyDescent="0.35">
      <c r="C116" s="278" t="s">
        <v>79</v>
      </c>
      <c r="D116" s="279"/>
      <c r="E116" s="279">
        <f>E114/E115</f>
        <v>12328.767123287671</v>
      </c>
      <c r="F116" s="280"/>
      <c r="G116" s="280"/>
      <c r="H116" s="281"/>
    </row>
    <row r="117" spans="3:8" ht="21" customHeight="1" thickTop="1" thickBot="1" x14ac:dyDescent="0.35">
      <c r="C117" s="105" t="s">
        <v>80</v>
      </c>
      <c r="D117" s="106"/>
      <c r="E117" s="106">
        <f>E113*E116</f>
        <v>556124.64041095891</v>
      </c>
      <c r="F117" s="107"/>
      <c r="G117" s="107"/>
      <c r="H117" s="108"/>
    </row>
    <row r="118" spans="3:8" ht="17.399999999999999" customHeight="1" x14ac:dyDescent="0.3">
      <c r="C118" s="17" t="s">
        <v>451</v>
      </c>
      <c r="D118" s="27"/>
      <c r="E118" s="27">
        <f>Assumptions!H44</f>
        <v>3</v>
      </c>
      <c r="F118" s="15"/>
      <c r="G118" s="15"/>
      <c r="H118" s="16"/>
    </row>
    <row r="119" spans="3:8" ht="19.2" customHeight="1" x14ac:dyDescent="0.3">
      <c r="C119" s="91" t="s">
        <v>452</v>
      </c>
      <c r="D119" s="282"/>
      <c r="E119" s="283">
        <f>E113</f>
        <v>45.107887500000004</v>
      </c>
      <c r="F119" s="92"/>
      <c r="G119" s="92"/>
      <c r="H119" s="93"/>
    </row>
    <row r="120" spans="3:8" ht="16.2" customHeight="1" thickBot="1" x14ac:dyDescent="0.35">
      <c r="C120" s="19" t="s">
        <v>453</v>
      </c>
      <c r="D120" s="34"/>
      <c r="E120" s="256">
        <f>Assumptions!H45</f>
        <v>150000</v>
      </c>
      <c r="F120" s="15"/>
      <c r="G120" s="15"/>
      <c r="H120" s="16"/>
    </row>
    <row r="121" spans="3:8" ht="16.95" customHeight="1" thickTop="1" thickBot="1" x14ac:dyDescent="0.35">
      <c r="C121" s="105" t="s">
        <v>128</v>
      </c>
      <c r="D121" s="106"/>
      <c r="E121" s="106">
        <f>E118*E119*(E120/2000)</f>
        <v>10149.274687500001</v>
      </c>
      <c r="F121" s="107"/>
      <c r="G121" s="107"/>
      <c r="H121" s="108"/>
    </row>
    <row r="122" spans="3:8" ht="15" customHeight="1" x14ac:dyDescent="0.3">
      <c r="C122" s="19"/>
      <c r="D122" s="30"/>
      <c r="E122" s="30"/>
      <c r="F122" s="15"/>
      <c r="G122" s="15"/>
      <c r="H122" s="16"/>
    </row>
    <row r="123" spans="3:8" x14ac:dyDescent="0.3">
      <c r="C123" s="80" t="s">
        <v>139</v>
      </c>
      <c r="D123" s="284"/>
      <c r="E123" s="104">
        <f>E117+E121</f>
        <v>566273.91509845888</v>
      </c>
      <c r="F123" s="83"/>
      <c r="G123" s="83"/>
      <c r="H123" s="84"/>
    </row>
    <row r="124" spans="3:8" ht="15" thickBot="1" x14ac:dyDescent="0.35">
      <c r="C124" s="160" t="s">
        <v>72</v>
      </c>
      <c r="D124" s="166"/>
      <c r="E124" s="167">
        <v>0</v>
      </c>
      <c r="F124" s="163"/>
      <c r="G124" s="163"/>
      <c r="H124" s="164"/>
    </row>
    <row r="125" spans="3:8" ht="15.6" thickTop="1" thickBot="1" x14ac:dyDescent="0.35">
      <c r="C125" s="64" t="s">
        <v>140</v>
      </c>
      <c r="D125" s="109"/>
      <c r="E125" s="110">
        <f>E123*(1-E124)</f>
        <v>566273.91509845888</v>
      </c>
      <c r="F125" s="66"/>
      <c r="G125" s="66"/>
      <c r="H125" s="67"/>
    </row>
    <row r="126" spans="3:8" ht="15" thickBot="1" x14ac:dyDescent="0.35">
      <c r="C126" s="13"/>
      <c r="D126" s="24"/>
      <c r="E126" s="5"/>
      <c r="F126" s="5"/>
      <c r="G126" s="5"/>
      <c r="H126" s="14"/>
    </row>
    <row r="128" spans="3:8" ht="15" thickBot="1" x14ac:dyDescent="0.35"/>
    <row r="129" spans="3:15" ht="21" customHeight="1" x14ac:dyDescent="0.3">
      <c r="C129" s="10" t="s">
        <v>83</v>
      </c>
      <c r="D129" s="22" t="s">
        <v>49</v>
      </c>
      <c r="E129" s="11" t="s">
        <v>50</v>
      </c>
      <c r="F129" s="11" t="s">
        <v>51</v>
      </c>
      <c r="G129" s="11" t="s">
        <v>52</v>
      </c>
      <c r="H129" s="12" t="s">
        <v>53</v>
      </c>
    </row>
    <row r="130" spans="3:15" ht="17.399999999999999" customHeight="1" x14ac:dyDescent="0.3">
      <c r="C130" s="17" t="s">
        <v>454</v>
      </c>
      <c r="D130" s="27"/>
      <c r="E130" s="27">
        <f>Assumptions!H47</f>
        <v>3</v>
      </c>
      <c r="F130" s="15"/>
      <c r="G130" s="15"/>
      <c r="H130" s="16"/>
    </row>
    <row r="131" spans="3:15" ht="21" customHeight="1" x14ac:dyDescent="0.3">
      <c r="C131" s="19" t="s">
        <v>496</v>
      </c>
      <c r="D131" s="33"/>
      <c r="E131" s="33">
        <f>Assumptions!H48</f>
        <v>0.5</v>
      </c>
      <c r="F131" s="15"/>
      <c r="G131" s="15"/>
      <c r="H131" s="16"/>
    </row>
    <row r="132" spans="3:15" ht="21" customHeight="1" x14ac:dyDescent="0.3">
      <c r="C132" s="19" t="s">
        <v>69</v>
      </c>
      <c r="D132" s="34"/>
      <c r="E132" s="34">
        <f>Assumptions!H49</f>
        <v>150000</v>
      </c>
      <c r="F132" s="15"/>
      <c r="G132" s="15"/>
      <c r="H132" s="16"/>
    </row>
    <row r="133" spans="3:15" ht="21" customHeight="1" thickBot="1" x14ac:dyDescent="0.35">
      <c r="C133" s="145" t="s">
        <v>70</v>
      </c>
      <c r="D133" s="147"/>
      <c r="E133" s="147">
        <f>Benefits!H29</f>
        <v>0.28000000000000003</v>
      </c>
      <c r="F133" s="148"/>
      <c r="G133" s="148"/>
      <c r="H133" s="149" t="s">
        <v>206</v>
      </c>
    </row>
    <row r="134" spans="3:15" ht="16.95" customHeight="1" thickTop="1" x14ac:dyDescent="0.3">
      <c r="C134" s="91" t="s">
        <v>82</v>
      </c>
      <c r="D134" s="104"/>
      <c r="E134" s="104">
        <f>E130*E131*E132*E133</f>
        <v>63000.000000000007</v>
      </c>
      <c r="F134" s="92"/>
      <c r="G134" s="92"/>
      <c r="H134" s="93"/>
    </row>
    <row r="135" spans="3:15" ht="18" customHeight="1" x14ac:dyDescent="0.3">
      <c r="C135" s="19"/>
      <c r="D135" s="30"/>
      <c r="E135" s="30"/>
      <c r="F135" s="15"/>
      <c r="G135" s="15"/>
      <c r="H135" s="16"/>
    </row>
    <row r="136" spans="3:15" ht="17.399999999999999" customHeight="1" x14ac:dyDescent="0.3">
      <c r="C136" s="19" t="s">
        <v>73</v>
      </c>
      <c r="D136" s="30"/>
      <c r="E136" s="30">
        <f>Assumptions!H50</f>
        <v>25000000</v>
      </c>
      <c r="F136" s="15"/>
      <c r="G136" s="15"/>
      <c r="H136" s="16"/>
      <c r="J136" t="s">
        <v>161</v>
      </c>
      <c r="K136" s="133">
        <v>10000000</v>
      </c>
    </row>
    <row r="137" spans="3:15" ht="21" customHeight="1" x14ac:dyDescent="0.3">
      <c r="C137" s="19" t="s">
        <v>74</v>
      </c>
      <c r="D137" s="35"/>
      <c r="E137" s="35">
        <f>Assumptions!H51</f>
        <v>2.5000000000000001E-2</v>
      </c>
      <c r="F137" s="15"/>
      <c r="G137" s="15"/>
      <c r="H137" s="16"/>
      <c r="J137" t="s">
        <v>162</v>
      </c>
      <c r="K137" s="134"/>
    </row>
    <row r="138" spans="3:15" ht="21" customHeight="1" thickBot="1" x14ac:dyDescent="0.35">
      <c r="C138" s="145" t="s">
        <v>328</v>
      </c>
      <c r="D138" s="153"/>
      <c r="E138" s="153">
        <f>Benefits!H30</f>
        <v>0.6</v>
      </c>
      <c r="F138" s="148"/>
      <c r="G138" s="148"/>
      <c r="H138" s="149"/>
      <c r="K138" t="s">
        <v>163</v>
      </c>
    </row>
    <row r="139" spans="3:15" ht="21" customHeight="1" thickTop="1" thickBot="1" x14ac:dyDescent="0.35">
      <c r="C139" s="105" t="s">
        <v>71</v>
      </c>
      <c r="D139" s="106"/>
      <c r="E139" s="106">
        <f>E136*E137*E138</f>
        <v>375000</v>
      </c>
      <c r="F139" s="107"/>
      <c r="G139" s="107"/>
      <c r="H139" s="108"/>
      <c r="K139" t="s">
        <v>164</v>
      </c>
    </row>
    <row r="140" spans="3:15" ht="21" customHeight="1" x14ac:dyDescent="0.3">
      <c r="C140" s="19"/>
      <c r="D140" s="20"/>
      <c r="E140" s="20"/>
      <c r="F140" s="15"/>
      <c r="G140" s="15"/>
      <c r="H140" s="16"/>
      <c r="O140" t="s">
        <v>450</v>
      </c>
    </row>
    <row r="141" spans="3:15" x14ac:dyDescent="0.3">
      <c r="C141" s="2" t="s">
        <v>66</v>
      </c>
      <c r="D141" s="26"/>
      <c r="E141" s="26">
        <f>E134+E139</f>
        <v>438000</v>
      </c>
      <c r="F141" s="1"/>
      <c r="G141" s="1"/>
      <c r="H141" s="3"/>
    </row>
    <row r="142" spans="3:15" ht="15" thickBot="1" x14ac:dyDescent="0.35">
      <c r="C142" s="160" t="s">
        <v>54</v>
      </c>
      <c r="D142" s="166"/>
      <c r="E142" s="166">
        <v>0</v>
      </c>
      <c r="F142" s="163"/>
      <c r="G142" s="163"/>
      <c r="H142" s="164"/>
    </row>
    <row r="143" spans="3:15" ht="15.6" thickTop="1" thickBot="1" x14ac:dyDescent="0.35">
      <c r="C143" s="64" t="s">
        <v>59</v>
      </c>
      <c r="D143" s="112"/>
      <c r="E143" s="112">
        <f>E141*(1-E142)</f>
        <v>438000</v>
      </c>
      <c r="F143" s="66"/>
      <c r="G143" s="66"/>
      <c r="H143" s="67"/>
    </row>
    <row r="144" spans="3:15" ht="15" thickBot="1" x14ac:dyDescent="0.35">
      <c r="C144" s="13"/>
      <c r="D144" s="24"/>
      <c r="E144" s="5"/>
      <c r="F144" s="5"/>
      <c r="G144" s="5"/>
      <c r="H144" s="14"/>
    </row>
    <row r="146" spans="3:10" ht="15" thickBot="1" x14ac:dyDescent="0.35"/>
    <row r="147" spans="3:10" ht="21.6" customHeight="1" x14ac:dyDescent="0.3">
      <c r="C147" s="10" t="s">
        <v>84</v>
      </c>
      <c r="D147" s="22" t="s">
        <v>49</v>
      </c>
      <c r="E147" s="11" t="s">
        <v>50</v>
      </c>
      <c r="F147" s="11" t="s">
        <v>51</v>
      </c>
      <c r="G147" s="11" t="s">
        <v>52</v>
      </c>
      <c r="H147" s="12" t="s">
        <v>53</v>
      </c>
    </row>
    <row r="148" spans="3:10" ht="15" customHeight="1" x14ac:dyDescent="0.3">
      <c r="C148" s="19" t="s">
        <v>86</v>
      </c>
      <c r="D148" s="27"/>
      <c r="E148" s="27">
        <f>365*24</f>
        <v>8760</v>
      </c>
      <c r="F148" s="15"/>
      <c r="G148" s="15"/>
      <c r="H148" s="16"/>
    </row>
    <row r="149" spans="3:10" ht="15.6" customHeight="1" x14ac:dyDescent="0.3">
      <c r="C149" s="17" t="s">
        <v>455</v>
      </c>
      <c r="D149" s="28"/>
      <c r="E149" s="28">
        <f>Assumptions!H53</f>
        <v>0.99985000000000002</v>
      </c>
      <c r="F149" s="15"/>
      <c r="G149" s="15"/>
      <c r="H149" s="16"/>
    </row>
    <row r="150" spans="3:10" ht="15" customHeight="1" x14ac:dyDescent="0.3">
      <c r="C150" s="19" t="s">
        <v>130</v>
      </c>
      <c r="D150" s="29"/>
      <c r="E150" s="29">
        <f>E148*(1-E149)</f>
        <v>1.3139999999998553</v>
      </c>
      <c r="F150" s="15"/>
      <c r="G150" s="15"/>
      <c r="H150" s="16"/>
      <c r="J150" s="225">
        <f>E150-E152</f>
        <v>0.65699999999944136</v>
      </c>
    </row>
    <row r="151" spans="3:10" ht="15.6" customHeight="1" x14ac:dyDescent="0.3">
      <c r="C151" s="19" t="s">
        <v>456</v>
      </c>
      <c r="D151" s="28"/>
      <c r="E151" s="28">
        <f>Assumptions!H54</f>
        <v>0.99992499999999995</v>
      </c>
      <c r="F151" s="15"/>
      <c r="G151" s="15"/>
      <c r="H151" s="16"/>
    </row>
    <row r="152" spans="3:10" ht="17.399999999999999" customHeight="1" x14ac:dyDescent="0.3">
      <c r="C152" s="19" t="s">
        <v>85</v>
      </c>
      <c r="D152" s="27"/>
      <c r="E152" s="27">
        <f>E148*(1-E151)</f>
        <v>0.65700000000041392</v>
      </c>
      <c r="F152" s="15"/>
      <c r="G152" s="15"/>
      <c r="H152" s="16"/>
    </row>
    <row r="153" spans="3:10" ht="17.399999999999999" customHeight="1" x14ac:dyDescent="0.3">
      <c r="C153" s="19" t="s">
        <v>457</v>
      </c>
      <c r="D153" s="27"/>
      <c r="E153" s="29">
        <f>E150-E152</f>
        <v>0.65699999999944136</v>
      </c>
      <c r="F153" s="15"/>
      <c r="G153" s="15"/>
      <c r="H153" s="16"/>
    </row>
    <row r="154" spans="3:10" ht="16.95" customHeight="1" x14ac:dyDescent="0.3">
      <c r="C154" s="19" t="s">
        <v>87</v>
      </c>
      <c r="D154" s="30"/>
      <c r="E154" s="30">
        <f>Assumptions!H55</f>
        <v>954000</v>
      </c>
      <c r="F154" s="15"/>
      <c r="G154" s="15"/>
      <c r="H154" s="16"/>
    </row>
    <row r="155" spans="3:10" ht="15.6" customHeight="1" thickBot="1" x14ac:dyDescent="0.35">
      <c r="C155" s="145" t="s">
        <v>109</v>
      </c>
      <c r="D155" s="250"/>
      <c r="E155" s="153">
        <f>Benefits!H32</f>
        <v>0.36</v>
      </c>
      <c r="F155" s="148"/>
      <c r="G155" s="148"/>
      <c r="H155" s="149"/>
      <c r="J155" t="s">
        <v>142</v>
      </c>
    </row>
    <row r="156" spans="3:10" ht="15.6" customHeight="1" thickTop="1" x14ac:dyDescent="0.3">
      <c r="C156" s="91" t="s">
        <v>462</v>
      </c>
      <c r="D156" s="104"/>
      <c r="E156" s="251">
        <f>E153*E154*E155</f>
        <v>225640.07999980813</v>
      </c>
      <c r="F156" s="92"/>
      <c r="G156" s="92"/>
      <c r="H156" s="93"/>
    </row>
    <row r="157" spans="3:10" ht="15.6" customHeight="1" x14ac:dyDescent="0.3">
      <c r="C157" s="19" t="s">
        <v>458</v>
      </c>
      <c r="D157" s="30"/>
      <c r="E157" s="36">
        <f>Assumptions!H56</f>
        <v>3</v>
      </c>
      <c r="F157" s="15"/>
      <c r="G157" s="15"/>
      <c r="H157" s="16"/>
    </row>
    <row r="158" spans="3:10" ht="15.6" customHeight="1" x14ac:dyDescent="0.3">
      <c r="C158" s="19" t="s">
        <v>459</v>
      </c>
      <c r="D158" s="30"/>
      <c r="E158" s="35">
        <f>Assumptions!H57</f>
        <v>1</v>
      </c>
      <c r="F158" s="15"/>
      <c r="G158" s="15"/>
      <c r="H158" s="16"/>
    </row>
    <row r="159" spans="3:10" ht="15.6" customHeight="1" x14ac:dyDescent="0.3">
      <c r="C159" s="19" t="s">
        <v>460</v>
      </c>
      <c r="D159" s="30"/>
      <c r="E159" s="249">
        <f>Assumptions!H58</f>
        <v>150000</v>
      </c>
      <c r="F159" s="15"/>
      <c r="G159" s="15"/>
      <c r="H159" s="16"/>
    </row>
    <row r="160" spans="3:10" ht="15.6" customHeight="1" thickBot="1" x14ac:dyDescent="0.35">
      <c r="C160" s="145" t="s">
        <v>461</v>
      </c>
      <c r="D160" s="250"/>
      <c r="E160" s="285">
        <f>Benefits!H33</f>
        <v>0.2</v>
      </c>
      <c r="F160" s="148"/>
      <c r="G160" s="148"/>
      <c r="H160" s="149"/>
    </row>
    <row r="161" spans="3:10" ht="16.2" customHeight="1" thickTop="1" x14ac:dyDescent="0.3">
      <c r="C161" s="91" t="s">
        <v>88</v>
      </c>
      <c r="D161" s="104"/>
      <c r="E161" s="104">
        <f>E157*E158*E159*E160</f>
        <v>90000</v>
      </c>
      <c r="F161" s="92"/>
      <c r="G161" s="92"/>
      <c r="H161" s="93"/>
    </row>
    <row r="162" spans="3:10" ht="21" customHeight="1" x14ac:dyDescent="0.3">
      <c r="C162" s="19" t="s">
        <v>463</v>
      </c>
      <c r="D162" s="30"/>
      <c r="E162" s="30">
        <f>E156+E161</f>
        <v>315640.07999980811</v>
      </c>
      <c r="F162" s="15"/>
      <c r="G162" s="15"/>
      <c r="H162" s="16"/>
    </row>
    <row r="163" spans="3:10" x14ac:dyDescent="0.3">
      <c r="C163" s="168" t="s">
        <v>54</v>
      </c>
      <c r="D163" s="169"/>
      <c r="E163" s="170">
        <v>0</v>
      </c>
      <c r="F163" s="171"/>
      <c r="G163" s="171"/>
      <c r="H163" s="172"/>
    </row>
    <row r="164" spans="3:10" ht="15" thickBot="1" x14ac:dyDescent="0.35">
      <c r="C164" s="114" t="s">
        <v>59</v>
      </c>
      <c r="D164" s="115"/>
      <c r="E164" s="118">
        <f>E162*(1-E163)</f>
        <v>315640.07999980811</v>
      </c>
      <c r="F164" s="116"/>
      <c r="G164" s="116"/>
      <c r="H164" s="117"/>
    </row>
    <row r="165" spans="3:10" ht="15" thickBot="1" x14ac:dyDescent="0.35">
      <c r="C165" s="13"/>
      <c r="D165" s="24"/>
      <c r="E165" s="5"/>
      <c r="F165" s="5"/>
      <c r="G165" s="5"/>
      <c r="H165" s="14"/>
    </row>
    <row r="167" spans="3:10" ht="15" thickBot="1" x14ac:dyDescent="0.35"/>
    <row r="168" spans="3:10" ht="21" customHeight="1" x14ac:dyDescent="0.3">
      <c r="C168" s="10" t="s">
        <v>101</v>
      </c>
      <c r="D168" s="22" t="s">
        <v>49</v>
      </c>
      <c r="E168" s="11" t="s">
        <v>50</v>
      </c>
      <c r="F168" s="11" t="s">
        <v>51</v>
      </c>
      <c r="G168" s="11" t="s">
        <v>52</v>
      </c>
      <c r="H168" s="12" t="s">
        <v>53</v>
      </c>
    </row>
    <row r="169" spans="3:10" ht="18" customHeight="1" x14ac:dyDescent="0.3">
      <c r="C169" s="19" t="s">
        <v>102</v>
      </c>
      <c r="D169" s="27"/>
      <c r="E169" s="39">
        <f>E20</f>
        <v>93600</v>
      </c>
      <c r="F169" s="39">
        <f>E169</f>
        <v>93600</v>
      </c>
      <c r="G169" s="39">
        <f>F169</f>
        <v>93600</v>
      </c>
      <c r="H169" s="45">
        <f>SUM(E169:G169)</f>
        <v>280800</v>
      </c>
      <c r="J169" s="42">
        <f>E169/$E$178</f>
        <v>2.4310352785529874E-2</v>
      </c>
    </row>
    <row r="170" spans="3:10" ht="17.399999999999999" customHeight="1" x14ac:dyDescent="0.3">
      <c r="C170" s="17" t="s">
        <v>103</v>
      </c>
      <c r="D170" s="28"/>
      <c r="E170" s="39">
        <f>E41</f>
        <v>360000</v>
      </c>
      <c r="F170" s="39">
        <f t="shared" ref="F170:G177" si="0">E170</f>
        <v>360000</v>
      </c>
      <c r="G170" s="39">
        <f t="shared" si="0"/>
        <v>360000</v>
      </c>
      <c r="H170" s="45">
        <f t="shared" ref="H170:H177" si="1">SUM(E170:G170)</f>
        <v>1080000</v>
      </c>
      <c r="J170" s="42">
        <f t="shared" ref="J170:J177" si="2">E170/$E$178</f>
        <v>9.3501356867422586E-2</v>
      </c>
    </row>
    <row r="171" spans="3:10" ht="21" customHeight="1" x14ac:dyDescent="0.3">
      <c r="C171" s="19" t="s">
        <v>104</v>
      </c>
      <c r="D171" s="29"/>
      <c r="E171" s="39">
        <f>E60</f>
        <v>546000</v>
      </c>
      <c r="F171" s="39">
        <f t="shared" si="0"/>
        <v>546000</v>
      </c>
      <c r="G171" s="39">
        <f t="shared" si="0"/>
        <v>546000</v>
      </c>
      <c r="H171" s="45">
        <f t="shared" si="1"/>
        <v>1638000</v>
      </c>
      <c r="J171" s="42">
        <f t="shared" si="2"/>
        <v>0.14181039124892425</v>
      </c>
    </row>
    <row r="172" spans="3:10" ht="21" customHeight="1" x14ac:dyDescent="0.3">
      <c r="C172" s="19" t="s">
        <v>62</v>
      </c>
      <c r="D172" s="28"/>
      <c r="E172" s="39">
        <f>E72</f>
        <v>739200.00000000012</v>
      </c>
      <c r="F172" s="39">
        <f t="shared" si="0"/>
        <v>739200.00000000012</v>
      </c>
      <c r="G172" s="39">
        <f t="shared" si="0"/>
        <v>739200.00000000012</v>
      </c>
      <c r="H172" s="45">
        <f t="shared" si="1"/>
        <v>2217600.0000000005</v>
      </c>
      <c r="J172" s="42">
        <f t="shared" si="2"/>
        <v>0.1919894527677744</v>
      </c>
    </row>
    <row r="173" spans="3:10" ht="21" customHeight="1" x14ac:dyDescent="0.3">
      <c r="C173" s="19" t="s">
        <v>105</v>
      </c>
      <c r="D173" s="27"/>
      <c r="E173" s="39">
        <f>E86</f>
        <v>672000.00000000023</v>
      </c>
      <c r="F173" s="39">
        <f t="shared" si="0"/>
        <v>672000.00000000023</v>
      </c>
      <c r="G173" s="39">
        <f t="shared" si="0"/>
        <v>672000.00000000023</v>
      </c>
      <c r="H173" s="45">
        <f t="shared" si="1"/>
        <v>2016000.0000000007</v>
      </c>
      <c r="J173" s="42">
        <f t="shared" si="2"/>
        <v>0.17453586615252223</v>
      </c>
    </row>
    <row r="174" spans="3:10" ht="21" customHeight="1" x14ac:dyDescent="0.3">
      <c r="C174" s="19" t="s">
        <v>99</v>
      </c>
      <c r="E174" s="39">
        <f>E103</f>
        <v>119497.5105</v>
      </c>
      <c r="F174" s="39">
        <f t="shared" si="0"/>
        <v>119497.5105</v>
      </c>
      <c r="G174" s="39">
        <f t="shared" si="0"/>
        <v>119497.5105</v>
      </c>
      <c r="H174" s="45">
        <f t="shared" si="1"/>
        <v>358492.53150000004</v>
      </c>
      <c r="J174" s="42">
        <f t="shared" si="2"/>
        <v>3.1036609372302997E-2</v>
      </c>
    </row>
    <row r="175" spans="3:10" ht="21" customHeight="1" x14ac:dyDescent="0.3">
      <c r="C175" s="19" t="s">
        <v>106</v>
      </c>
      <c r="D175" s="30"/>
      <c r="E175" s="39">
        <f>E125</f>
        <v>566273.91509845888</v>
      </c>
      <c r="F175" s="39">
        <f t="shared" si="0"/>
        <v>566273.91509845888</v>
      </c>
      <c r="G175" s="39">
        <f t="shared" si="0"/>
        <v>566273.91509845888</v>
      </c>
      <c r="H175" s="45">
        <f t="shared" si="1"/>
        <v>1698821.7452953765</v>
      </c>
      <c r="J175" s="42">
        <f t="shared" si="2"/>
        <v>0.14707605394537102</v>
      </c>
    </row>
    <row r="176" spans="3:10" ht="21" customHeight="1" x14ac:dyDescent="0.3">
      <c r="C176" s="19" t="s">
        <v>107</v>
      </c>
      <c r="D176" s="30"/>
      <c r="E176" s="39">
        <f>E143</f>
        <v>438000</v>
      </c>
      <c r="F176" s="39">
        <f t="shared" si="0"/>
        <v>438000</v>
      </c>
      <c r="G176" s="39">
        <f t="shared" si="0"/>
        <v>438000</v>
      </c>
      <c r="H176" s="45">
        <f t="shared" si="1"/>
        <v>1314000</v>
      </c>
      <c r="J176" s="42">
        <f t="shared" si="2"/>
        <v>0.11375998418869748</v>
      </c>
    </row>
    <row r="177" spans="3:10" ht="21" customHeight="1" x14ac:dyDescent="0.3">
      <c r="C177" s="19" t="s">
        <v>84</v>
      </c>
      <c r="D177" s="30"/>
      <c r="E177" s="39">
        <f>E164</f>
        <v>315640.07999980811</v>
      </c>
      <c r="F177" s="39">
        <f t="shared" si="0"/>
        <v>315640.07999980811</v>
      </c>
      <c r="G177" s="39">
        <f t="shared" si="0"/>
        <v>315640.07999980811</v>
      </c>
      <c r="H177" s="45">
        <f t="shared" si="1"/>
        <v>946920.23999942432</v>
      </c>
      <c r="J177" s="42">
        <f t="shared" si="2"/>
        <v>8.1979932671455202E-2</v>
      </c>
    </row>
    <row r="178" spans="3:10" ht="21" customHeight="1" thickBot="1" x14ac:dyDescent="0.35">
      <c r="C178" s="41">
        <v>1000000</v>
      </c>
      <c r="D178" s="118"/>
      <c r="E178" s="118">
        <f>SUM(E169:E177)</f>
        <v>3850211.5055982671</v>
      </c>
      <c r="F178" s="118">
        <f t="shared" ref="F178:G178" si="3">SUM(F169:F177)</f>
        <v>3850211.5055982671</v>
      </c>
      <c r="G178" s="118">
        <f t="shared" si="3"/>
        <v>3850211.5055982671</v>
      </c>
      <c r="H178" s="121">
        <f>SUM(H169:H177)</f>
        <v>11550634.516794801</v>
      </c>
      <c r="J178" s="434">
        <f>SUM(J169:J177)</f>
        <v>1</v>
      </c>
    </row>
    <row r="179" spans="3:10" ht="15" thickBot="1" x14ac:dyDescent="0.35">
      <c r="C179" s="13"/>
      <c r="D179" s="24"/>
      <c r="E179" s="5"/>
      <c r="F179" s="5"/>
      <c r="G179" s="5"/>
      <c r="H179" s="46"/>
    </row>
    <row r="180" spans="3:10" ht="16.95" customHeight="1" x14ac:dyDescent="0.3"/>
    <row r="182" spans="3:10" ht="15" thickBot="1" x14ac:dyDescent="0.35"/>
    <row r="183" spans="3:10" ht="21" customHeight="1" x14ac:dyDescent="0.3">
      <c r="C183" s="10" t="s">
        <v>110</v>
      </c>
      <c r="D183" s="11" t="s">
        <v>49</v>
      </c>
      <c r="E183" s="11" t="s">
        <v>50</v>
      </c>
      <c r="F183" s="11" t="s">
        <v>51</v>
      </c>
      <c r="G183" s="11" t="s">
        <v>52</v>
      </c>
      <c r="H183" s="12" t="s">
        <v>53</v>
      </c>
      <c r="I183" s="643"/>
      <c r="J183" s="643"/>
    </row>
    <row r="184" spans="3:10" ht="20.399999999999999" customHeight="1" x14ac:dyDescent="0.3">
      <c r="C184" s="17" t="s">
        <v>464</v>
      </c>
      <c r="D184" s="25">
        <f>Costs!H27</f>
        <v>1106382</v>
      </c>
      <c r="E184" s="15"/>
      <c r="F184" s="15"/>
      <c r="G184" s="15"/>
      <c r="H184" s="16"/>
      <c r="I184" s="643"/>
      <c r="J184" s="643"/>
    </row>
    <row r="185" spans="3:10" ht="20.399999999999999" customHeight="1" x14ac:dyDescent="0.3">
      <c r="C185" s="1" t="s">
        <v>536</v>
      </c>
      <c r="D185" s="30">
        <f>Costs!H24</f>
        <v>640082</v>
      </c>
      <c r="E185" s="30">
        <v>0</v>
      </c>
      <c r="F185" s="30">
        <f>E185</f>
        <v>0</v>
      </c>
      <c r="G185" s="27"/>
      <c r="H185" s="124"/>
      <c r="I185" s="643"/>
      <c r="J185" s="643"/>
    </row>
    <row r="186" spans="3:10" ht="20.399999999999999" customHeight="1" x14ac:dyDescent="0.3">
      <c r="C186" s="1" t="s">
        <v>537</v>
      </c>
      <c r="D186" s="30">
        <f>Costs!H25</f>
        <v>1577039</v>
      </c>
      <c r="E186" s="30">
        <v>0</v>
      </c>
      <c r="F186" s="30">
        <f t="shared" ref="F186:F187" si="4">E186</f>
        <v>0</v>
      </c>
      <c r="G186" s="27"/>
      <c r="H186" s="124"/>
      <c r="I186" s="643"/>
      <c r="J186" s="643"/>
    </row>
    <row r="187" spans="3:10" ht="20.399999999999999" customHeight="1" thickBot="1" x14ac:dyDescent="0.35">
      <c r="C187" s="1" t="s">
        <v>538</v>
      </c>
      <c r="D187" s="30">
        <f>Costs!H26</f>
        <v>379963</v>
      </c>
      <c r="E187" s="32">
        <v>0</v>
      </c>
      <c r="F187" s="32">
        <f t="shared" si="4"/>
        <v>0</v>
      </c>
      <c r="G187" s="125"/>
      <c r="H187" s="254"/>
      <c r="I187" s="643"/>
      <c r="J187" s="643"/>
    </row>
    <row r="188" spans="3:10" ht="20.399999999999999" customHeight="1" thickTop="1" thickBot="1" x14ac:dyDescent="0.35">
      <c r="C188" s="255" t="s">
        <v>465</v>
      </c>
      <c r="D188" s="41">
        <f>SUM(D184:D187)</f>
        <v>3703466</v>
      </c>
      <c r="E188" s="41">
        <f>SUM(E185:E187)</f>
        <v>0</v>
      </c>
      <c r="F188" s="41">
        <f>SUM(F185:F187)</f>
        <v>0</v>
      </c>
      <c r="G188" s="252"/>
      <c r="H188" s="253"/>
      <c r="I188" s="643"/>
      <c r="J188" s="643"/>
    </row>
    <row r="189" spans="3:10" ht="20.399999999999999" customHeight="1" x14ac:dyDescent="0.3">
      <c r="C189" s="1"/>
      <c r="D189" s="30"/>
      <c r="E189" s="27"/>
      <c r="F189" s="27"/>
      <c r="G189" s="27"/>
      <c r="H189" s="27"/>
      <c r="I189" s="643"/>
      <c r="J189" s="643"/>
    </row>
    <row r="190" spans="3:10" ht="15" thickBot="1" x14ac:dyDescent="0.35">
      <c r="I190" s="643"/>
      <c r="J190" s="643"/>
    </row>
    <row r="191" spans="3:10" x14ac:dyDescent="0.3">
      <c r="C191" s="10" t="s">
        <v>111</v>
      </c>
      <c r="D191" s="22" t="s">
        <v>49</v>
      </c>
      <c r="E191" s="11" t="s">
        <v>50</v>
      </c>
      <c r="F191" s="11" t="s">
        <v>51</v>
      </c>
      <c r="G191" s="11" t="s">
        <v>52</v>
      </c>
      <c r="H191" s="12" t="s">
        <v>53</v>
      </c>
      <c r="I191" s="643"/>
      <c r="J191" s="643"/>
    </row>
    <row r="192" spans="3:10" x14ac:dyDescent="0.3">
      <c r="C192" t="s">
        <v>283</v>
      </c>
      <c r="D192" s="157">
        <f>Costs!H20</f>
        <v>15648.4</v>
      </c>
      <c r="E192" s="30">
        <f>D192</f>
        <v>15648.4</v>
      </c>
      <c r="F192" s="30">
        <f>E192</f>
        <v>15648.4</v>
      </c>
      <c r="G192" s="30"/>
      <c r="H192" s="123">
        <f t="shared" ref="H192:H195" si="5">SUM(D192:G192)</f>
        <v>46945.2</v>
      </c>
      <c r="I192" s="643"/>
      <c r="J192" s="643"/>
    </row>
    <row r="193" spans="3:10" x14ac:dyDescent="0.3">
      <c r="C193" t="s">
        <v>277</v>
      </c>
      <c r="D193" s="157">
        <f>Costs!H21</f>
        <v>5485.8</v>
      </c>
      <c r="E193" s="30">
        <f t="shared" ref="E193:F195" si="6">D193</f>
        <v>5485.8</v>
      </c>
      <c r="F193" s="30">
        <f t="shared" si="6"/>
        <v>5485.8</v>
      </c>
      <c r="G193" s="27"/>
      <c r="H193" s="123">
        <f t="shared" si="5"/>
        <v>16457.400000000001</v>
      </c>
      <c r="I193" s="643"/>
      <c r="J193" s="643"/>
    </row>
    <row r="194" spans="3:10" x14ac:dyDescent="0.3">
      <c r="C194" t="s">
        <v>283</v>
      </c>
      <c r="D194" s="157">
        <f>Costs!H22</f>
        <v>29400</v>
      </c>
      <c r="E194" s="157">
        <f>D194</f>
        <v>29400</v>
      </c>
      <c r="F194" s="157">
        <f>E194</f>
        <v>29400</v>
      </c>
      <c r="G194" s="157"/>
      <c r="H194" s="123">
        <f t="shared" si="5"/>
        <v>88200</v>
      </c>
      <c r="I194" s="643"/>
      <c r="J194" s="643"/>
    </row>
    <row r="195" spans="3:10" x14ac:dyDescent="0.3">
      <c r="C195" t="s">
        <v>441</v>
      </c>
      <c r="D195" s="157">
        <f>Costs!H23</f>
        <v>507872.6</v>
      </c>
      <c r="E195" s="30">
        <f t="shared" si="6"/>
        <v>507872.6</v>
      </c>
      <c r="F195" s="30">
        <f t="shared" si="6"/>
        <v>507872.6</v>
      </c>
      <c r="G195" s="27"/>
      <c r="H195" s="123">
        <f t="shared" si="5"/>
        <v>1523617.7999999998</v>
      </c>
      <c r="I195" s="643"/>
      <c r="J195" s="643"/>
    </row>
    <row r="196" spans="3:10" x14ac:dyDescent="0.3">
      <c r="C196" s="19"/>
      <c r="D196" s="30"/>
      <c r="E196" s="30"/>
      <c r="F196" s="30"/>
      <c r="G196" s="30"/>
      <c r="H196" s="123">
        <f>SUM(D196:G196)</f>
        <v>0</v>
      </c>
      <c r="I196" s="643"/>
      <c r="J196" s="643"/>
    </row>
    <row r="197" spans="3:10" ht="15" thickBot="1" x14ac:dyDescent="0.35">
      <c r="C197" s="122" t="s">
        <v>113</v>
      </c>
      <c r="D197" s="120">
        <f>SUM(D192:D196)</f>
        <v>558406.79999999993</v>
      </c>
      <c r="E197" s="120">
        <f>SUM(E192:E196)</f>
        <v>558406.79999999993</v>
      </c>
      <c r="F197" s="120">
        <f>SUM(F192:F196)</f>
        <v>558406.79999999993</v>
      </c>
      <c r="G197" s="120">
        <f>SUM(G192:G196)</f>
        <v>0</v>
      </c>
      <c r="H197" s="132">
        <f>SUM(D197:G197)</f>
        <v>1675220.4</v>
      </c>
      <c r="I197" s="643"/>
      <c r="J197" s="643"/>
    </row>
    <row r="198" spans="3:10" x14ac:dyDescent="0.3">
      <c r="D198" s="47"/>
      <c r="I198" s="643"/>
      <c r="J198" s="643"/>
    </row>
    <row r="199" spans="3:10" ht="15" thickBot="1" x14ac:dyDescent="0.35">
      <c r="I199" s="643"/>
      <c r="J199" s="643"/>
    </row>
    <row r="200" spans="3:10" x14ac:dyDescent="0.3">
      <c r="C200" s="10" t="s">
        <v>112</v>
      </c>
      <c r="D200" s="22" t="s">
        <v>49</v>
      </c>
      <c r="E200" s="11" t="s">
        <v>50</v>
      </c>
      <c r="F200" s="11" t="s">
        <v>51</v>
      </c>
      <c r="G200" s="11" t="s">
        <v>52</v>
      </c>
      <c r="H200" s="12" t="s">
        <v>53</v>
      </c>
      <c r="I200" s="643"/>
      <c r="J200" s="643"/>
    </row>
    <row r="201" spans="3:10" x14ac:dyDescent="0.3">
      <c r="C201" s="19" t="s">
        <v>544</v>
      </c>
      <c r="D201" s="30">
        <f>D184</f>
        <v>1106382</v>
      </c>
      <c r="E201" s="30">
        <f>E184</f>
        <v>0</v>
      </c>
      <c r="F201" s="30">
        <f>F184</f>
        <v>0</v>
      </c>
      <c r="G201" s="30">
        <f>G184</f>
        <v>0</v>
      </c>
      <c r="H201" s="44">
        <f>SUM(D201:G201)</f>
        <v>1106382</v>
      </c>
      <c r="I201" s="643"/>
      <c r="J201" s="643"/>
    </row>
    <row r="202" spans="3:10" x14ac:dyDescent="0.3">
      <c r="C202" s="19" t="s">
        <v>543</v>
      </c>
      <c r="D202" s="30">
        <f>SUM(D185:D187)</f>
        <v>2597084</v>
      </c>
      <c r="E202" s="30">
        <f>SUM(E185:E187)</f>
        <v>0</v>
      </c>
      <c r="F202" s="30">
        <f>SUM(F185:F187)</f>
        <v>0</v>
      </c>
      <c r="G202" s="30"/>
      <c r="H202" s="44">
        <f>SUM(D202:G202)</f>
        <v>2597084</v>
      </c>
      <c r="I202" s="643"/>
      <c r="J202" s="643"/>
    </row>
    <row r="203" spans="3:10" ht="15" thickBot="1" x14ac:dyDescent="0.35">
      <c r="C203" s="19" t="s">
        <v>113</v>
      </c>
      <c r="D203" s="43">
        <f>D197</f>
        <v>558406.79999999993</v>
      </c>
      <c r="E203" s="43">
        <f>E197</f>
        <v>558406.79999999993</v>
      </c>
      <c r="F203" s="43">
        <f>F197</f>
        <v>558406.79999999993</v>
      </c>
      <c r="G203" s="43">
        <f>G197</f>
        <v>0</v>
      </c>
      <c r="H203" s="44">
        <f>SUM(D203:G203)</f>
        <v>1675220.4</v>
      </c>
      <c r="I203" s="643"/>
      <c r="J203" s="643"/>
    </row>
    <row r="204" spans="3:10" ht="15" thickTop="1" x14ac:dyDescent="0.3">
      <c r="C204" s="126" t="s">
        <v>112</v>
      </c>
      <c r="D204" s="127">
        <f>SUM(D201:D203)</f>
        <v>4261872.8</v>
      </c>
      <c r="E204" s="127">
        <f>SUM(E201:E203)</f>
        <v>558406.79999999993</v>
      </c>
      <c r="F204" s="127">
        <f>SUM(F201:F203)</f>
        <v>558406.79999999993</v>
      </c>
      <c r="G204" s="127">
        <f>SUM(G201:G203)</f>
        <v>0</v>
      </c>
      <c r="H204" s="128">
        <f>SUM(H201:H203)</f>
        <v>5378686.4000000004</v>
      </c>
      <c r="I204" s="643"/>
      <c r="J204" s="643"/>
    </row>
    <row r="205" spans="3:10" ht="15" thickBot="1" x14ac:dyDescent="0.35">
      <c r="C205" s="31" t="s">
        <v>54</v>
      </c>
      <c r="D205" s="111">
        <v>0</v>
      </c>
      <c r="E205" s="111">
        <v>0</v>
      </c>
      <c r="F205" s="111">
        <v>0</v>
      </c>
      <c r="G205" s="111">
        <v>0</v>
      </c>
      <c r="H205" s="129">
        <v>0</v>
      </c>
      <c r="I205" s="643"/>
      <c r="J205" s="643"/>
    </row>
    <row r="206" spans="3:10" ht="15.6" thickTop="1" thickBot="1" x14ac:dyDescent="0.35">
      <c r="C206" s="119" t="s">
        <v>141</v>
      </c>
      <c r="D206" s="130">
        <f>D204*(1+D205)</f>
        <v>4261872.8</v>
      </c>
      <c r="E206" s="130">
        <f t="shared" ref="E206:H206" si="7">E204*(1+E205)</f>
        <v>558406.79999999993</v>
      </c>
      <c r="F206" s="130">
        <f t="shared" si="7"/>
        <v>558406.79999999993</v>
      </c>
      <c r="G206" s="130">
        <f t="shared" si="7"/>
        <v>0</v>
      </c>
      <c r="H206" s="131">
        <f t="shared" si="7"/>
        <v>5378686.4000000004</v>
      </c>
      <c r="I206" s="643"/>
      <c r="J206" s="643"/>
    </row>
    <row r="207" spans="3:10" x14ac:dyDescent="0.3">
      <c r="C207" s="113"/>
      <c r="D207" s="43"/>
      <c r="E207" s="27"/>
      <c r="F207" s="20"/>
      <c r="G207" s="20"/>
      <c r="H207" s="20"/>
      <c r="I207" s="643"/>
      <c r="J207" s="643"/>
    </row>
    <row r="208" spans="3:10" x14ac:dyDescent="0.3">
      <c r="I208" s="643"/>
      <c r="J208" s="643"/>
    </row>
    <row r="209" spans="3:12" ht="15" thickBot="1" x14ac:dyDescent="0.35">
      <c r="I209" s="643"/>
      <c r="J209" s="643"/>
    </row>
    <row r="210" spans="3:12" ht="15" thickBot="1" x14ac:dyDescent="0.35">
      <c r="C210" s="49" t="s">
        <v>114</v>
      </c>
      <c r="D210" s="11" t="s">
        <v>49</v>
      </c>
      <c r="E210" s="11" t="s">
        <v>50</v>
      </c>
      <c r="F210" s="11" t="s">
        <v>51</v>
      </c>
      <c r="G210" s="11" t="s">
        <v>52</v>
      </c>
      <c r="H210" s="12" t="s">
        <v>53</v>
      </c>
      <c r="I210" s="643"/>
      <c r="J210" s="643"/>
    </row>
    <row r="211" spans="3:12" x14ac:dyDescent="0.3">
      <c r="C211" s="48" t="s">
        <v>108</v>
      </c>
      <c r="D211" s="57"/>
      <c r="E211" s="58">
        <f>E178</f>
        <v>3850211.5055982671</v>
      </c>
      <c r="F211" s="58">
        <f>F178</f>
        <v>3850211.5055982671</v>
      </c>
      <c r="G211" s="58">
        <f>G178</f>
        <v>3850211.5055982671</v>
      </c>
      <c r="H211" s="59">
        <f>H178</f>
        <v>11550634.516794801</v>
      </c>
      <c r="I211" s="643"/>
      <c r="J211" s="643"/>
    </row>
    <row r="212" spans="3:12" ht="15" thickBot="1" x14ac:dyDescent="0.35">
      <c r="C212" s="8" t="s">
        <v>115</v>
      </c>
      <c r="D212" s="50">
        <f>D206</f>
        <v>4261872.8</v>
      </c>
      <c r="E212" s="50">
        <f t="shared" ref="E212:H212" si="8">E206</f>
        <v>558406.79999999993</v>
      </c>
      <c r="F212" s="50">
        <f t="shared" si="8"/>
        <v>558406.79999999993</v>
      </c>
      <c r="G212" s="50">
        <f t="shared" si="8"/>
        <v>0</v>
      </c>
      <c r="H212" s="268">
        <f t="shared" si="8"/>
        <v>5378686.4000000004</v>
      </c>
      <c r="I212" s="643"/>
      <c r="J212" s="643"/>
    </row>
    <row r="213" spans="3:12" ht="15" thickTop="1" x14ac:dyDescent="0.3">
      <c r="C213" s="2" t="s">
        <v>116</v>
      </c>
      <c r="D213" s="26">
        <f>D211-D212</f>
        <v>-4261872.8</v>
      </c>
      <c r="E213" s="26">
        <f t="shared" ref="E213:H213" si="9">E211-E212</f>
        <v>3291804.7055982673</v>
      </c>
      <c r="F213" s="26">
        <f t="shared" si="9"/>
        <v>3291804.7055982673</v>
      </c>
      <c r="G213" s="26">
        <f t="shared" si="9"/>
        <v>3850211.5055982671</v>
      </c>
      <c r="H213" s="60">
        <f t="shared" si="9"/>
        <v>6171948.1167948004</v>
      </c>
      <c r="I213" s="643"/>
      <c r="J213" s="643"/>
    </row>
    <row r="214" spans="3:12" x14ac:dyDescent="0.3">
      <c r="C214" s="2"/>
      <c r="D214" s="26"/>
      <c r="E214" s="26"/>
      <c r="F214" s="26"/>
      <c r="G214" s="26"/>
      <c r="H214" s="60"/>
      <c r="I214" s="643"/>
      <c r="J214" s="643"/>
    </row>
    <row r="215" spans="3:12" x14ac:dyDescent="0.3">
      <c r="C215" s="2" t="s">
        <v>490</v>
      </c>
      <c r="D215" s="264">
        <v>0</v>
      </c>
      <c r="E215" s="264">
        <v>1</v>
      </c>
      <c r="F215" s="264">
        <v>2</v>
      </c>
      <c r="G215" s="264">
        <v>3</v>
      </c>
      <c r="H215" s="265"/>
      <c r="I215" s="643"/>
      <c r="J215" s="643"/>
    </row>
    <row r="216" spans="3:12" x14ac:dyDescent="0.3">
      <c r="C216" s="2" t="s">
        <v>491</v>
      </c>
      <c r="D216" s="26">
        <f>D211</f>
        <v>0</v>
      </c>
      <c r="E216" s="26">
        <f t="shared" ref="E216:H216" si="10">E211</f>
        <v>3850211.5055982671</v>
      </c>
      <c r="F216" s="26">
        <f t="shared" si="10"/>
        <v>3850211.5055982671</v>
      </c>
      <c r="G216" s="26">
        <f t="shared" si="10"/>
        <v>3850211.5055982671</v>
      </c>
      <c r="H216" s="60">
        <f t="shared" si="10"/>
        <v>11550634.516794801</v>
      </c>
      <c r="I216" s="643"/>
      <c r="J216" s="643"/>
    </row>
    <row r="217" spans="3:12" x14ac:dyDescent="0.3">
      <c r="C217" s="2" t="s">
        <v>492</v>
      </c>
      <c r="D217" s="26">
        <f>-D213</f>
        <v>4261872.8</v>
      </c>
      <c r="E217" s="26">
        <f>-($D$213+SUM($E$216:E216))</f>
        <v>411661.29440173274</v>
      </c>
      <c r="F217" s="26">
        <f>-($D$213+SUM($E$216:F216))</f>
        <v>-3438550.2111965343</v>
      </c>
      <c r="G217" s="26">
        <f>-($D$213+SUM($E$216:G216))</f>
        <v>-7288761.7167948009</v>
      </c>
      <c r="H217" s="60"/>
      <c r="I217" s="643"/>
      <c r="J217" s="643"/>
    </row>
    <row r="218" spans="3:12" x14ac:dyDescent="0.3">
      <c r="C218" s="2"/>
      <c r="D218" s="26"/>
      <c r="E218" s="26"/>
      <c r="F218" s="26"/>
      <c r="G218" s="26"/>
      <c r="H218" s="60"/>
      <c r="I218" s="643"/>
      <c r="J218" s="643"/>
    </row>
    <row r="219" spans="3:12" ht="15" thickBot="1" x14ac:dyDescent="0.35">
      <c r="C219" s="2"/>
      <c r="D219" s="26"/>
      <c r="E219" s="26"/>
      <c r="F219" s="26"/>
      <c r="G219" s="26"/>
      <c r="H219" s="60"/>
      <c r="I219" s="643"/>
      <c r="J219" s="643"/>
      <c r="K219">
        <f>1+F216/E217</f>
        <v>10.352862554624618</v>
      </c>
    </row>
    <row r="220" spans="3:12" ht="13.95" customHeight="1" x14ac:dyDescent="0.3">
      <c r="C220" s="51" t="s">
        <v>117</v>
      </c>
      <c r="D220" s="52">
        <f>(H211-H212)/H212</f>
        <v>1.1474824255964802</v>
      </c>
      <c r="E220" s="26"/>
      <c r="F220" s="26"/>
      <c r="G220" s="26"/>
      <c r="H220" s="60"/>
      <c r="I220" s="643"/>
      <c r="J220" s="643"/>
    </row>
    <row r="221" spans="3:12" x14ac:dyDescent="0.3">
      <c r="C221" s="53" t="s">
        <v>118</v>
      </c>
      <c r="D221" s="54">
        <f>NPV(8%,D213:H213)</f>
        <v>8519698.7283385321</v>
      </c>
      <c r="E221" s="26"/>
      <c r="F221" s="26"/>
      <c r="G221" s="26"/>
      <c r="H221" s="60"/>
      <c r="I221" s="643"/>
      <c r="J221" s="643"/>
    </row>
    <row r="222" spans="3:12" x14ac:dyDescent="0.3">
      <c r="C222" s="53" t="s">
        <v>172</v>
      </c>
      <c r="D222" s="266">
        <f>12+(ABS(E217/F216)*12)</f>
        <v>13.283029653212051</v>
      </c>
      <c r="E222" s="26"/>
      <c r="F222" s="26"/>
      <c r="G222" s="26"/>
      <c r="H222" s="60"/>
      <c r="I222" s="643"/>
      <c r="J222" s="643"/>
    </row>
    <row r="223" spans="3:12" ht="15" thickBot="1" x14ac:dyDescent="0.35">
      <c r="C223" s="55" t="s">
        <v>119</v>
      </c>
      <c r="D223" s="56">
        <f>H212</f>
        <v>5378686.4000000004</v>
      </c>
      <c r="E223" s="26"/>
      <c r="F223" s="26"/>
      <c r="G223" s="26"/>
      <c r="H223" s="60"/>
      <c r="I223" s="643"/>
      <c r="J223" s="643"/>
    </row>
    <row r="224" spans="3:12" ht="15" thickBot="1" x14ac:dyDescent="0.35">
      <c r="C224" s="13"/>
      <c r="D224" s="24"/>
      <c r="E224" s="5"/>
      <c r="F224" s="5"/>
      <c r="G224" s="5"/>
      <c r="H224" s="14"/>
      <c r="I224" s="643"/>
      <c r="J224" s="643"/>
      <c r="L224" t="s">
        <v>607</v>
      </c>
    </row>
  </sheetData>
  <mergeCells count="1">
    <mergeCell ref="I183:J224"/>
  </mergeCell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20">
    <tabColor theme="5" tint="0.39997558519241921"/>
  </sheetPr>
  <dimension ref="A2:O223"/>
  <sheetViews>
    <sheetView showGridLines="0" topLeftCell="A139" zoomScale="96" zoomScaleNormal="96" workbookViewId="0">
      <selection activeCell="K119" sqref="K119"/>
    </sheetView>
  </sheetViews>
  <sheetFormatPr defaultRowHeight="14.4" x14ac:dyDescent="0.3"/>
  <cols>
    <col min="2" max="2" width="8.33203125" customWidth="1"/>
    <col min="3" max="3" width="60" customWidth="1"/>
    <col min="4" max="4" width="13.33203125" style="21" customWidth="1"/>
    <col min="5" max="5" width="13.88671875" customWidth="1"/>
    <col min="6" max="6" width="14.33203125" customWidth="1"/>
    <col min="7" max="7" width="13.6640625" customWidth="1"/>
    <col min="8" max="8" width="16.33203125" customWidth="1"/>
    <col min="9" max="9" width="5" customWidth="1"/>
    <col min="10" max="10" width="22.6640625" customWidth="1"/>
    <col min="11" max="11" width="12.109375" customWidth="1"/>
    <col min="13" max="13" width="10.33203125" bestFit="1" customWidth="1"/>
  </cols>
  <sheetData>
    <row r="2" spans="1:10" ht="25.8" x14ac:dyDescent="0.5">
      <c r="A2" s="61"/>
      <c r="B2" s="62" t="s">
        <v>120</v>
      </c>
      <c r="C2" s="61"/>
      <c r="D2" s="63"/>
      <c r="E2" s="61"/>
      <c r="F2" s="61"/>
      <c r="G2" s="61"/>
      <c r="H2" s="61"/>
      <c r="I2" s="61"/>
      <c r="J2" s="61"/>
    </row>
    <row r="4" spans="1:10" ht="15" thickBot="1" x14ac:dyDescent="0.35"/>
    <row r="5" spans="1:10" ht="21" customHeight="1" x14ac:dyDescent="0.3">
      <c r="C5" s="10" t="s">
        <v>61</v>
      </c>
      <c r="D5" s="22" t="s">
        <v>49</v>
      </c>
      <c r="E5" s="11" t="s">
        <v>50</v>
      </c>
      <c r="F5" s="11" t="s">
        <v>51</v>
      </c>
      <c r="G5" s="11" t="s">
        <v>52</v>
      </c>
      <c r="H5" s="12" t="s">
        <v>53</v>
      </c>
    </row>
    <row r="6" spans="1:10" ht="14.4" customHeight="1" x14ac:dyDescent="0.3">
      <c r="C6" s="2" t="s">
        <v>167</v>
      </c>
      <c r="D6" s="23"/>
      <c r="E6" s="1">
        <f>Assumptions!I5</f>
        <v>2</v>
      </c>
      <c r="F6" s="1"/>
      <c r="G6" s="1"/>
      <c r="H6" s="3"/>
      <c r="J6" t="s">
        <v>183</v>
      </c>
    </row>
    <row r="7" spans="1:10" x14ac:dyDescent="0.3">
      <c r="C7" s="247" t="s">
        <v>143</v>
      </c>
      <c r="D7" s="260"/>
      <c r="E7" s="261">
        <f>Assumptions!I7</f>
        <v>400000</v>
      </c>
      <c r="F7" s="272"/>
      <c r="G7" s="37"/>
      <c r="H7" s="262"/>
      <c r="J7" t="s">
        <v>184</v>
      </c>
    </row>
    <row r="8" spans="1:10" x14ac:dyDescent="0.3">
      <c r="C8" s="247" t="s">
        <v>489</v>
      </c>
      <c r="D8" s="260"/>
      <c r="E8" s="263">
        <f>Assumptions!I9</f>
        <v>0.2</v>
      </c>
      <c r="F8" s="37"/>
      <c r="G8" s="37"/>
      <c r="H8" s="262"/>
    </row>
    <row r="9" spans="1:10" ht="15" thickBot="1" x14ac:dyDescent="0.35">
      <c r="C9" s="136" t="s">
        <v>144</v>
      </c>
      <c r="D9" s="137"/>
      <c r="E9" s="138">
        <f>Benefits!I7</f>
        <v>0.25</v>
      </c>
      <c r="F9" s="139"/>
      <c r="G9" s="139"/>
      <c r="H9" s="140"/>
      <c r="J9" t="s">
        <v>185</v>
      </c>
    </row>
    <row r="10" spans="1:10" ht="15.6" thickTop="1" thickBot="1" x14ac:dyDescent="0.35">
      <c r="C10" s="72" t="s">
        <v>149</v>
      </c>
      <c r="D10" s="73"/>
      <c r="E10" s="74">
        <f>E6*E7*E8*E9</f>
        <v>40000</v>
      </c>
      <c r="F10" s="75"/>
      <c r="G10" s="75"/>
      <c r="H10" s="76"/>
    </row>
    <row r="11" spans="1:10" x14ac:dyDescent="0.3">
      <c r="C11" s="2"/>
      <c r="D11" s="23"/>
      <c r="E11" s="1"/>
      <c r="F11" s="1"/>
      <c r="G11" s="1"/>
      <c r="H11" s="3"/>
    </row>
    <row r="12" spans="1:10" ht="14.4" customHeight="1" x14ac:dyDescent="0.3">
      <c r="C12" s="2" t="s">
        <v>146</v>
      </c>
      <c r="D12" s="23"/>
      <c r="E12" s="1">
        <f>Assumptions!I8</f>
        <v>8</v>
      </c>
      <c r="F12" s="1"/>
      <c r="G12" s="1"/>
      <c r="H12" s="3"/>
      <c r="J12" t="s">
        <v>183</v>
      </c>
    </row>
    <row r="13" spans="1:10" x14ac:dyDescent="0.3">
      <c r="C13" s="2" t="s">
        <v>147</v>
      </c>
      <c r="D13" s="23"/>
      <c r="E13" s="7">
        <f>Assumptions!I10</f>
        <v>350000</v>
      </c>
      <c r="F13" s="1"/>
      <c r="G13" s="1"/>
      <c r="H13" s="3"/>
      <c r="J13" t="s">
        <v>184</v>
      </c>
    </row>
    <row r="14" spans="1:10" x14ac:dyDescent="0.3">
      <c r="C14" s="2" t="s">
        <v>494</v>
      </c>
      <c r="D14" s="23"/>
      <c r="E14" s="9">
        <f>Benefits!I8</f>
        <v>0.25</v>
      </c>
      <c r="F14" s="1"/>
      <c r="G14" s="1"/>
      <c r="H14" s="3"/>
      <c r="J14" t="s">
        <v>185</v>
      </c>
    </row>
    <row r="15" spans="1:10" ht="15" thickBot="1" x14ac:dyDescent="0.35">
      <c r="C15" s="136" t="s">
        <v>495</v>
      </c>
      <c r="D15" s="137"/>
      <c r="E15" s="138">
        <f>Benefits!I8</f>
        <v>0.25</v>
      </c>
      <c r="F15" s="139"/>
      <c r="G15" s="139"/>
      <c r="H15" s="140"/>
      <c r="J15" t="s">
        <v>186</v>
      </c>
    </row>
    <row r="16" spans="1:10" ht="15.6" thickTop="1" thickBot="1" x14ac:dyDescent="0.35">
      <c r="C16" s="72" t="s">
        <v>150</v>
      </c>
      <c r="D16" s="73"/>
      <c r="E16" s="74">
        <f>E12*E13*E14*E15</f>
        <v>175000</v>
      </c>
      <c r="F16" s="75"/>
      <c r="G16" s="75"/>
      <c r="H16" s="76"/>
    </row>
    <row r="17" spans="3:8" x14ac:dyDescent="0.3">
      <c r="C17" s="2"/>
      <c r="D17" s="23"/>
      <c r="E17" s="1"/>
      <c r="F17" s="1"/>
      <c r="G17" s="1"/>
      <c r="H17" s="3"/>
    </row>
    <row r="18" spans="3:8" x14ac:dyDescent="0.3">
      <c r="C18" s="2" t="s">
        <v>145</v>
      </c>
      <c r="D18" s="23"/>
      <c r="E18" s="7">
        <f>E10+E16</f>
        <v>215000</v>
      </c>
      <c r="F18" s="1"/>
      <c r="G18" s="1"/>
      <c r="H18" s="3"/>
    </row>
    <row r="19" spans="3:8" ht="15" thickBot="1" x14ac:dyDescent="0.35">
      <c r="C19" s="160" t="s">
        <v>54</v>
      </c>
      <c r="D19" s="161"/>
      <c r="E19" s="162">
        <f>Benefits!$E$2</f>
        <v>0</v>
      </c>
      <c r="F19" s="163"/>
      <c r="G19" s="163"/>
      <c r="H19" s="164"/>
    </row>
    <row r="20" spans="3:8" ht="15.6" thickTop="1" thickBot="1" x14ac:dyDescent="0.35">
      <c r="C20" s="64" t="s">
        <v>151</v>
      </c>
      <c r="D20" s="65"/>
      <c r="E20" s="77">
        <f>E18*(1-E19)</f>
        <v>215000</v>
      </c>
      <c r="F20" s="66"/>
      <c r="G20" s="66"/>
      <c r="H20" s="67"/>
    </row>
    <row r="21" spans="3:8" ht="15" thickBot="1" x14ac:dyDescent="0.35">
      <c r="C21" s="13"/>
      <c r="D21" s="24"/>
      <c r="E21" s="5"/>
      <c r="F21" s="5"/>
      <c r="G21" s="5"/>
      <c r="H21" s="14"/>
    </row>
    <row r="22" spans="3:8" ht="15" thickBot="1" x14ac:dyDescent="0.35"/>
    <row r="23" spans="3:8" ht="21" customHeight="1" x14ac:dyDescent="0.3">
      <c r="C23" s="10" t="s">
        <v>60</v>
      </c>
      <c r="D23" s="22" t="s">
        <v>49</v>
      </c>
      <c r="E23" s="11" t="s">
        <v>50</v>
      </c>
      <c r="F23" s="11" t="s">
        <v>51</v>
      </c>
      <c r="G23" s="11" t="s">
        <v>52</v>
      </c>
      <c r="H23" s="12" t="s">
        <v>53</v>
      </c>
    </row>
    <row r="24" spans="3:8" ht="14.4" customHeight="1" x14ac:dyDescent="0.3">
      <c r="C24" s="2" t="s">
        <v>64</v>
      </c>
      <c r="D24" s="23"/>
      <c r="E24" s="6">
        <f>Assumptions!I12</f>
        <v>4</v>
      </c>
      <c r="F24" s="1"/>
      <c r="G24" s="1"/>
      <c r="H24" s="3"/>
    </row>
    <row r="25" spans="3:8" x14ac:dyDescent="0.3">
      <c r="C25" s="2" t="s">
        <v>121</v>
      </c>
      <c r="D25" s="23"/>
      <c r="E25" s="4">
        <f>Assumptions!I13</f>
        <v>200000</v>
      </c>
      <c r="F25" s="1"/>
      <c r="G25" s="1"/>
      <c r="H25" s="3"/>
    </row>
    <row r="26" spans="3:8" ht="15" thickBot="1" x14ac:dyDescent="0.35">
      <c r="C26" s="136" t="s">
        <v>55</v>
      </c>
      <c r="D26" s="137"/>
      <c r="E26" s="138">
        <f>Benefits!I10</f>
        <v>0.35</v>
      </c>
      <c r="F26" s="139"/>
      <c r="G26" s="139"/>
      <c r="H26" s="140"/>
    </row>
    <row r="27" spans="3:8" ht="15.6" thickTop="1" thickBot="1" x14ac:dyDescent="0.35">
      <c r="C27" s="72" t="s">
        <v>148</v>
      </c>
      <c r="D27" s="73"/>
      <c r="E27" s="79">
        <f>E24*E25*E26</f>
        <v>280000</v>
      </c>
      <c r="F27" s="75"/>
      <c r="G27" s="75"/>
      <c r="H27" s="76"/>
    </row>
    <row r="28" spans="3:8" x14ac:dyDescent="0.3">
      <c r="C28" s="2"/>
      <c r="D28" s="23"/>
      <c r="E28" s="1"/>
      <c r="F28" s="1"/>
      <c r="G28" s="1"/>
      <c r="H28" s="3"/>
    </row>
    <row r="29" spans="3:8" ht="14.4" customHeight="1" x14ac:dyDescent="0.3">
      <c r="C29" s="2" t="s">
        <v>56</v>
      </c>
      <c r="D29" s="23"/>
      <c r="E29" s="267">
        <f>Assumptions!I14</f>
        <v>5</v>
      </c>
      <c r="F29" s="1"/>
      <c r="G29" s="1"/>
      <c r="H29" s="3"/>
    </row>
    <row r="30" spans="3:8" x14ac:dyDescent="0.3">
      <c r="C30" s="2" t="s">
        <v>122</v>
      </c>
      <c r="D30" s="23"/>
      <c r="E30" s="38">
        <f>Assumptions!I15</f>
        <v>150000</v>
      </c>
      <c r="F30" s="1"/>
      <c r="G30" s="1"/>
      <c r="H30" s="3"/>
    </row>
    <row r="31" spans="3:8" ht="15" thickBot="1" x14ac:dyDescent="0.35">
      <c r="C31" s="136" t="s">
        <v>57</v>
      </c>
      <c r="D31" s="137"/>
      <c r="E31" s="138">
        <f>Benefits!I11</f>
        <v>0.35</v>
      </c>
      <c r="F31" s="139"/>
      <c r="G31" s="139"/>
      <c r="H31" s="140"/>
    </row>
    <row r="32" spans="3:8" ht="15.6" thickTop="1" thickBot="1" x14ac:dyDescent="0.35">
      <c r="C32" s="72" t="s">
        <v>152</v>
      </c>
      <c r="D32" s="73"/>
      <c r="E32" s="79">
        <f>E29*E30*E31</f>
        <v>262500</v>
      </c>
      <c r="F32" s="75"/>
      <c r="G32" s="75"/>
      <c r="H32" s="76"/>
    </row>
    <row r="33" spans="3:8" x14ac:dyDescent="0.3">
      <c r="C33" s="2"/>
      <c r="D33" s="23"/>
      <c r="E33" s="1"/>
      <c r="F33" s="1"/>
      <c r="G33" s="1"/>
      <c r="H33" s="3"/>
    </row>
    <row r="34" spans="3:8" ht="14.4" customHeight="1" x14ac:dyDescent="0.3">
      <c r="C34" s="2" t="s">
        <v>89</v>
      </c>
      <c r="D34" s="23"/>
      <c r="E34" s="267">
        <f>Assumptions!I16</f>
        <v>6</v>
      </c>
      <c r="F34" s="1"/>
      <c r="G34" s="1"/>
      <c r="H34" s="3"/>
    </row>
    <row r="35" spans="3:8" x14ac:dyDescent="0.3">
      <c r="C35" s="2" t="s">
        <v>123</v>
      </c>
      <c r="D35" s="23"/>
      <c r="E35" s="38">
        <f>Assumptions!I17</f>
        <v>120000</v>
      </c>
      <c r="F35" s="1"/>
      <c r="G35" s="1"/>
      <c r="H35" s="3"/>
    </row>
    <row r="36" spans="3:8" ht="15" thickBot="1" x14ac:dyDescent="0.35">
      <c r="C36" s="136" t="s">
        <v>90</v>
      </c>
      <c r="D36" s="137"/>
      <c r="E36" s="138">
        <f>Benefits!I12</f>
        <v>0.35</v>
      </c>
      <c r="F36" s="139"/>
      <c r="G36" s="139"/>
      <c r="H36" s="140"/>
    </row>
    <row r="37" spans="3:8" ht="15" thickTop="1" x14ac:dyDescent="0.3">
      <c r="C37" s="80" t="s">
        <v>153</v>
      </c>
      <c r="D37" s="81"/>
      <c r="E37" s="82">
        <f>E34*E35*E36</f>
        <v>251999.99999999997</v>
      </c>
      <c r="F37" s="83"/>
      <c r="G37" s="83"/>
      <c r="H37" s="84"/>
    </row>
    <row r="38" spans="3:8" x14ac:dyDescent="0.3">
      <c r="C38" s="2"/>
      <c r="D38" s="23"/>
      <c r="E38" s="1"/>
      <c r="F38" s="1"/>
      <c r="G38" s="1"/>
      <c r="H38" s="3"/>
    </row>
    <row r="39" spans="3:8" x14ac:dyDescent="0.3">
      <c r="C39" s="2" t="s">
        <v>58</v>
      </c>
      <c r="D39" s="23"/>
      <c r="E39" s="4">
        <f>E27+E32+E37</f>
        <v>794500</v>
      </c>
      <c r="F39" s="1"/>
      <c r="G39" s="1"/>
      <c r="H39" s="3"/>
    </row>
    <row r="40" spans="3:8" ht="15" thickBot="1" x14ac:dyDescent="0.35">
      <c r="C40" s="160" t="s">
        <v>54</v>
      </c>
      <c r="D40" s="161"/>
      <c r="E40" s="162">
        <f>Benefits!$E$2</f>
        <v>0</v>
      </c>
      <c r="F40" s="163"/>
      <c r="G40" s="163"/>
      <c r="H40" s="164"/>
    </row>
    <row r="41" spans="3:8" ht="15.6" thickTop="1" thickBot="1" x14ac:dyDescent="0.35">
      <c r="C41" s="64" t="s">
        <v>154</v>
      </c>
      <c r="D41" s="65"/>
      <c r="E41" s="85">
        <f>E39*(1-E40)</f>
        <v>794500</v>
      </c>
      <c r="F41" s="66"/>
      <c r="G41" s="66"/>
      <c r="H41" s="67"/>
    </row>
    <row r="42" spans="3:8" ht="15" thickBot="1" x14ac:dyDescent="0.35">
      <c r="C42" s="13"/>
      <c r="D42" s="24"/>
      <c r="E42" s="5"/>
      <c r="F42" s="5"/>
      <c r="G42" s="5"/>
      <c r="H42" s="14"/>
    </row>
    <row r="44" spans="3:8" ht="15" thickBot="1" x14ac:dyDescent="0.35"/>
    <row r="45" spans="3:8" ht="21" customHeight="1" x14ac:dyDescent="0.3">
      <c r="C45" s="10" t="s">
        <v>104</v>
      </c>
      <c r="D45" s="22" t="s">
        <v>49</v>
      </c>
      <c r="E45" s="11" t="s">
        <v>50</v>
      </c>
      <c r="F45" s="11" t="s">
        <v>51</v>
      </c>
      <c r="G45" s="11" t="s">
        <v>52</v>
      </c>
      <c r="H45" s="12" t="s">
        <v>53</v>
      </c>
    </row>
    <row r="46" spans="3:8" ht="14.4" customHeight="1" x14ac:dyDescent="0.3">
      <c r="C46" s="2" t="s">
        <v>131</v>
      </c>
      <c r="D46" s="23"/>
      <c r="E46" s="6">
        <f>Assumptions!I19</f>
        <v>75</v>
      </c>
      <c r="F46" s="1"/>
      <c r="G46" s="1"/>
      <c r="H46" s="3"/>
    </row>
    <row r="47" spans="3:8" x14ac:dyDescent="0.3">
      <c r="C47" s="2" t="s">
        <v>124</v>
      </c>
      <c r="D47" s="23"/>
      <c r="E47" s="7">
        <f>Assumptions!I21</f>
        <v>120000</v>
      </c>
      <c r="F47" s="1"/>
      <c r="G47" s="1"/>
      <c r="H47" s="3"/>
    </row>
    <row r="48" spans="3:8" x14ac:dyDescent="0.3">
      <c r="C48" s="2" t="s">
        <v>155</v>
      </c>
      <c r="D48" s="23"/>
      <c r="E48" s="9">
        <f>Assumptions!I20</f>
        <v>0.1</v>
      </c>
      <c r="F48" s="1"/>
      <c r="G48" s="1"/>
      <c r="H48" s="3"/>
    </row>
    <row r="49" spans="3:8" ht="15" thickBot="1" x14ac:dyDescent="0.35">
      <c r="C49" s="136" t="s">
        <v>100</v>
      </c>
      <c r="D49" s="137"/>
      <c r="E49" s="138">
        <f>Benefits!I14</f>
        <v>0.4</v>
      </c>
      <c r="F49" s="139"/>
      <c r="G49" s="139"/>
      <c r="H49" s="140"/>
    </row>
    <row r="50" spans="3:8" ht="15.6" thickTop="1" thickBot="1" x14ac:dyDescent="0.35">
      <c r="C50" s="72" t="s">
        <v>168</v>
      </c>
      <c r="D50" s="73"/>
      <c r="E50" s="74">
        <f>E46*E47*E49*E48</f>
        <v>360000</v>
      </c>
      <c r="F50" s="75"/>
      <c r="G50" s="75"/>
      <c r="H50" s="76"/>
    </row>
    <row r="51" spans="3:8" x14ac:dyDescent="0.3">
      <c r="C51" s="2"/>
      <c r="D51" s="23"/>
      <c r="E51" s="1"/>
      <c r="F51" s="1"/>
      <c r="G51" s="1"/>
      <c r="H51" s="3"/>
    </row>
    <row r="52" spans="3:8" ht="14.4" customHeight="1" x14ac:dyDescent="0.3">
      <c r="C52" s="2" t="s">
        <v>125</v>
      </c>
      <c r="D52" s="23"/>
      <c r="E52" s="6">
        <f>Assumptions!I22</f>
        <v>200</v>
      </c>
      <c r="F52" s="1"/>
      <c r="G52" s="1"/>
      <c r="H52" s="3"/>
    </row>
    <row r="53" spans="3:8" x14ac:dyDescent="0.3">
      <c r="C53" s="2" t="s">
        <v>132</v>
      </c>
      <c r="D53" s="23"/>
      <c r="E53" s="7">
        <f>Assumptions!I24</f>
        <v>100000</v>
      </c>
      <c r="F53" s="1"/>
      <c r="G53" s="1"/>
      <c r="H53" s="3"/>
    </row>
    <row r="54" spans="3:8" x14ac:dyDescent="0.3">
      <c r="C54" s="2" t="s">
        <v>155</v>
      </c>
      <c r="D54" s="23"/>
      <c r="E54" s="9">
        <f>Assumptions!I23</f>
        <v>0.1</v>
      </c>
      <c r="F54" s="1"/>
      <c r="G54" s="1"/>
      <c r="H54" s="3"/>
    </row>
    <row r="55" spans="3:8" ht="15" thickBot="1" x14ac:dyDescent="0.35">
      <c r="C55" s="136" t="s">
        <v>133</v>
      </c>
      <c r="D55" s="137"/>
      <c r="E55" s="138">
        <f>Benefits!I15</f>
        <v>0.4</v>
      </c>
      <c r="F55" s="139"/>
      <c r="G55" s="139"/>
      <c r="H55" s="140"/>
    </row>
    <row r="56" spans="3:8" ht="15.6" thickTop="1" thickBot="1" x14ac:dyDescent="0.35">
      <c r="C56" s="72" t="s">
        <v>169</v>
      </c>
      <c r="D56" s="73"/>
      <c r="E56" s="74">
        <f>E52*E53*E55*E54</f>
        <v>800000</v>
      </c>
      <c r="F56" s="75"/>
      <c r="G56" s="75"/>
      <c r="H56" s="76"/>
    </row>
    <row r="57" spans="3:8" x14ac:dyDescent="0.3">
      <c r="C57" s="2"/>
      <c r="D57" s="23"/>
      <c r="E57" s="1"/>
      <c r="F57" s="1"/>
      <c r="G57" s="1"/>
      <c r="H57" s="3"/>
    </row>
    <row r="58" spans="3:8" x14ac:dyDescent="0.3">
      <c r="C58" s="2" t="s">
        <v>156</v>
      </c>
      <c r="D58" s="23"/>
      <c r="E58" s="7">
        <f>SUM(E50+E56)</f>
        <v>1160000</v>
      </c>
      <c r="F58" s="1"/>
      <c r="G58" s="1"/>
      <c r="H58" s="3"/>
    </row>
    <row r="59" spans="3:8" ht="15" thickBot="1" x14ac:dyDescent="0.35">
      <c r="C59" s="160" t="s">
        <v>54</v>
      </c>
      <c r="D59" s="161"/>
      <c r="E59" s="162">
        <f>Benefits!$E$2</f>
        <v>0</v>
      </c>
      <c r="F59" s="163"/>
      <c r="G59" s="163"/>
      <c r="H59" s="164"/>
    </row>
    <row r="60" spans="3:8" ht="15.6" thickTop="1" thickBot="1" x14ac:dyDescent="0.35">
      <c r="C60" s="68" t="s">
        <v>157</v>
      </c>
      <c r="D60" s="69"/>
      <c r="E60" s="78">
        <f>E58*(1-E59)</f>
        <v>1160000</v>
      </c>
      <c r="F60" s="70"/>
      <c r="G60" s="70"/>
      <c r="H60" s="71"/>
    </row>
    <row r="61" spans="3:8" ht="15" thickBot="1" x14ac:dyDescent="0.35">
      <c r="C61" s="13"/>
      <c r="D61" s="24"/>
      <c r="E61" s="5"/>
      <c r="F61" s="5"/>
      <c r="G61" s="5"/>
      <c r="H61" s="14"/>
    </row>
    <row r="62" spans="3:8" ht="15" thickBot="1" x14ac:dyDescent="0.35"/>
    <row r="63" spans="3:8" ht="21" customHeight="1" x14ac:dyDescent="0.3">
      <c r="C63" s="10" t="s">
        <v>62</v>
      </c>
      <c r="D63" s="22" t="s">
        <v>49</v>
      </c>
      <c r="E63" s="11" t="s">
        <v>50</v>
      </c>
      <c r="F63" s="11" t="s">
        <v>51</v>
      </c>
      <c r="G63" s="11" t="s">
        <v>52</v>
      </c>
      <c r="H63" s="12" t="s">
        <v>53</v>
      </c>
    </row>
    <row r="64" spans="3:8" ht="17.399999999999999" customHeight="1" x14ac:dyDescent="0.3">
      <c r="C64" s="17" t="s">
        <v>159</v>
      </c>
      <c r="D64" s="20"/>
      <c r="E64" s="27">
        <f>Assumptions!I26</f>
        <v>1</v>
      </c>
      <c r="F64" s="15"/>
      <c r="G64" s="15"/>
      <c r="H64" s="16"/>
    </row>
    <row r="65" spans="3:8" ht="17.399999999999999" customHeight="1" x14ac:dyDescent="0.3">
      <c r="C65" s="158" t="s">
        <v>158</v>
      </c>
      <c r="D65" s="159"/>
      <c r="E65" s="142">
        <f>Benefits!I18</f>
        <v>0.3</v>
      </c>
      <c r="F65" s="143"/>
      <c r="G65" s="143"/>
      <c r="H65" s="144"/>
    </row>
    <row r="66" spans="3:8" ht="16.2" customHeight="1" x14ac:dyDescent="0.3">
      <c r="C66" s="19" t="s">
        <v>65</v>
      </c>
      <c r="D66" s="20"/>
      <c r="E66" s="34">
        <f>Assumptions!I27</f>
        <v>22000000</v>
      </c>
      <c r="F66" s="15"/>
      <c r="G66" s="15"/>
      <c r="H66" s="16"/>
    </row>
    <row r="67" spans="3:8" ht="13.2" customHeight="1" thickBot="1" x14ac:dyDescent="0.35">
      <c r="C67" s="145" t="s">
        <v>91</v>
      </c>
      <c r="D67" s="146"/>
      <c r="E67" s="147">
        <f>Assumptions!I28</f>
        <v>0.14000000000000001</v>
      </c>
      <c r="F67" s="148"/>
      <c r="G67" s="148"/>
      <c r="H67" s="149"/>
    </row>
    <row r="68" spans="3:8" ht="16.2" customHeight="1" thickTop="1" x14ac:dyDescent="0.3">
      <c r="C68" s="91" t="s">
        <v>160</v>
      </c>
      <c r="D68" s="150"/>
      <c r="E68" s="104">
        <f>E66*E67*E64*E65</f>
        <v>924000.00000000012</v>
      </c>
      <c r="F68" s="92"/>
      <c r="G68" s="92"/>
      <c r="H68" s="93"/>
    </row>
    <row r="69" spans="3:8" ht="14.4" customHeight="1" x14ac:dyDescent="0.3">
      <c r="C69" s="19"/>
      <c r="D69" s="20"/>
      <c r="E69" s="30"/>
      <c r="F69" s="15"/>
      <c r="G69" s="15"/>
      <c r="H69" s="16"/>
    </row>
    <row r="70" spans="3:8" x14ac:dyDescent="0.3">
      <c r="C70" s="2" t="s">
        <v>134</v>
      </c>
      <c r="D70" s="23"/>
      <c r="E70" s="87">
        <f>E68</f>
        <v>924000.00000000012</v>
      </c>
      <c r="F70" s="1"/>
      <c r="G70" s="1"/>
      <c r="H70" s="3"/>
    </row>
    <row r="71" spans="3:8" ht="15" thickBot="1" x14ac:dyDescent="0.35">
      <c r="C71" s="160" t="s">
        <v>54</v>
      </c>
      <c r="D71" s="161"/>
      <c r="E71" s="162">
        <f>Benefits!$E$2</f>
        <v>0</v>
      </c>
      <c r="F71" s="162"/>
      <c r="G71" s="163"/>
      <c r="H71" s="164"/>
    </row>
    <row r="72" spans="3:8" ht="15.6" thickTop="1" thickBot="1" x14ac:dyDescent="0.35">
      <c r="C72" s="68" t="s">
        <v>59</v>
      </c>
      <c r="D72" s="69"/>
      <c r="E72" s="86">
        <f>E70*(1-E71)</f>
        <v>924000.00000000012</v>
      </c>
      <c r="F72" s="70"/>
      <c r="G72" s="70"/>
      <c r="H72" s="71"/>
    </row>
    <row r="73" spans="3:8" ht="15" thickBot="1" x14ac:dyDescent="0.35">
      <c r="C73" s="13"/>
      <c r="D73" s="24"/>
      <c r="E73" s="24"/>
      <c r="F73" s="5"/>
      <c r="G73" s="5"/>
      <c r="H73" s="14"/>
    </row>
    <row r="75" spans="3:8" ht="15" thickBot="1" x14ac:dyDescent="0.35"/>
    <row r="76" spans="3:8" ht="21" customHeight="1" x14ac:dyDescent="0.3">
      <c r="C76" s="10" t="s">
        <v>67</v>
      </c>
      <c r="D76" s="22" t="s">
        <v>49</v>
      </c>
      <c r="E76" s="11" t="s">
        <v>50</v>
      </c>
      <c r="F76" s="11" t="s">
        <v>51</v>
      </c>
      <c r="G76" s="11" t="s">
        <v>52</v>
      </c>
      <c r="H76" s="12" t="s">
        <v>53</v>
      </c>
    </row>
    <row r="77" spans="3:8" ht="21" customHeight="1" x14ac:dyDescent="0.3">
      <c r="C77" s="17" t="s">
        <v>507</v>
      </c>
      <c r="D77" s="20"/>
      <c r="E77" s="273">
        <f>Assumptions!I30</f>
        <v>9</v>
      </c>
      <c r="F77" s="273"/>
      <c r="G77" s="273"/>
      <c r="H77" s="274"/>
    </row>
    <row r="78" spans="3:8" ht="17.399999999999999" customHeight="1" x14ac:dyDescent="0.3">
      <c r="C78" s="158" t="s">
        <v>508</v>
      </c>
      <c r="D78" s="275"/>
      <c r="E78" s="142">
        <f>Benefits!I20</f>
        <v>0.57999999999999996</v>
      </c>
      <c r="F78" s="143"/>
      <c r="G78" s="143"/>
      <c r="H78" s="144"/>
    </row>
    <row r="79" spans="3:8" ht="17.399999999999999" customHeight="1" x14ac:dyDescent="0.3">
      <c r="C79" s="17" t="s">
        <v>95</v>
      </c>
      <c r="D79" s="27"/>
      <c r="E79" s="27">
        <f>Assumptions!I31</f>
        <v>1</v>
      </c>
      <c r="F79" s="15"/>
      <c r="G79" s="15"/>
      <c r="H79" s="16"/>
    </row>
    <row r="80" spans="3:8" ht="16.95" customHeight="1" x14ac:dyDescent="0.3">
      <c r="C80" s="19" t="s">
        <v>92</v>
      </c>
      <c r="D80" s="34"/>
      <c r="E80" s="34">
        <f>Assumptions!I32</f>
        <v>30000000</v>
      </c>
      <c r="F80" s="15"/>
      <c r="G80" s="15"/>
      <c r="H80" s="16"/>
    </row>
    <row r="81" spans="3:8" ht="14.4" customHeight="1" thickBot="1" x14ac:dyDescent="0.35">
      <c r="C81" s="31" t="s">
        <v>93</v>
      </c>
      <c r="D81" s="100"/>
      <c r="E81" s="100">
        <f>Assumptions!I33</f>
        <v>0.14000000000000001</v>
      </c>
      <c r="F81" s="101"/>
      <c r="G81" s="101"/>
      <c r="H81" s="102"/>
    </row>
    <row r="82" spans="3:8" ht="15.6" customHeight="1" thickTop="1" x14ac:dyDescent="0.3">
      <c r="C82" s="91" t="s">
        <v>94</v>
      </c>
      <c r="D82" s="104"/>
      <c r="E82" s="104">
        <f>E77*E78*E79*(E80/12)*E81</f>
        <v>1827000.0000000002</v>
      </c>
      <c r="F82" s="92"/>
      <c r="G82" s="92"/>
      <c r="H82" s="93"/>
    </row>
    <row r="83" spans="3:8" ht="11.4" customHeight="1" x14ac:dyDescent="0.3">
      <c r="C83" s="19"/>
      <c r="D83" s="20"/>
      <c r="E83" s="20"/>
      <c r="F83" s="15"/>
      <c r="G83" s="15"/>
      <c r="H83" s="16"/>
    </row>
    <row r="84" spans="3:8" ht="13.95" customHeight="1" x14ac:dyDescent="0.3">
      <c r="C84" s="2" t="s">
        <v>135</v>
      </c>
      <c r="D84" s="26"/>
      <c r="E84" s="87">
        <f>E82</f>
        <v>1827000.0000000002</v>
      </c>
      <c r="F84" s="1"/>
      <c r="G84" s="1"/>
      <c r="H84" s="3"/>
    </row>
    <row r="85" spans="3:8" ht="15" thickBot="1" x14ac:dyDescent="0.35">
      <c r="C85" s="160" t="s">
        <v>54</v>
      </c>
      <c r="D85" s="166"/>
      <c r="E85" s="162">
        <f>Benefits!$E$2</f>
        <v>0</v>
      </c>
      <c r="F85" s="163"/>
      <c r="G85" s="163"/>
      <c r="H85" s="164"/>
    </row>
    <row r="86" spans="3:8" ht="15.6" thickTop="1" thickBot="1" x14ac:dyDescent="0.35">
      <c r="C86" s="68" t="s">
        <v>136</v>
      </c>
      <c r="D86" s="88"/>
      <c r="E86" s="89">
        <f>E84*(1-E85)</f>
        <v>1827000.0000000002</v>
      </c>
      <c r="F86" s="70"/>
      <c r="G86" s="70"/>
      <c r="H86" s="71"/>
    </row>
    <row r="87" spans="3:8" ht="15" thickBot="1" x14ac:dyDescent="0.35">
      <c r="C87" s="13"/>
      <c r="D87" s="24"/>
      <c r="E87" s="5"/>
      <c r="F87" s="5"/>
      <c r="G87" s="5"/>
      <c r="H87" s="14"/>
    </row>
    <row r="88" spans="3:8" ht="15" thickBot="1" x14ac:dyDescent="0.35"/>
    <row r="89" spans="3:8" ht="21" customHeight="1" x14ac:dyDescent="0.3">
      <c r="C89" s="10" t="s">
        <v>99</v>
      </c>
      <c r="D89" s="22" t="s">
        <v>49</v>
      </c>
      <c r="E89" s="11" t="s">
        <v>50</v>
      </c>
      <c r="F89" s="11" t="s">
        <v>51</v>
      </c>
      <c r="G89" s="11" t="s">
        <v>52</v>
      </c>
      <c r="H89" s="12" t="s">
        <v>53</v>
      </c>
    </row>
    <row r="90" spans="3:8" ht="17.399999999999999" customHeight="1" x14ac:dyDescent="0.3">
      <c r="C90" s="17" t="s">
        <v>126</v>
      </c>
      <c r="D90" s="20"/>
      <c r="E90" s="30">
        <f>Assumptions!I35</f>
        <v>6063334</v>
      </c>
      <c r="F90" s="15"/>
      <c r="G90" s="15"/>
      <c r="H90" s="16"/>
    </row>
    <row r="91" spans="3:8" ht="21" customHeight="1" x14ac:dyDescent="0.3">
      <c r="C91" s="19" t="s">
        <v>127</v>
      </c>
      <c r="D91" s="20"/>
      <c r="E91" s="40">
        <f>Assumptions!I36</f>
        <v>0.13124999999999998</v>
      </c>
      <c r="F91" s="15"/>
      <c r="G91" s="15"/>
      <c r="H91" s="16"/>
    </row>
    <row r="92" spans="3:8" ht="16.95" customHeight="1" thickBot="1" x14ac:dyDescent="0.35">
      <c r="C92" s="145" t="s">
        <v>96</v>
      </c>
      <c r="D92" s="146"/>
      <c r="E92" s="147">
        <f>Benefits!I22</f>
        <v>0.25</v>
      </c>
      <c r="F92" s="148"/>
      <c r="G92" s="148"/>
      <c r="H92" s="149"/>
    </row>
    <row r="93" spans="3:8" ht="15" customHeight="1" thickTop="1" thickBot="1" x14ac:dyDescent="0.35">
      <c r="C93" s="94" t="s">
        <v>97</v>
      </c>
      <c r="D93" s="95"/>
      <c r="E93" s="96">
        <f>E90*E91*E92</f>
        <v>198953.14687499998</v>
      </c>
      <c r="F93" s="97"/>
      <c r="G93" s="97"/>
      <c r="H93" s="98"/>
    </row>
    <row r="94" spans="3:8" ht="12.6" customHeight="1" x14ac:dyDescent="0.3">
      <c r="C94" s="19"/>
      <c r="D94" s="20"/>
      <c r="E94" s="39"/>
      <c r="F94" s="15"/>
      <c r="G94" s="15"/>
      <c r="H94" s="16"/>
    </row>
    <row r="95" spans="3:8" ht="12.6" customHeight="1" x14ac:dyDescent="0.3">
      <c r="C95" s="19" t="s">
        <v>512</v>
      </c>
      <c r="D95" s="20"/>
      <c r="E95" s="29">
        <f>Assumptions!I39</f>
        <v>4</v>
      </c>
      <c r="F95" s="15"/>
      <c r="G95" s="15"/>
      <c r="H95" s="16"/>
    </row>
    <row r="96" spans="3:8" ht="12.6" customHeight="1" x14ac:dyDescent="0.3">
      <c r="C96" s="141" t="s">
        <v>325</v>
      </c>
      <c r="D96" s="159"/>
      <c r="E96" s="152">
        <f>Benefits!I23</f>
        <v>0.25</v>
      </c>
      <c r="F96" s="143"/>
      <c r="G96" s="143"/>
      <c r="H96" s="144"/>
    </row>
    <row r="97" spans="3:11" ht="16.95" customHeight="1" x14ac:dyDescent="0.3">
      <c r="C97" s="91" t="s">
        <v>513</v>
      </c>
      <c r="D97" s="150"/>
      <c r="E97" s="345">
        <f>Assumptions!I37</f>
        <v>0.2</v>
      </c>
      <c r="F97" s="92"/>
      <c r="G97" s="92"/>
      <c r="H97" s="93"/>
    </row>
    <row r="98" spans="3:11" ht="17.399999999999999" customHeight="1" thickBot="1" x14ac:dyDescent="0.35">
      <c r="C98" s="31" t="s">
        <v>171</v>
      </c>
      <c r="D98" s="99"/>
      <c r="E98" s="103">
        <f>Assumptions!I38</f>
        <v>200000</v>
      </c>
      <c r="F98" s="101"/>
      <c r="G98" s="101"/>
      <c r="H98" s="102"/>
    </row>
    <row r="99" spans="3:11" ht="16.2" customHeight="1" thickTop="1" thickBot="1" x14ac:dyDescent="0.35">
      <c r="C99" s="94" t="s">
        <v>98</v>
      </c>
      <c r="D99" s="95"/>
      <c r="E99" s="151">
        <f>E95*E96*E97*E98</f>
        <v>40000</v>
      </c>
      <c r="F99" s="97"/>
      <c r="G99" s="97"/>
      <c r="H99" s="98"/>
    </row>
    <row r="100" spans="3:11" ht="12.6" customHeight="1" x14ac:dyDescent="0.3">
      <c r="C100" s="19"/>
      <c r="D100" s="20"/>
      <c r="E100" s="27"/>
      <c r="F100" s="15"/>
      <c r="G100" s="15"/>
      <c r="H100" s="16"/>
    </row>
    <row r="101" spans="3:11" x14ac:dyDescent="0.3">
      <c r="C101" s="2" t="s">
        <v>137</v>
      </c>
      <c r="D101" s="23"/>
      <c r="E101" s="87">
        <f>SUM(E93,E99)</f>
        <v>238953.14687499998</v>
      </c>
      <c r="F101" s="1"/>
      <c r="G101" s="1"/>
      <c r="H101" s="3"/>
    </row>
    <row r="102" spans="3:11" ht="15" thickBot="1" x14ac:dyDescent="0.35">
      <c r="C102" s="160" t="s">
        <v>54</v>
      </c>
      <c r="D102" s="161"/>
      <c r="E102" s="162">
        <f>Benefits!$E$2</f>
        <v>0</v>
      </c>
      <c r="F102" s="163"/>
      <c r="G102" s="163"/>
      <c r="H102" s="164"/>
    </row>
    <row r="103" spans="3:11" ht="15.6" thickTop="1" thickBot="1" x14ac:dyDescent="0.35">
      <c r="C103" s="68" t="s">
        <v>138</v>
      </c>
      <c r="D103" s="69"/>
      <c r="E103" s="90">
        <f>E101*(1-E102)</f>
        <v>238953.14687499998</v>
      </c>
      <c r="F103" s="70"/>
      <c r="G103" s="70"/>
      <c r="H103" s="71"/>
    </row>
    <row r="104" spans="3:11" ht="15" thickBot="1" x14ac:dyDescent="0.35">
      <c r="C104" s="13"/>
      <c r="D104" s="24"/>
      <c r="E104" s="24"/>
      <c r="F104" s="5"/>
      <c r="G104" s="5"/>
      <c r="H104" s="14"/>
    </row>
    <row r="106" spans="3:11" ht="15" thickBot="1" x14ac:dyDescent="0.35"/>
    <row r="107" spans="3:11" ht="21" customHeight="1" x14ac:dyDescent="0.3">
      <c r="C107" s="10" t="s">
        <v>106</v>
      </c>
      <c r="D107" s="22" t="s">
        <v>49</v>
      </c>
      <c r="E107" s="11" t="s">
        <v>50</v>
      </c>
      <c r="F107" s="11" t="s">
        <v>51</v>
      </c>
      <c r="G107" s="11" t="s">
        <v>52</v>
      </c>
      <c r="H107" s="12" t="s">
        <v>53</v>
      </c>
    </row>
    <row r="108" spans="3:11" ht="18" customHeight="1" x14ac:dyDescent="0.3">
      <c r="C108" s="19" t="s">
        <v>75</v>
      </c>
      <c r="D108" s="29"/>
      <c r="E108" s="29">
        <f>Assumptions!I41</f>
        <v>7.45</v>
      </c>
      <c r="F108" s="15"/>
      <c r="G108" s="15"/>
      <c r="H108" s="16"/>
      <c r="J108" s="225">
        <f>E108</f>
        <v>7.45</v>
      </c>
      <c r="K108">
        <f>J108*80%</f>
        <v>5.9600000000000009</v>
      </c>
    </row>
    <row r="109" spans="3:11" ht="19.95" customHeight="1" x14ac:dyDescent="0.3">
      <c r="C109" s="19" t="s">
        <v>76</v>
      </c>
      <c r="D109" s="36"/>
      <c r="E109" s="36">
        <f>Assumptions!I42</f>
        <v>13.8</v>
      </c>
      <c r="F109" s="15"/>
      <c r="G109" s="15"/>
      <c r="H109" s="16"/>
      <c r="J109" s="225">
        <f>E109</f>
        <v>13.8</v>
      </c>
      <c r="K109">
        <f>J109*75%</f>
        <v>10.350000000000001</v>
      </c>
    </row>
    <row r="110" spans="3:11" ht="18" customHeight="1" x14ac:dyDescent="0.3">
      <c r="C110" s="91" t="s">
        <v>81</v>
      </c>
      <c r="D110" s="277"/>
      <c r="E110" s="277">
        <f>E108*E109</f>
        <v>102.81</v>
      </c>
      <c r="F110" s="92"/>
      <c r="G110" s="92"/>
      <c r="H110" s="93"/>
      <c r="J110" s="157">
        <f>E114</f>
        <v>6000000</v>
      </c>
      <c r="K110" s="157">
        <f>J114*K109</f>
        <v>4500000.0000000009</v>
      </c>
    </row>
    <row r="111" spans="3:11" ht="18.600000000000001" customHeight="1" x14ac:dyDescent="0.3">
      <c r="C111" s="141" t="s">
        <v>77</v>
      </c>
      <c r="D111" s="152"/>
      <c r="E111" s="152">
        <f>Benefits!I26</f>
        <v>0.2</v>
      </c>
      <c r="F111" s="143"/>
      <c r="G111" s="143"/>
      <c r="H111" s="144"/>
      <c r="J111" s="134"/>
    </row>
    <row r="112" spans="3:11" ht="19.95" customHeight="1" x14ac:dyDescent="0.3">
      <c r="C112" s="141" t="s">
        <v>78</v>
      </c>
      <c r="D112" s="152"/>
      <c r="E112" s="152">
        <f>Benefits!I27</f>
        <v>0.25</v>
      </c>
      <c r="F112" s="143"/>
      <c r="G112" s="143"/>
      <c r="H112" s="144"/>
      <c r="J112" s="157">
        <f>J108*J110</f>
        <v>44700000</v>
      </c>
      <c r="K112" s="157">
        <f>K108*K110</f>
        <v>26820000.000000011</v>
      </c>
    </row>
    <row r="113" spans="3:11" ht="18" customHeight="1" x14ac:dyDescent="0.3">
      <c r="C113" s="91" t="s">
        <v>129</v>
      </c>
      <c r="D113" s="277"/>
      <c r="E113" s="277">
        <f>(E108*(1-E111))*(E109*(1-E112))</f>
        <v>61.686000000000014</v>
      </c>
      <c r="F113" s="92"/>
      <c r="G113" s="92"/>
      <c r="H113" s="93"/>
    </row>
    <row r="114" spans="3:11" ht="18" customHeight="1" x14ac:dyDescent="0.3">
      <c r="C114" s="19" t="s">
        <v>165</v>
      </c>
      <c r="D114" s="36"/>
      <c r="E114" s="43">
        <f>Assumptions!I43</f>
        <v>6000000</v>
      </c>
      <c r="F114" s="15"/>
      <c r="G114" s="15"/>
      <c r="H114" s="16"/>
      <c r="J114" s="157">
        <f>J110/J109</f>
        <v>434782.60869565216</v>
      </c>
      <c r="K114" s="157">
        <f>J112-K112</f>
        <v>17879999.999999989</v>
      </c>
    </row>
    <row r="115" spans="3:11" ht="18" customHeight="1" x14ac:dyDescent="0.3">
      <c r="C115" s="91" t="s">
        <v>166</v>
      </c>
      <c r="D115" s="277"/>
      <c r="E115" s="277">
        <v>365</v>
      </c>
      <c r="F115" s="92"/>
      <c r="G115" s="92"/>
      <c r="H115" s="93"/>
      <c r="K115" s="157">
        <f>K114*6%</f>
        <v>1072799.9999999993</v>
      </c>
    </row>
    <row r="116" spans="3:11" ht="16.95" customHeight="1" thickBot="1" x14ac:dyDescent="0.35">
      <c r="C116" s="278" t="s">
        <v>79</v>
      </c>
      <c r="D116" s="279"/>
      <c r="E116" s="279">
        <f>E114/E115</f>
        <v>16438.35616438356</v>
      </c>
      <c r="F116" s="280"/>
      <c r="G116" s="280"/>
      <c r="H116" s="281"/>
    </row>
    <row r="117" spans="3:11" ht="21" customHeight="1" thickTop="1" thickBot="1" x14ac:dyDescent="0.35">
      <c r="C117" s="105" t="s">
        <v>80</v>
      </c>
      <c r="D117" s="106"/>
      <c r="E117" s="106">
        <f>E113*E116</f>
        <v>1014016.4383561645</v>
      </c>
      <c r="F117" s="107"/>
      <c r="G117" s="107"/>
      <c r="H117" s="108"/>
    </row>
    <row r="118" spans="3:11" ht="17.399999999999999" customHeight="1" x14ac:dyDescent="0.3">
      <c r="C118" s="17" t="s">
        <v>451</v>
      </c>
      <c r="D118" s="27"/>
      <c r="E118" s="27">
        <f>Assumptions!I44</f>
        <v>4</v>
      </c>
      <c r="F118" s="15"/>
      <c r="G118" s="15"/>
      <c r="H118" s="16"/>
    </row>
    <row r="119" spans="3:11" ht="19.2" customHeight="1" x14ac:dyDescent="0.3">
      <c r="C119" s="91" t="s">
        <v>452</v>
      </c>
      <c r="D119" s="282"/>
      <c r="E119" s="283">
        <f>E113</f>
        <v>61.686000000000014</v>
      </c>
      <c r="F119" s="92"/>
      <c r="G119" s="92"/>
      <c r="H119" s="93"/>
    </row>
    <row r="120" spans="3:11" ht="16.2" customHeight="1" thickBot="1" x14ac:dyDescent="0.35">
      <c r="C120" s="19" t="s">
        <v>453</v>
      </c>
      <c r="D120" s="34"/>
      <c r="E120" s="256">
        <f>Assumptions!I45</f>
        <v>150000</v>
      </c>
      <c r="F120" s="15"/>
      <c r="G120" s="15"/>
      <c r="H120" s="16"/>
    </row>
    <row r="121" spans="3:11" ht="16.95" customHeight="1" thickTop="1" thickBot="1" x14ac:dyDescent="0.35">
      <c r="C121" s="105" t="s">
        <v>128</v>
      </c>
      <c r="D121" s="106"/>
      <c r="E121" s="106">
        <f>E118*E119*(E120/2000)</f>
        <v>18505.800000000003</v>
      </c>
      <c r="F121" s="107"/>
      <c r="G121" s="107"/>
      <c r="H121" s="108"/>
    </row>
    <row r="122" spans="3:11" ht="15" customHeight="1" x14ac:dyDescent="0.3">
      <c r="C122" s="19"/>
      <c r="D122" s="30"/>
      <c r="E122" s="30"/>
      <c r="F122" s="15"/>
      <c r="G122" s="15"/>
      <c r="H122" s="16"/>
    </row>
    <row r="123" spans="3:11" x14ac:dyDescent="0.3">
      <c r="C123" s="80" t="s">
        <v>139</v>
      </c>
      <c r="D123" s="284"/>
      <c r="E123" s="104">
        <f>E117+E121</f>
        <v>1032522.2383561645</v>
      </c>
      <c r="F123" s="83"/>
      <c r="G123" s="83"/>
      <c r="H123" s="84"/>
    </row>
    <row r="124" spans="3:11" ht="15" thickBot="1" x14ac:dyDescent="0.35">
      <c r="C124" s="160" t="s">
        <v>72</v>
      </c>
      <c r="D124" s="166"/>
      <c r="E124" s="167"/>
      <c r="F124" s="163"/>
      <c r="G124" s="163"/>
      <c r="H124" s="164"/>
    </row>
    <row r="125" spans="3:11" ht="15.6" thickTop="1" thickBot="1" x14ac:dyDescent="0.35">
      <c r="C125" s="64" t="s">
        <v>140</v>
      </c>
      <c r="D125" s="109"/>
      <c r="E125" s="110">
        <f>E123*(1-E124)</f>
        <v>1032522.2383561645</v>
      </c>
      <c r="F125" s="66"/>
      <c r="G125" s="66"/>
      <c r="H125" s="67"/>
    </row>
    <row r="126" spans="3:11" ht="15" thickBot="1" x14ac:dyDescent="0.35">
      <c r="C126" s="13"/>
      <c r="D126" s="24"/>
      <c r="E126" s="5"/>
      <c r="F126" s="5"/>
      <c r="G126" s="5"/>
      <c r="H126" s="14"/>
    </row>
    <row r="128" spans="3:11" ht="15" thickBot="1" x14ac:dyDescent="0.35"/>
    <row r="129" spans="3:15" ht="21" customHeight="1" x14ac:dyDescent="0.3">
      <c r="C129" s="10" t="s">
        <v>83</v>
      </c>
      <c r="D129" s="22" t="s">
        <v>49</v>
      </c>
      <c r="E129" s="11" t="s">
        <v>50</v>
      </c>
      <c r="F129" s="11" t="s">
        <v>51</v>
      </c>
      <c r="G129" s="11" t="s">
        <v>52</v>
      </c>
      <c r="H129" s="12" t="s">
        <v>53</v>
      </c>
    </row>
    <row r="130" spans="3:15" ht="17.399999999999999" customHeight="1" x14ac:dyDescent="0.3">
      <c r="C130" s="17" t="s">
        <v>454</v>
      </c>
      <c r="D130" s="27"/>
      <c r="E130" s="27">
        <f>Assumptions!I47</f>
        <v>4</v>
      </c>
      <c r="F130" s="15"/>
      <c r="G130" s="15"/>
      <c r="H130" s="16"/>
    </row>
    <row r="131" spans="3:15" ht="21" customHeight="1" x14ac:dyDescent="0.3">
      <c r="C131" s="19" t="s">
        <v>496</v>
      </c>
      <c r="D131" s="33"/>
      <c r="E131" s="33">
        <f>Assumptions!I48</f>
        <v>0.5</v>
      </c>
      <c r="F131" s="15"/>
      <c r="G131" s="15"/>
      <c r="H131" s="16"/>
    </row>
    <row r="132" spans="3:15" ht="21" customHeight="1" x14ac:dyDescent="0.3">
      <c r="C132" s="19" t="s">
        <v>69</v>
      </c>
      <c r="D132" s="34"/>
      <c r="E132" s="34">
        <f>Assumptions!I49</f>
        <v>150000</v>
      </c>
      <c r="F132" s="15"/>
      <c r="G132" s="15"/>
      <c r="H132" s="16"/>
    </row>
    <row r="133" spans="3:15" ht="21" customHeight="1" thickBot="1" x14ac:dyDescent="0.35">
      <c r="C133" s="145" t="s">
        <v>70</v>
      </c>
      <c r="D133" s="147"/>
      <c r="E133" s="147">
        <f>Benefits!I29</f>
        <v>0.5</v>
      </c>
      <c r="F133" s="148"/>
      <c r="G133" s="148"/>
      <c r="H133" s="149" t="s">
        <v>206</v>
      </c>
    </row>
    <row r="134" spans="3:15" ht="16.95" customHeight="1" thickTop="1" x14ac:dyDescent="0.3">
      <c r="C134" s="91" t="s">
        <v>82</v>
      </c>
      <c r="D134" s="104"/>
      <c r="E134" s="104">
        <f>E130*E131*E132*E133</f>
        <v>150000</v>
      </c>
      <c r="F134" s="92"/>
      <c r="G134" s="92"/>
      <c r="H134" s="93"/>
    </row>
    <row r="135" spans="3:15" ht="18" customHeight="1" x14ac:dyDescent="0.3">
      <c r="C135" s="19"/>
      <c r="D135" s="30"/>
      <c r="E135" s="30"/>
      <c r="F135" s="15"/>
      <c r="G135" s="15"/>
      <c r="H135" s="16"/>
    </row>
    <row r="136" spans="3:15" ht="17.399999999999999" customHeight="1" x14ac:dyDescent="0.3">
      <c r="C136" s="19" t="s">
        <v>73</v>
      </c>
      <c r="D136" s="30"/>
      <c r="E136" s="30">
        <f>Assumptions!I50</f>
        <v>25000000</v>
      </c>
      <c r="F136" s="15"/>
      <c r="G136" s="15"/>
      <c r="H136" s="16"/>
      <c r="J136" t="s">
        <v>161</v>
      </c>
      <c r="K136" s="133">
        <v>10000000</v>
      </c>
    </row>
    <row r="137" spans="3:15" ht="21" customHeight="1" x14ac:dyDescent="0.3">
      <c r="C137" s="19" t="s">
        <v>74</v>
      </c>
      <c r="D137" s="35"/>
      <c r="E137" s="35">
        <f>Assumptions!I51</f>
        <v>0.03</v>
      </c>
      <c r="F137" s="15"/>
      <c r="G137" s="15"/>
      <c r="H137" s="16"/>
      <c r="J137" t="s">
        <v>162</v>
      </c>
      <c r="K137" s="134"/>
    </row>
    <row r="138" spans="3:15" ht="21" customHeight="1" thickBot="1" x14ac:dyDescent="0.35">
      <c r="C138" s="145" t="s">
        <v>328</v>
      </c>
      <c r="D138" s="153"/>
      <c r="E138" s="153">
        <f>Benefits!I30</f>
        <v>0.7</v>
      </c>
      <c r="F138" s="148"/>
      <c r="G138" s="148"/>
      <c r="H138" s="149"/>
      <c r="K138" t="s">
        <v>163</v>
      </c>
    </row>
    <row r="139" spans="3:15" ht="21" customHeight="1" thickTop="1" thickBot="1" x14ac:dyDescent="0.35">
      <c r="C139" s="105" t="s">
        <v>71</v>
      </c>
      <c r="D139" s="106"/>
      <c r="E139" s="106">
        <f>E136*E137*E138</f>
        <v>525000</v>
      </c>
      <c r="F139" s="107"/>
      <c r="G139" s="107"/>
      <c r="H139" s="108"/>
      <c r="K139" t="s">
        <v>164</v>
      </c>
    </row>
    <row r="140" spans="3:15" ht="21" customHeight="1" x14ac:dyDescent="0.3">
      <c r="C140" s="19"/>
      <c r="D140" s="20"/>
      <c r="E140" s="20"/>
      <c r="F140" s="15"/>
      <c r="G140" s="15"/>
      <c r="H140" s="16"/>
      <c r="O140" t="s">
        <v>450</v>
      </c>
    </row>
    <row r="141" spans="3:15" x14ac:dyDescent="0.3">
      <c r="C141" s="2" t="s">
        <v>66</v>
      </c>
      <c r="D141" s="26"/>
      <c r="E141" s="26">
        <f>E134+E139</f>
        <v>675000</v>
      </c>
      <c r="F141" s="1"/>
      <c r="G141" s="1"/>
      <c r="H141" s="3"/>
    </row>
    <row r="142" spans="3:15" ht="15" thickBot="1" x14ac:dyDescent="0.35">
      <c r="C142" s="160" t="s">
        <v>54</v>
      </c>
      <c r="D142" s="166"/>
      <c r="E142" s="162">
        <f>Benefits!$E$2</f>
        <v>0</v>
      </c>
      <c r="F142" s="163"/>
      <c r="G142" s="163"/>
      <c r="H142" s="164"/>
    </row>
    <row r="143" spans="3:15" ht="15.6" thickTop="1" thickBot="1" x14ac:dyDescent="0.35">
      <c r="C143" s="64" t="s">
        <v>59</v>
      </c>
      <c r="D143" s="112"/>
      <c r="E143" s="112">
        <f>E141*(1-E142)</f>
        <v>675000</v>
      </c>
      <c r="F143" s="66"/>
      <c r="G143" s="66"/>
      <c r="H143" s="67"/>
    </row>
    <row r="144" spans="3:15" ht="15" thickBot="1" x14ac:dyDescent="0.35">
      <c r="C144" s="13"/>
      <c r="D144" s="24"/>
      <c r="E144" s="5"/>
      <c r="F144" s="5"/>
      <c r="G144" s="5"/>
      <c r="H144" s="14"/>
    </row>
    <row r="146" spans="3:10" ht="15" thickBot="1" x14ac:dyDescent="0.35"/>
    <row r="147" spans="3:10" ht="21.6" customHeight="1" x14ac:dyDescent="0.3">
      <c r="C147" s="10" t="s">
        <v>84</v>
      </c>
      <c r="D147" s="22" t="s">
        <v>49</v>
      </c>
      <c r="E147" s="11" t="s">
        <v>50</v>
      </c>
      <c r="F147" s="11" t="s">
        <v>51</v>
      </c>
      <c r="G147" s="11" t="s">
        <v>52</v>
      </c>
      <c r="H147" s="12" t="s">
        <v>53</v>
      </c>
    </row>
    <row r="148" spans="3:10" ht="15" customHeight="1" x14ac:dyDescent="0.3">
      <c r="C148" s="19" t="s">
        <v>86</v>
      </c>
      <c r="D148" s="27"/>
      <c r="E148" s="27">
        <f>365*24</f>
        <v>8760</v>
      </c>
      <c r="F148" s="15"/>
      <c r="G148" s="15"/>
      <c r="H148" s="16"/>
    </row>
    <row r="149" spans="3:10" ht="15.6" customHeight="1" x14ac:dyDescent="0.3">
      <c r="C149" s="17" t="s">
        <v>455</v>
      </c>
      <c r="D149" s="28"/>
      <c r="E149" s="28">
        <f>Assumptions!I53</f>
        <v>0.99985000000000002</v>
      </c>
      <c r="F149" s="15"/>
      <c r="G149" s="15"/>
      <c r="H149" s="16"/>
    </row>
    <row r="150" spans="3:10" ht="15" customHeight="1" x14ac:dyDescent="0.3">
      <c r="C150" s="19" t="s">
        <v>130</v>
      </c>
      <c r="D150" s="29"/>
      <c r="E150" s="29">
        <f>E148*(1-E149)</f>
        <v>1.3139999999998553</v>
      </c>
      <c r="F150" s="15"/>
      <c r="G150" s="15"/>
      <c r="H150" s="16"/>
      <c r="J150" s="225">
        <f>E150-E152</f>
        <v>1.226400000000254</v>
      </c>
    </row>
    <row r="151" spans="3:10" ht="15.6" customHeight="1" x14ac:dyDescent="0.3">
      <c r="C151" s="19" t="s">
        <v>456</v>
      </c>
      <c r="D151" s="28"/>
      <c r="E151" s="28">
        <f>Assumptions!I54</f>
        <v>0.99999000000000005</v>
      </c>
      <c r="F151" s="15"/>
      <c r="G151" s="15"/>
      <c r="H151" s="16"/>
    </row>
    <row r="152" spans="3:10" ht="17.399999999999999" customHeight="1" x14ac:dyDescent="0.3">
      <c r="C152" s="19" t="s">
        <v>85</v>
      </c>
      <c r="D152" s="27"/>
      <c r="E152" s="27">
        <f>E148*(1-E151)</f>
        <v>8.759999999960133E-2</v>
      </c>
      <c r="F152" s="15"/>
      <c r="G152" s="15"/>
      <c r="H152" s="16"/>
    </row>
    <row r="153" spans="3:10" ht="17.399999999999999" customHeight="1" x14ac:dyDescent="0.3">
      <c r="C153" s="19" t="s">
        <v>457</v>
      </c>
      <c r="D153" s="27"/>
      <c r="E153" s="29">
        <f>E150-E152</f>
        <v>1.226400000000254</v>
      </c>
      <c r="F153" s="15"/>
      <c r="G153" s="15"/>
      <c r="H153" s="16"/>
    </row>
    <row r="154" spans="3:10" ht="16.95" customHeight="1" x14ac:dyDescent="0.3">
      <c r="C154" s="19" t="s">
        <v>87</v>
      </c>
      <c r="D154" s="30"/>
      <c r="E154" s="30">
        <f>Assumptions!I55</f>
        <v>1908000</v>
      </c>
      <c r="F154" s="15"/>
      <c r="G154" s="15"/>
      <c r="H154" s="16"/>
    </row>
    <row r="155" spans="3:10" ht="15.6" customHeight="1" thickBot="1" x14ac:dyDescent="0.35">
      <c r="C155" s="145" t="s">
        <v>109</v>
      </c>
      <c r="D155" s="250"/>
      <c r="E155" s="153">
        <f>Benefits!I32</f>
        <v>0.48</v>
      </c>
      <c r="F155" s="148"/>
      <c r="G155" s="148"/>
      <c r="H155" s="149"/>
      <c r="J155" t="s">
        <v>142</v>
      </c>
    </row>
    <row r="156" spans="3:10" ht="15.6" customHeight="1" thickTop="1" x14ac:dyDescent="0.3">
      <c r="C156" s="91" t="s">
        <v>462</v>
      </c>
      <c r="D156" s="104"/>
      <c r="E156" s="251">
        <f>E153*E154*E155</f>
        <v>1123186.1760002326</v>
      </c>
      <c r="F156" s="92"/>
      <c r="G156" s="92"/>
      <c r="H156" s="93"/>
    </row>
    <row r="157" spans="3:10" ht="15.6" customHeight="1" x14ac:dyDescent="0.3">
      <c r="C157" s="19" t="s">
        <v>458</v>
      </c>
      <c r="D157" s="30"/>
      <c r="E157" s="36">
        <f>Assumptions!I56</f>
        <v>4</v>
      </c>
      <c r="F157" s="15"/>
      <c r="G157" s="15"/>
      <c r="H157" s="16"/>
    </row>
    <row r="158" spans="3:10" ht="15.6" customHeight="1" x14ac:dyDescent="0.3">
      <c r="C158" s="19" t="s">
        <v>459</v>
      </c>
      <c r="D158" s="30"/>
      <c r="E158" s="35">
        <f>Assumptions!I57</f>
        <v>1</v>
      </c>
      <c r="F158" s="15"/>
      <c r="G158" s="15"/>
      <c r="H158" s="16"/>
    </row>
    <row r="159" spans="3:10" ht="15.6" customHeight="1" x14ac:dyDescent="0.3">
      <c r="C159" s="19" t="s">
        <v>460</v>
      </c>
      <c r="D159" s="30"/>
      <c r="E159" s="249">
        <f>Assumptions!I58</f>
        <v>150000</v>
      </c>
      <c r="F159" s="15"/>
      <c r="G159" s="15"/>
      <c r="H159" s="16"/>
    </row>
    <row r="160" spans="3:10" ht="15.6" customHeight="1" thickBot="1" x14ac:dyDescent="0.35">
      <c r="C160" s="145" t="s">
        <v>461</v>
      </c>
      <c r="D160" s="250"/>
      <c r="E160" s="285">
        <f>Benefits!I33</f>
        <v>0.3</v>
      </c>
      <c r="F160" s="148"/>
      <c r="G160" s="148"/>
      <c r="H160" s="149"/>
    </row>
    <row r="161" spans="3:10" ht="16.2" customHeight="1" thickTop="1" x14ac:dyDescent="0.3">
      <c r="C161" s="91" t="s">
        <v>88</v>
      </c>
      <c r="D161" s="104"/>
      <c r="E161" s="104">
        <f>E157*E158*E159*E160</f>
        <v>180000</v>
      </c>
      <c r="F161" s="92"/>
      <c r="G161" s="92"/>
      <c r="H161" s="93"/>
    </row>
    <row r="162" spans="3:10" ht="21" customHeight="1" x14ac:dyDescent="0.3">
      <c r="C162" s="19" t="s">
        <v>463</v>
      </c>
      <c r="D162" s="30"/>
      <c r="E162" s="30">
        <f>E156+E161</f>
        <v>1303186.1760002326</v>
      </c>
      <c r="F162" s="15"/>
      <c r="G162" s="15"/>
      <c r="H162" s="16"/>
    </row>
    <row r="163" spans="3:10" ht="15" thickBot="1" x14ac:dyDescent="0.35">
      <c r="C163" s="168" t="s">
        <v>54</v>
      </c>
      <c r="D163" s="169"/>
      <c r="E163" s="162">
        <f>Benefits!$E$2</f>
        <v>0</v>
      </c>
      <c r="F163" s="171"/>
      <c r="G163" s="171"/>
      <c r="H163" s="172"/>
    </row>
    <row r="164" spans="3:10" ht="15.6" thickTop="1" thickBot="1" x14ac:dyDescent="0.35">
      <c r="C164" s="114" t="s">
        <v>59</v>
      </c>
      <c r="D164" s="115"/>
      <c r="E164" s="118">
        <f>E162*(1-E163)</f>
        <v>1303186.1760002326</v>
      </c>
      <c r="F164" s="116"/>
      <c r="G164" s="116"/>
      <c r="H164" s="117"/>
    </row>
    <row r="165" spans="3:10" ht="15" thickBot="1" x14ac:dyDescent="0.35">
      <c r="C165" s="13"/>
      <c r="D165" s="24"/>
      <c r="E165" s="5"/>
      <c r="F165" s="5"/>
      <c r="G165" s="5"/>
      <c r="H165" s="14"/>
    </row>
    <row r="167" spans="3:10" ht="15" thickBot="1" x14ac:dyDescent="0.35"/>
    <row r="168" spans="3:10" ht="21" customHeight="1" x14ac:dyDescent="0.3">
      <c r="C168" s="10" t="s">
        <v>101</v>
      </c>
      <c r="D168" s="22" t="s">
        <v>49</v>
      </c>
      <c r="E168" s="11" t="s">
        <v>50</v>
      </c>
      <c r="F168" s="11" t="s">
        <v>51</v>
      </c>
      <c r="G168" s="11" t="s">
        <v>52</v>
      </c>
      <c r="H168" s="12" t="s">
        <v>53</v>
      </c>
    </row>
    <row r="169" spans="3:10" ht="18" customHeight="1" x14ac:dyDescent="0.3">
      <c r="C169" s="19" t="s">
        <v>102</v>
      </c>
      <c r="D169" s="27"/>
      <c r="E169" s="39">
        <f>E20</f>
        <v>215000</v>
      </c>
      <c r="F169" s="39">
        <f>E169</f>
        <v>215000</v>
      </c>
      <c r="G169" s="39">
        <f>F169</f>
        <v>215000</v>
      </c>
      <c r="H169" s="45">
        <f>SUM(E169:G169)</f>
        <v>645000</v>
      </c>
      <c r="J169" s="42">
        <f>E169/$E$178</f>
        <v>2.6315269090908339E-2</v>
      </c>
    </row>
    <row r="170" spans="3:10" ht="17.399999999999999" customHeight="1" x14ac:dyDescent="0.3">
      <c r="C170" s="17" t="s">
        <v>103</v>
      </c>
      <c r="D170" s="28"/>
      <c r="E170" s="39">
        <f>E41</f>
        <v>794500</v>
      </c>
      <c r="F170" s="39">
        <f t="shared" ref="F170:G177" si="0">E170</f>
        <v>794500</v>
      </c>
      <c r="G170" s="39">
        <f t="shared" si="0"/>
        <v>794500</v>
      </c>
      <c r="H170" s="45">
        <f t="shared" ref="H170:H177" si="1">SUM(E170:G170)</f>
        <v>2383500</v>
      </c>
      <c r="J170" s="42">
        <f t="shared" ref="J170:J177" si="2">E170/$E$178</f>
        <v>9.7244099035938017E-2</v>
      </c>
    </row>
    <row r="171" spans="3:10" ht="21" customHeight="1" x14ac:dyDescent="0.3">
      <c r="C171" s="19" t="s">
        <v>104</v>
      </c>
      <c r="D171" s="29"/>
      <c r="E171" s="39">
        <f>E60</f>
        <v>1160000</v>
      </c>
      <c r="F171" s="39">
        <f t="shared" si="0"/>
        <v>1160000</v>
      </c>
      <c r="G171" s="39">
        <f t="shared" si="0"/>
        <v>1160000</v>
      </c>
      <c r="H171" s="45">
        <f t="shared" si="1"/>
        <v>3480000</v>
      </c>
      <c r="J171" s="42">
        <f t="shared" si="2"/>
        <v>0.1419800564904822</v>
      </c>
    </row>
    <row r="172" spans="3:10" ht="21" customHeight="1" x14ac:dyDescent="0.3">
      <c r="C172" s="19" t="s">
        <v>62</v>
      </c>
      <c r="D172" s="28"/>
      <c r="E172" s="39">
        <f>E72</f>
        <v>924000.00000000012</v>
      </c>
      <c r="F172" s="39">
        <f t="shared" si="0"/>
        <v>924000.00000000012</v>
      </c>
      <c r="G172" s="39">
        <f t="shared" si="0"/>
        <v>924000.00000000012</v>
      </c>
      <c r="H172" s="45">
        <f t="shared" si="1"/>
        <v>2772000.0000000005</v>
      </c>
      <c r="J172" s="42">
        <f t="shared" si="2"/>
        <v>0.11309445879069445</v>
      </c>
    </row>
    <row r="173" spans="3:10" ht="21" customHeight="1" x14ac:dyDescent="0.3">
      <c r="C173" s="19" t="s">
        <v>105</v>
      </c>
      <c r="D173" s="27"/>
      <c r="E173" s="39">
        <f>E86</f>
        <v>1827000.0000000002</v>
      </c>
      <c r="F173" s="39">
        <f t="shared" si="0"/>
        <v>1827000.0000000002</v>
      </c>
      <c r="G173" s="39">
        <f t="shared" si="0"/>
        <v>1827000.0000000002</v>
      </c>
      <c r="H173" s="45">
        <f t="shared" si="1"/>
        <v>5481000.0000000009</v>
      </c>
      <c r="J173" s="42">
        <f t="shared" si="2"/>
        <v>0.2236185889725095</v>
      </c>
    </row>
    <row r="174" spans="3:10" ht="21" customHeight="1" x14ac:dyDescent="0.3">
      <c r="C174" s="19" t="s">
        <v>99</v>
      </c>
      <c r="E174" s="39">
        <f>E103</f>
        <v>238953.14687499998</v>
      </c>
      <c r="F174" s="39">
        <f t="shared" si="0"/>
        <v>238953.14687499998</v>
      </c>
      <c r="G174" s="39">
        <f t="shared" si="0"/>
        <v>238953.14687499998</v>
      </c>
      <c r="H174" s="45">
        <f t="shared" si="1"/>
        <v>716859.44062499993</v>
      </c>
      <c r="J174" s="42">
        <f t="shared" si="2"/>
        <v>2.9247052837837059E-2</v>
      </c>
    </row>
    <row r="175" spans="3:10" ht="21" customHeight="1" x14ac:dyDescent="0.3">
      <c r="C175" s="19" t="s">
        <v>106</v>
      </c>
      <c r="D175" s="30"/>
      <c r="E175" s="39">
        <f>E125</f>
        <v>1032522.2383561645</v>
      </c>
      <c r="F175" s="39">
        <f t="shared" si="0"/>
        <v>1032522.2383561645</v>
      </c>
      <c r="G175" s="39">
        <f t="shared" si="0"/>
        <v>1032522.2383561645</v>
      </c>
      <c r="H175" s="45">
        <f t="shared" si="1"/>
        <v>3097566.7150684935</v>
      </c>
      <c r="J175" s="42">
        <f t="shared" si="2"/>
        <v>0.12637721183576497</v>
      </c>
    </row>
    <row r="176" spans="3:10" ht="21" customHeight="1" x14ac:dyDescent="0.3">
      <c r="C176" s="19" t="s">
        <v>107</v>
      </c>
      <c r="D176" s="30"/>
      <c r="E176" s="39">
        <f>E143</f>
        <v>675000</v>
      </c>
      <c r="F176" s="39">
        <f t="shared" si="0"/>
        <v>675000</v>
      </c>
      <c r="G176" s="39">
        <f t="shared" si="0"/>
        <v>675000</v>
      </c>
      <c r="H176" s="45">
        <f t="shared" si="1"/>
        <v>2025000</v>
      </c>
      <c r="J176" s="42">
        <f t="shared" si="2"/>
        <v>8.2617705285409904E-2</v>
      </c>
    </row>
    <row r="177" spans="3:10" ht="21" customHeight="1" x14ac:dyDescent="0.3">
      <c r="C177" s="19" t="s">
        <v>84</v>
      </c>
      <c r="D177" s="30"/>
      <c r="E177" s="39">
        <f>E164</f>
        <v>1303186.1760002326</v>
      </c>
      <c r="F177" s="39">
        <f t="shared" si="0"/>
        <v>1303186.1760002326</v>
      </c>
      <c r="G177" s="39">
        <f t="shared" si="0"/>
        <v>1303186.1760002326</v>
      </c>
      <c r="H177" s="45">
        <f t="shared" si="1"/>
        <v>3909558.5280006975</v>
      </c>
      <c r="J177" s="42">
        <f t="shared" si="2"/>
        <v>0.1595055576604556</v>
      </c>
    </row>
    <row r="178" spans="3:10" ht="21" customHeight="1" thickBot="1" x14ac:dyDescent="0.35">
      <c r="C178" s="41">
        <v>1000000</v>
      </c>
      <c r="D178" s="118"/>
      <c r="E178" s="118">
        <f>SUM(E169:E177)</f>
        <v>8170161.5612313971</v>
      </c>
      <c r="F178" s="118">
        <f t="shared" ref="F178:G178" si="3">SUM(F169:F177)</f>
        <v>8170161.5612313971</v>
      </c>
      <c r="G178" s="118">
        <f t="shared" si="3"/>
        <v>8170161.5612313971</v>
      </c>
      <c r="H178" s="121">
        <f>SUM(H169:H177)</f>
        <v>24510484.683694191</v>
      </c>
    </row>
    <row r="179" spans="3:10" ht="15" thickBot="1" x14ac:dyDescent="0.35">
      <c r="C179" s="13"/>
      <c r="D179" s="24"/>
      <c r="E179" s="5"/>
      <c r="F179" s="5"/>
      <c r="G179" s="5"/>
      <c r="H179" s="46"/>
    </row>
    <row r="180" spans="3:10" ht="16.95" customHeight="1" x14ac:dyDescent="0.3"/>
    <row r="182" spans="3:10" ht="15" thickBot="1" x14ac:dyDescent="0.35"/>
    <row r="183" spans="3:10" ht="21" customHeight="1" x14ac:dyDescent="0.3">
      <c r="C183" s="10" t="s">
        <v>110</v>
      </c>
      <c r="D183" s="11" t="s">
        <v>49</v>
      </c>
      <c r="E183" s="11" t="s">
        <v>50</v>
      </c>
      <c r="F183" s="11" t="s">
        <v>51</v>
      </c>
      <c r="G183" s="11" t="s">
        <v>52</v>
      </c>
      <c r="H183" s="12" t="s">
        <v>53</v>
      </c>
      <c r="I183" s="643"/>
      <c r="J183" s="643"/>
    </row>
    <row r="184" spans="3:10" ht="20.399999999999999" customHeight="1" x14ac:dyDescent="0.3">
      <c r="C184" s="17" t="s">
        <v>464</v>
      </c>
      <c r="D184" s="25">
        <f>Costs!I27</f>
        <v>2034240</v>
      </c>
      <c r="E184" s="15"/>
      <c r="F184" s="15"/>
      <c r="G184" s="15"/>
      <c r="H184" s="16"/>
      <c r="I184" s="643"/>
      <c r="J184" s="643"/>
    </row>
    <row r="185" spans="3:10" ht="20.399999999999999" customHeight="1" x14ac:dyDescent="0.3">
      <c r="C185" s="1" t="s">
        <v>536</v>
      </c>
      <c r="D185" s="30">
        <f>Costs!I24</f>
        <v>0</v>
      </c>
      <c r="E185" s="30">
        <f>D185</f>
        <v>0</v>
      </c>
      <c r="F185" s="30">
        <f>E185</f>
        <v>0</v>
      </c>
      <c r="G185" s="27"/>
      <c r="H185" s="124"/>
      <c r="I185" s="643"/>
      <c r="J185" s="643"/>
    </row>
    <row r="186" spans="3:10" ht="20.399999999999999" customHeight="1" x14ac:dyDescent="0.3">
      <c r="C186" s="1" t="s">
        <v>537</v>
      </c>
      <c r="D186" s="30">
        <f>Costs!I25</f>
        <v>80000</v>
      </c>
      <c r="E186" s="30">
        <v>0</v>
      </c>
      <c r="F186" s="30">
        <f t="shared" ref="F186:F187" si="4">E186</f>
        <v>0</v>
      </c>
      <c r="G186" s="27"/>
      <c r="H186" s="124"/>
      <c r="I186" s="643"/>
      <c r="J186" s="643"/>
    </row>
    <row r="187" spans="3:10" ht="20.399999999999999" customHeight="1" thickBot="1" x14ac:dyDescent="0.35">
      <c r="C187" s="1" t="s">
        <v>538</v>
      </c>
      <c r="D187" s="30">
        <f>Costs!I26</f>
        <v>814856</v>
      </c>
      <c r="E187" s="32">
        <v>0</v>
      </c>
      <c r="F187" s="32">
        <f t="shared" si="4"/>
        <v>0</v>
      </c>
      <c r="G187" s="125"/>
      <c r="H187" s="254"/>
      <c r="I187" s="643"/>
      <c r="J187" s="643"/>
    </row>
    <row r="188" spans="3:10" ht="20.399999999999999" customHeight="1" thickTop="1" thickBot="1" x14ac:dyDescent="0.35">
      <c r="C188" s="255" t="s">
        <v>465</v>
      </c>
      <c r="D188" s="41">
        <f>SUM(D184:D187)</f>
        <v>2929096</v>
      </c>
      <c r="E188" s="41">
        <f>SUM(E185:E187)</f>
        <v>0</v>
      </c>
      <c r="F188" s="41">
        <f>SUM(F185:F187)</f>
        <v>0</v>
      </c>
      <c r="G188" s="252"/>
      <c r="H188" s="253"/>
      <c r="I188" s="643"/>
      <c r="J188" s="643"/>
    </row>
    <row r="189" spans="3:10" ht="20.399999999999999" customHeight="1" x14ac:dyDescent="0.3">
      <c r="C189" s="1"/>
      <c r="D189" s="30"/>
      <c r="E189" s="27"/>
      <c r="F189" s="27"/>
      <c r="G189" s="27"/>
      <c r="H189" s="27"/>
      <c r="I189" s="643"/>
      <c r="J189" s="643"/>
    </row>
    <row r="190" spans="3:10" ht="15" thickBot="1" x14ac:dyDescent="0.35">
      <c r="I190" s="643"/>
      <c r="J190" s="643"/>
    </row>
    <row r="191" spans="3:10" x14ac:dyDescent="0.3">
      <c r="C191" s="10" t="s">
        <v>111</v>
      </c>
      <c r="D191" s="22" t="s">
        <v>49</v>
      </c>
      <c r="E191" s="11" t="s">
        <v>50</v>
      </c>
      <c r="F191" s="11" t="s">
        <v>51</v>
      </c>
      <c r="G191" s="11" t="s">
        <v>52</v>
      </c>
      <c r="H191" s="12" t="s">
        <v>53</v>
      </c>
      <c r="I191" s="643"/>
      <c r="J191" s="643"/>
    </row>
    <row r="192" spans="3:10" x14ac:dyDescent="0.3">
      <c r="C192" t="s">
        <v>283</v>
      </c>
      <c r="D192" s="157">
        <f>Costs!I20</f>
        <v>0</v>
      </c>
      <c r="E192" s="30">
        <f>D192</f>
        <v>0</v>
      </c>
      <c r="F192" s="30">
        <f>E192</f>
        <v>0</v>
      </c>
      <c r="G192" s="30"/>
      <c r="H192" s="123">
        <f t="shared" ref="H192:H194" si="5">SUM(D192:G192)</f>
        <v>0</v>
      </c>
      <c r="I192" s="643"/>
      <c r="J192" s="643"/>
    </row>
    <row r="193" spans="3:13" x14ac:dyDescent="0.3">
      <c r="C193" t="s">
        <v>277</v>
      </c>
      <c r="D193" s="157">
        <f>Costs!I21</f>
        <v>0</v>
      </c>
      <c r="E193" s="30">
        <f t="shared" ref="E193:F194" si="6">D193</f>
        <v>0</v>
      </c>
      <c r="F193" s="30">
        <f t="shared" si="6"/>
        <v>0</v>
      </c>
      <c r="G193" s="27"/>
      <c r="H193" s="123">
        <f t="shared" si="5"/>
        <v>0</v>
      </c>
      <c r="I193" s="643"/>
      <c r="J193" s="643"/>
    </row>
    <row r="194" spans="3:13" x14ac:dyDescent="0.3">
      <c r="C194" t="s">
        <v>441</v>
      </c>
      <c r="D194" s="157">
        <f>Costs!I23</f>
        <v>205406.2</v>
      </c>
      <c r="E194" s="30">
        <f t="shared" si="6"/>
        <v>205406.2</v>
      </c>
      <c r="F194" s="30">
        <f t="shared" si="6"/>
        <v>205406.2</v>
      </c>
      <c r="G194" s="27"/>
      <c r="H194" s="123">
        <f t="shared" si="5"/>
        <v>616218.60000000009</v>
      </c>
      <c r="I194" s="643"/>
      <c r="J194" s="643"/>
    </row>
    <row r="195" spans="3:13" x14ac:dyDescent="0.3">
      <c r="C195" s="19"/>
      <c r="D195" s="30"/>
      <c r="E195" s="30"/>
      <c r="F195" s="30"/>
      <c r="G195" s="30"/>
      <c r="H195" s="123">
        <f>SUM(D195:G195)</f>
        <v>0</v>
      </c>
      <c r="I195" s="643"/>
      <c r="J195" s="643"/>
    </row>
    <row r="196" spans="3:13" ht="15" thickBot="1" x14ac:dyDescent="0.35">
      <c r="C196" s="122" t="s">
        <v>113</v>
      </c>
      <c r="D196" s="120">
        <f>SUM(D192:D195)</f>
        <v>205406.2</v>
      </c>
      <c r="E196" s="120">
        <f>SUM(E192:E195)</f>
        <v>205406.2</v>
      </c>
      <c r="F196" s="120">
        <f>SUM(F192:F195)</f>
        <v>205406.2</v>
      </c>
      <c r="G196" s="120">
        <f>SUM(G192:G195)</f>
        <v>0</v>
      </c>
      <c r="H196" s="132">
        <f>SUM(D196:G196)</f>
        <v>616218.60000000009</v>
      </c>
      <c r="I196" s="643"/>
      <c r="J196" s="643"/>
    </row>
    <row r="197" spans="3:13" x14ac:dyDescent="0.3">
      <c r="D197" s="47"/>
      <c r="I197" s="643"/>
      <c r="J197" s="643"/>
    </row>
    <row r="198" spans="3:13" ht="15" thickBot="1" x14ac:dyDescent="0.35">
      <c r="I198" s="643"/>
      <c r="J198" s="643"/>
    </row>
    <row r="199" spans="3:13" x14ac:dyDescent="0.3">
      <c r="C199" s="10" t="s">
        <v>112</v>
      </c>
      <c r="D199" s="22" t="s">
        <v>49</v>
      </c>
      <c r="E199" s="11" t="s">
        <v>50</v>
      </c>
      <c r="F199" s="11" t="s">
        <v>51</v>
      </c>
      <c r="G199" s="11" t="s">
        <v>52</v>
      </c>
      <c r="H199" s="12" t="s">
        <v>53</v>
      </c>
      <c r="I199" s="643"/>
      <c r="J199" s="643"/>
    </row>
    <row r="200" spans="3:13" x14ac:dyDescent="0.3">
      <c r="C200" s="19" t="s">
        <v>544</v>
      </c>
      <c r="D200" s="30">
        <f>D184</f>
        <v>2034240</v>
      </c>
      <c r="E200" s="30">
        <f>E184</f>
        <v>0</v>
      </c>
      <c r="F200" s="30">
        <f>F184</f>
        <v>0</v>
      </c>
      <c r="G200" s="30">
        <f>G184</f>
        <v>0</v>
      </c>
      <c r="H200" s="44">
        <f>SUM(D200:G200)</f>
        <v>2034240</v>
      </c>
      <c r="I200" s="643"/>
      <c r="J200" s="643"/>
    </row>
    <row r="201" spans="3:13" x14ac:dyDescent="0.3">
      <c r="C201" s="19" t="s">
        <v>543</v>
      </c>
      <c r="D201" s="30">
        <f>SUM(D185:D187)</f>
        <v>894856</v>
      </c>
      <c r="E201" s="30">
        <f>SUM(E185:E187)</f>
        <v>0</v>
      </c>
      <c r="F201" s="30">
        <f>SUM(F185:F187)</f>
        <v>0</v>
      </c>
      <c r="G201" s="30"/>
      <c r="H201" s="44">
        <f>SUM(D201:G201)</f>
        <v>894856</v>
      </c>
      <c r="I201" s="643"/>
      <c r="J201" s="643"/>
    </row>
    <row r="202" spans="3:13" ht="15" thickBot="1" x14ac:dyDescent="0.35">
      <c r="C202" s="19" t="s">
        <v>113</v>
      </c>
      <c r="D202" s="43">
        <f>D196</f>
        <v>205406.2</v>
      </c>
      <c r="E202" s="43">
        <f>E196</f>
        <v>205406.2</v>
      </c>
      <c r="F202" s="43">
        <f>F196</f>
        <v>205406.2</v>
      </c>
      <c r="G202" s="43">
        <f>G196</f>
        <v>0</v>
      </c>
      <c r="H202" s="44">
        <f>SUM(D202:G202)</f>
        <v>616218.60000000009</v>
      </c>
      <c r="I202" s="643"/>
      <c r="J202" s="643"/>
    </row>
    <row r="203" spans="3:13" ht="15" thickTop="1" x14ac:dyDescent="0.3">
      <c r="C203" s="126" t="s">
        <v>112</v>
      </c>
      <c r="D203" s="127">
        <f>SUM(D200:D202)</f>
        <v>3134502.2</v>
      </c>
      <c r="E203" s="127">
        <f>SUM(E200:E202)</f>
        <v>205406.2</v>
      </c>
      <c r="F203" s="127">
        <f>SUM(F200:F202)</f>
        <v>205406.2</v>
      </c>
      <c r="G203" s="127">
        <f>SUM(G200:G202)</f>
        <v>0</v>
      </c>
      <c r="H203" s="128">
        <f>SUM(H200:H202)</f>
        <v>3545314.6</v>
      </c>
      <c r="I203" s="643"/>
      <c r="J203" s="643"/>
      <c r="M203" s="157">
        <f>SUM(D205:G205)</f>
        <v>3545314.6000000006</v>
      </c>
    </row>
    <row r="204" spans="3:13" ht="15" thickBot="1" x14ac:dyDescent="0.35">
      <c r="C204" s="31" t="s">
        <v>54</v>
      </c>
      <c r="D204" s="111">
        <v>0</v>
      </c>
      <c r="E204" s="111">
        <v>0</v>
      </c>
      <c r="F204" s="111">
        <v>0</v>
      </c>
      <c r="G204" s="111">
        <v>0</v>
      </c>
      <c r="H204" s="129">
        <v>0</v>
      </c>
      <c r="I204" s="643"/>
      <c r="J204" s="643"/>
    </row>
    <row r="205" spans="3:13" ht="15.6" thickTop="1" thickBot="1" x14ac:dyDescent="0.35">
      <c r="C205" s="119" t="s">
        <v>141</v>
      </c>
      <c r="D205" s="130">
        <f>D203*(1+D204)</f>
        <v>3134502.2</v>
      </c>
      <c r="E205" s="130">
        <f t="shared" ref="E205:H205" si="7">E203*(1+E204)</f>
        <v>205406.2</v>
      </c>
      <c r="F205" s="130">
        <f t="shared" si="7"/>
        <v>205406.2</v>
      </c>
      <c r="G205" s="130">
        <f t="shared" si="7"/>
        <v>0</v>
      </c>
      <c r="H205" s="131">
        <f t="shared" si="7"/>
        <v>3545314.6</v>
      </c>
      <c r="I205" s="643"/>
      <c r="J205" s="643"/>
    </row>
    <row r="206" spans="3:13" x14ac:dyDescent="0.3">
      <c r="C206" s="113"/>
      <c r="D206" s="43"/>
      <c r="E206" s="27"/>
      <c r="F206" s="20"/>
      <c r="G206" s="20"/>
      <c r="H206" s="20"/>
      <c r="I206" s="643"/>
      <c r="J206" s="643"/>
    </row>
    <row r="207" spans="3:13" x14ac:dyDescent="0.3">
      <c r="I207" s="643"/>
      <c r="J207" s="643"/>
    </row>
    <row r="208" spans="3:13" ht="15" thickBot="1" x14ac:dyDescent="0.35">
      <c r="I208" s="643"/>
      <c r="J208" s="643"/>
    </row>
    <row r="209" spans="3:10" ht="15" thickBot="1" x14ac:dyDescent="0.35">
      <c r="C209" s="49" t="s">
        <v>114</v>
      </c>
      <c r="D209" s="11" t="s">
        <v>49</v>
      </c>
      <c r="E209" s="11" t="s">
        <v>50</v>
      </c>
      <c r="F209" s="11" t="s">
        <v>51</v>
      </c>
      <c r="G209" s="11" t="s">
        <v>52</v>
      </c>
      <c r="H209" s="12" t="s">
        <v>53</v>
      </c>
      <c r="I209" s="643"/>
      <c r="J209" s="643"/>
    </row>
    <row r="210" spans="3:10" x14ac:dyDescent="0.3">
      <c r="C210" s="48" t="s">
        <v>108</v>
      </c>
      <c r="D210" s="57"/>
      <c r="E210" s="58">
        <f>E178</f>
        <v>8170161.5612313971</v>
      </c>
      <c r="F210" s="58">
        <f>F178</f>
        <v>8170161.5612313971</v>
      </c>
      <c r="G210" s="58">
        <f>G178</f>
        <v>8170161.5612313971</v>
      </c>
      <c r="H210" s="59">
        <f>H178</f>
        <v>24510484.683694191</v>
      </c>
      <c r="I210" s="643"/>
      <c r="J210" s="643"/>
    </row>
    <row r="211" spans="3:10" ht="15" thickBot="1" x14ac:dyDescent="0.35">
      <c r="C211" s="8" t="s">
        <v>115</v>
      </c>
      <c r="D211" s="50">
        <f>D205</f>
        <v>3134502.2</v>
      </c>
      <c r="E211" s="50">
        <f t="shared" ref="E211:H211" si="8">E205</f>
        <v>205406.2</v>
      </c>
      <c r="F211" s="50">
        <f t="shared" si="8"/>
        <v>205406.2</v>
      </c>
      <c r="G211" s="50">
        <f t="shared" si="8"/>
        <v>0</v>
      </c>
      <c r="H211" s="268">
        <f t="shared" si="8"/>
        <v>3545314.6</v>
      </c>
      <c r="I211" s="643"/>
      <c r="J211" s="643"/>
    </row>
    <row r="212" spans="3:10" ht="15" thickTop="1" x14ac:dyDescent="0.3">
      <c r="C212" s="2" t="s">
        <v>116</v>
      </c>
      <c r="D212" s="26">
        <f>D210-D211</f>
        <v>-3134502.2</v>
      </c>
      <c r="E212" s="26">
        <f t="shared" ref="E212:H212" si="9">E210-E211</f>
        <v>7964755.3612313969</v>
      </c>
      <c r="F212" s="26">
        <f t="shared" si="9"/>
        <v>7964755.3612313969</v>
      </c>
      <c r="G212" s="26">
        <f t="shared" si="9"/>
        <v>8170161.5612313971</v>
      </c>
      <c r="H212" s="60">
        <f t="shared" si="9"/>
        <v>20965170.08369419</v>
      </c>
      <c r="I212" s="643"/>
      <c r="J212" s="643"/>
    </row>
    <row r="213" spans="3:10" x14ac:dyDescent="0.3">
      <c r="C213" s="2"/>
      <c r="D213" s="26"/>
      <c r="E213" s="26"/>
      <c r="F213" s="26"/>
      <c r="G213" s="26"/>
      <c r="H213" s="60"/>
      <c r="I213" s="643"/>
      <c r="J213" s="643"/>
    </row>
    <row r="214" spans="3:10" x14ac:dyDescent="0.3">
      <c r="C214" s="2" t="s">
        <v>490</v>
      </c>
      <c r="D214" s="264">
        <v>0</v>
      </c>
      <c r="E214" s="264">
        <v>1</v>
      </c>
      <c r="F214" s="264">
        <v>2</v>
      </c>
      <c r="G214" s="264">
        <v>3</v>
      </c>
      <c r="H214" s="265"/>
      <c r="I214" s="643"/>
      <c r="J214" s="643"/>
    </row>
    <row r="215" spans="3:10" x14ac:dyDescent="0.3">
      <c r="C215" s="2" t="s">
        <v>491</v>
      </c>
      <c r="D215" s="26">
        <f>D210</f>
        <v>0</v>
      </c>
      <c r="E215" s="26">
        <f t="shared" ref="E215:H215" si="10">E210</f>
        <v>8170161.5612313971</v>
      </c>
      <c r="F215" s="26">
        <f t="shared" si="10"/>
        <v>8170161.5612313971</v>
      </c>
      <c r="G215" s="26">
        <f t="shared" si="10"/>
        <v>8170161.5612313971</v>
      </c>
      <c r="H215" s="60">
        <f t="shared" si="10"/>
        <v>24510484.683694191</v>
      </c>
      <c r="I215" s="643"/>
      <c r="J215" s="643"/>
    </row>
    <row r="216" spans="3:10" x14ac:dyDescent="0.3">
      <c r="C216" s="2" t="s">
        <v>492</v>
      </c>
      <c r="D216" s="26">
        <f>-D212</f>
        <v>3134502.2</v>
      </c>
      <c r="E216" s="26">
        <f>-($D$212+SUM($E$215:E215))</f>
        <v>-5035659.3612313969</v>
      </c>
      <c r="F216" s="26">
        <f>-($D$212+SUM($E$215:F215))</f>
        <v>-13205820.922462795</v>
      </c>
      <c r="G216" s="26">
        <f>-($D$212+SUM($E$215:G215))</f>
        <v>-21375982.483694192</v>
      </c>
      <c r="H216" s="60"/>
      <c r="I216" s="643"/>
      <c r="J216" s="643"/>
    </row>
    <row r="217" spans="3:10" x14ac:dyDescent="0.3">
      <c r="C217" s="2"/>
      <c r="D217" s="26"/>
      <c r="E217" s="26"/>
      <c r="F217" s="26"/>
      <c r="G217" s="26"/>
      <c r="H217" s="60"/>
      <c r="I217" s="643"/>
      <c r="J217" s="643"/>
    </row>
    <row r="218" spans="3:10" ht="15" thickBot="1" x14ac:dyDescent="0.35">
      <c r="C218" s="2"/>
      <c r="D218" s="26"/>
      <c r="E218" s="26"/>
      <c r="F218" s="26"/>
      <c r="G218" s="26"/>
      <c r="H218" s="60"/>
      <c r="I218" s="643"/>
      <c r="J218" s="643"/>
    </row>
    <row r="219" spans="3:10" ht="13.95" customHeight="1" x14ac:dyDescent="0.3">
      <c r="C219" s="51" t="s">
        <v>117</v>
      </c>
      <c r="D219" s="52">
        <f>(H210-H211)/H211</f>
        <v>5.913486516455885</v>
      </c>
      <c r="E219" s="26"/>
      <c r="F219" s="26"/>
      <c r="G219" s="26"/>
      <c r="H219" s="60"/>
      <c r="I219" s="643"/>
      <c r="J219" s="643"/>
    </row>
    <row r="220" spans="3:10" x14ac:dyDescent="0.3">
      <c r="C220" s="53" t="s">
        <v>118</v>
      </c>
      <c r="D220" s="54">
        <f>NPV(8%,D212:H212)</f>
        <v>30522711.842714448</v>
      </c>
      <c r="E220" s="26"/>
      <c r="F220" s="26"/>
      <c r="G220" s="26"/>
      <c r="H220" s="60"/>
      <c r="I220" s="643"/>
      <c r="J220" s="643"/>
    </row>
    <row r="221" spans="3:10" x14ac:dyDescent="0.3">
      <c r="C221" s="53" t="s">
        <v>172</v>
      </c>
      <c r="D221" s="266">
        <f>ABS(D216/E215)*12</f>
        <v>4.6038289595745594</v>
      </c>
      <c r="E221" s="26"/>
      <c r="F221" s="26"/>
      <c r="G221" s="26"/>
      <c r="H221" s="60"/>
      <c r="I221" s="643"/>
      <c r="J221" s="643"/>
    </row>
    <row r="222" spans="3:10" ht="15" thickBot="1" x14ac:dyDescent="0.35">
      <c r="C222" s="55" t="s">
        <v>119</v>
      </c>
      <c r="D222" s="56">
        <f>H211</f>
        <v>3545314.6</v>
      </c>
      <c r="E222" s="26"/>
      <c r="F222" s="26"/>
      <c r="G222" s="26"/>
      <c r="H222" s="60"/>
      <c r="I222" s="643"/>
      <c r="J222" s="643"/>
    </row>
    <row r="223" spans="3:10" ht="15" thickBot="1" x14ac:dyDescent="0.35">
      <c r="C223" s="13"/>
      <c r="D223" s="24"/>
      <c r="E223" s="5"/>
      <c r="F223" s="5"/>
      <c r="G223" s="5"/>
      <c r="H223" s="14"/>
      <c r="I223" s="643"/>
      <c r="J223" s="643"/>
    </row>
  </sheetData>
  <mergeCells count="1">
    <mergeCell ref="I183:J223"/>
  </mergeCells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1">
    <tabColor theme="5" tint="0.39997558519241921"/>
  </sheetPr>
  <dimension ref="A2:O224"/>
  <sheetViews>
    <sheetView showGridLines="0" topLeftCell="A142" zoomScale="96" zoomScaleNormal="96" workbookViewId="0">
      <selection activeCell="J166" sqref="J166"/>
    </sheetView>
  </sheetViews>
  <sheetFormatPr defaultRowHeight="14.4" x14ac:dyDescent="0.3"/>
  <cols>
    <col min="2" max="2" width="8.33203125" customWidth="1"/>
    <col min="3" max="3" width="60" customWidth="1"/>
    <col min="4" max="4" width="13.33203125" style="21" customWidth="1"/>
    <col min="5" max="5" width="13.88671875" customWidth="1"/>
    <col min="6" max="6" width="14.33203125" customWidth="1"/>
    <col min="7" max="7" width="13.6640625" customWidth="1"/>
    <col min="8" max="8" width="16.33203125" customWidth="1"/>
    <col min="9" max="9" width="5" customWidth="1"/>
    <col min="10" max="10" width="22.6640625" customWidth="1"/>
    <col min="11" max="11" width="9.88671875" bestFit="1" customWidth="1"/>
  </cols>
  <sheetData>
    <row r="2" spans="1:10" ht="25.8" x14ac:dyDescent="0.5">
      <c r="A2" s="61"/>
      <c r="B2" s="62" t="s">
        <v>120</v>
      </c>
      <c r="C2" s="61"/>
      <c r="D2" s="63"/>
      <c r="E2" s="61"/>
      <c r="F2" s="61"/>
      <c r="G2" s="61"/>
      <c r="H2" s="61"/>
      <c r="I2" s="61"/>
      <c r="J2" s="61"/>
    </row>
    <row r="4" spans="1:10" ht="15" thickBot="1" x14ac:dyDescent="0.35"/>
    <row r="5" spans="1:10" ht="21" customHeight="1" x14ac:dyDescent="0.3">
      <c r="C5" s="10" t="s">
        <v>61</v>
      </c>
      <c r="D5" s="22" t="s">
        <v>49</v>
      </c>
      <c r="E5" s="11" t="s">
        <v>50</v>
      </c>
      <c r="F5" s="11" t="s">
        <v>51</v>
      </c>
      <c r="G5" s="11" t="s">
        <v>52</v>
      </c>
      <c r="H5" s="12" t="s">
        <v>53</v>
      </c>
    </row>
    <row r="6" spans="1:10" ht="14.4" customHeight="1" x14ac:dyDescent="0.3">
      <c r="C6" s="2" t="s">
        <v>167</v>
      </c>
      <c r="D6" s="23"/>
      <c r="E6" s="1">
        <f>Assumptions!J5</f>
        <v>2</v>
      </c>
      <c r="F6" s="1"/>
      <c r="G6" s="1"/>
      <c r="H6" s="3"/>
      <c r="J6" t="s">
        <v>183</v>
      </c>
    </row>
    <row r="7" spans="1:10" x14ac:dyDescent="0.3">
      <c r="C7" s="247" t="s">
        <v>143</v>
      </c>
      <c r="D7" s="260"/>
      <c r="E7" s="261">
        <f>Assumptions!J7</f>
        <v>400000</v>
      </c>
      <c r="F7" s="272"/>
      <c r="G7" s="37"/>
      <c r="H7" s="262"/>
      <c r="J7" t="s">
        <v>184</v>
      </c>
    </row>
    <row r="8" spans="1:10" x14ac:dyDescent="0.3">
      <c r="C8" s="247" t="s">
        <v>489</v>
      </c>
      <c r="D8" s="260"/>
      <c r="E8" s="263">
        <f>Assumptions!J9</f>
        <v>0.2</v>
      </c>
      <c r="F8" s="37"/>
      <c r="G8" s="37"/>
      <c r="H8" s="262"/>
    </row>
    <row r="9" spans="1:10" ht="15" thickBot="1" x14ac:dyDescent="0.35">
      <c r="C9" s="136" t="s">
        <v>144</v>
      </c>
      <c r="D9" s="137"/>
      <c r="E9" s="138">
        <f>Benefits!J7</f>
        <v>0.22</v>
      </c>
      <c r="F9" s="139"/>
      <c r="G9" s="139"/>
      <c r="H9" s="140"/>
      <c r="J9" t="s">
        <v>185</v>
      </c>
    </row>
    <row r="10" spans="1:10" ht="15.6" thickTop="1" thickBot="1" x14ac:dyDescent="0.35">
      <c r="C10" s="72" t="s">
        <v>149</v>
      </c>
      <c r="D10" s="73"/>
      <c r="E10" s="74">
        <f>E6*E7*E8*E9</f>
        <v>35200</v>
      </c>
      <c r="F10" s="75"/>
      <c r="G10" s="75"/>
      <c r="H10" s="76"/>
    </row>
    <row r="11" spans="1:10" x14ac:dyDescent="0.3">
      <c r="C11" s="2"/>
      <c r="D11" s="23"/>
      <c r="E11" s="1"/>
      <c r="F11" s="1"/>
      <c r="G11" s="1"/>
      <c r="H11" s="3"/>
    </row>
    <row r="12" spans="1:10" ht="14.4" customHeight="1" x14ac:dyDescent="0.3">
      <c r="C12" s="2" t="s">
        <v>146</v>
      </c>
      <c r="D12" s="23"/>
      <c r="E12" s="1">
        <f>Assumptions!J8</f>
        <v>8</v>
      </c>
      <c r="F12" s="1"/>
      <c r="G12" s="1"/>
      <c r="H12" s="3"/>
      <c r="J12" t="s">
        <v>183</v>
      </c>
    </row>
    <row r="13" spans="1:10" x14ac:dyDescent="0.3">
      <c r="C13" s="2" t="s">
        <v>147</v>
      </c>
      <c r="D13" s="23"/>
      <c r="E13" s="7">
        <f>Assumptions!J10</f>
        <v>350000</v>
      </c>
      <c r="F13" s="1"/>
      <c r="G13" s="1"/>
      <c r="H13" s="3"/>
      <c r="J13" t="s">
        <v>184</v>
      </c>
    </row>
    <row r="14" spans="1:10" x14ac:dyDescent="0.3">
      <c r="C14" s="2" t="s">
        <v>494</v>
      </c>
      <c r="D14" s="23"/>
      <c r="E14" s="9">
        <f>Benefits!J8</f>
        <v>0.22</v>
      </c>
      <c r="F14" s="1"/>
      <c r="G14" s="1"/>
      <c r="H14" s="3"/>
      <c r="J14" t="s">
        <v>185</v>
      </c>
    </row>
    <row r="15" spans="1:10" ht="15" thickBot="1" x14ac:dyDescent="0.35">
      <c r="C15" s="136" t="s">
        <v>495</v>
      </c>
      <c r="D15" s="137"/>
      <c r="E15" s="138">
        <f>Benefits!J8</f>
        <v>0.22</v>
      </c>
      <c r="F15" s="139"/>
      <c r="G15" s="139"/>
      <c r="H15" s="140"/>
      <c r="J15" t="s">
        <v>186</v>
      </c>
    </row>
    <row r="16" spans="1:10" ht="15.6" thickTop="1" thickBot="1" x14ac:dyDescent="0.35">
      <c r="C16" s="72" t="s">
        <v>150</v>
      </c>
      <c r="D16" s="73"/>
      <c r="E16" s="74">
        <f>E12*E13*E14*E15</f>
        <v>135520</v>
      </c>
      <c r="F16" s="75"/>
      <c r="G16" s="75"/>
      <c r="H16" s="76"/>
    </row>
    <row r="17" spans="3:8" x14ac:dyDescent="0.3">
      <c r="C17" s="2"/>
      <c r="D17" s="23"/>
      <c r="E17" s="1"/>
      <c r="F17" s="1"/>
      <c r="G17" s="1"/>
      <c r="H17" s="3"/>
    </row>
    <row r="18" spans="3:8" x14ac:dyDescent="0.3">
      <c r="C18" s="2" t="s">
        <v>145</v>
      </c>
      <c r="D18" s="23"/>
      <c r="E18" s="7">
        <f>E10+E16</f>
        <v>170720</v>
      </c>
      <c r="F18" s="1"/>
      <c r="G18" s="1"/>
      <c r="H18" s="3"/>
    </row>
    <row r="19" spans="3:8" ht="15" thickBot="1" x14ac:dyDescent="0.35">
      <c r="C19" s="160" t="s">
        <v>54</v>
      </c>
      <c r="D19" s="161"/>
      <c r="E19" s="162"/>
      <c r="F19" s="163"/>
      <c r="G19" s="163"/>
      <c r="H19" s="164"/>
    </row>
    <row r="20" spans="3:8" ht="15.6" thickTop="1" thickBot="1" x14ac:dyDescent="0.35">
      <c r="C20" s="64" t="s">
        <v>151</v>
      </c>
      <c r="D20" s="65"/>
      <c r="E20" s="77">
        <f>E18*(1-E19)</f>
        <v>170720</v>
      </c>
      <c r="F20" s="66"/>
      <c r="G20" s="66"/>
      <c r="H20" s="67"/>
    </row>
    <row r="21" spans="3:8" ht="15" thickBot="1" x14ac:dyDescent="0.35">
      <c r="C21" s="13"/>
      <c r="D21" s="24"/>
      <c r="E21" s="5"/>
      <c r="F21" s="5"/>
      <c r="G21" s="5"/>
      <c r="H21" s="14"/>
    </row>
    <row r="22" spans="3:8" ht="15" thickBot="1" x14ac:dyDescent="0.35"/>
    <row r="23" spans="3:8" ht="21" customHeight="1" x14ac:dyDescent="0.3">
      <c r="C23" s="10" t="s">
        <v>60</v>
      </c>
      <c r="D23" s="22" t="s">
        <v>49</v>
      </c>
      <c r="E23" s="11" t="s">
        <v>50</v>
      </c>
      <c r="F23" s="11" t="s">
        <v>51</v>
      </c>
      <c r="G23" s="11" t="s">
        <v>52</v>
      </c>
      <c r="H23" s="12" t="s">
        <v>53</v>
      </c>
    </row>
    <row r="24" spans="3:8" ht="14.4" customHeight="1" x14ac:dyDescent="0.3">
      <c r="C24" s="2" t="s">
        <v>64</v>
      </c>
      <c r="D24" s="23"/>
      <c r="E24" s="6">
        <f>Assumptions!J12</f>
        <v>4</v>
      </c>
      <c r="F24" s="1"/>
      <c r="G24" s="1"/>
      <c r="H24" s="3"/>
    </row>
    <row r="25" spans="3:8" x14ac:dyDescent="0.3">
      <c r="C25" s="2" t="s">
        <v>121</v>
      </c>
      <c r="D25" s="23"/>
      <c r="E25" s="4">
        <f>Assumptions!J13</f>
        <v>200000</v>
      </c>
      <c r="F25" s="1"/>
      <c r="G25" s="1"/>
      <c r="H25" s="3"/>
    </row>
    <row r="26" spans="3:8" ht="15" thickBot="1" x14ac:dyDescent="0.35">
      <c r="C26" s="136" t="s">
        <v>55</v>
      </c>
      <c r="D26" s="137"/>
      <c r="E26" s="138">
        <f>Benefits!J10</f>
        <v>0.32</v>
      </c>
      <c r="F26" s="139"/>
      <c r="G26" s="139"/>
      <c r="H26" s="140"/>
    </row>
    <row r="27" spans="3:8" ht="15.6" thickTop="1" thickBot="1" x14ac:dyDescent="0.35">
      <c r="C27" s="72" t="s">
        <v>148</v>
      </c>
      <c r="D27" s="73"/>
      <c r="E27" s="79">
        <f>E24*E25*E26</f>
        <v>256000</v>
      </c>
      <c r="F27" s="75"/>
      <c r="G27" s="75"/>
      <c r="H27" s="76"/>
    </row>
    <row r="28" spans="3:8" x14ac:dyDescent="0.3">
      <c r="C28" s="2"/>
      <c r="D28" s="23"/>
      <c r="E28" s="1"/>
      <c r="F28" s="1"/>
      <c r="G28" s="1"/>
      <c r="H28" s="3"/>
    </row>
    <row r="29" spans="3:8" ht="14.4" customHeight="1" x14ac:dyDescent="0.3">
      <c r="C29" s="2" t="s">
        <v>56</v>
      </c>
      <c r="D29" s="23"/>
      <c r="E29" s="267">
        <f>Assumptions!J14</f>
        <v>5</v>
      </c>
      <c r="F29" s="1"/>
      <c r="G29" s="1"/>
      <c r="H29" s="3"/>
    </row>
    <row r="30" spans="3:8" x14ac:dyDescent="0.3">
      <c r="C30" s="2" t="s">
        <v>122</v>
      </c>
      <c r="D30" s="23"/>
      <c r="E30" s="38">
        <f>Assumptions!J15</f>
        <v>150000</v>
      </c>
      <c r="F30" s="1"/>
      <c r="G30" s="1"/>
      <c r="H30" s="3"/>
    </row>
    <row r="31" spans="3:8" ht="15" thickBot="1" x14ac:dyDescent="0.35">
      <c r="C31" s="136" t="s">
        <v>57</v>
      </c>
      <c r="D31" s="137"/>
      <c r="E31" s="138">
        <f>Benefits!J11</f>
        <v>0.32</v>
      </c>
      <c r="F31" s="139"/>
      <c r="G31" s="139"/>
      <c r="H31" s="140"/>
    </row>
    <row r="32" spans="3:8" ht="15.6" thickTop="1" thickBot="1" x14ac:dyDescent="0.35">
      <c r="C32" s="72" t="s">
        <v>152</v>
      </c>
      <c r="D32" s="73"/>
      <c r="E32" s="79">
        <f>E29*E30*E31</f>
        <v>240000</v>
      </c>
      <c r="F32" s="75"/>
      <c r="G32" s="75"/>
      <c r="H32" s="76"/>
    </row>
    <row r="33" spans="3:8" x14ac:dyDescent="0.3">
      <c r="C33" s="2"/>
      <c r="D33" s="23"/>
      <c r="E33" s="1"/>
      <c r="F33" s="1"/>
      <c r="G33" s="1"/>
      <c r="H33" s="3"/>
    </row>
    <row r="34" spans="3:8" ht="14.4" customHeight="1" x14ac:dyDescent="0.3">
      <c r="C34" s="2" t="s">
        <v>89</v>
      </c>
      <c r="D34" s="23"/>
      <c r="E34" s="267">
        <f>Assumptions!J16</f>
        <v>6</v>
      </c>
      <c r="F34" s="1"/>
      <c r="G34" s="1"/>
      <c r="H34" s="3"/>
    </row>
    <row r="35" spans="3:8" x14ac:dyDescent="0.3">
      <c r="C35" s="2" t="s">
        <v>123</v>
      </c>
      <c r="D35" s="23"/>
      <c r="E35" s="38">
        <f>Assumptions!J17</f>
        <v>120000</v>
      </c>
      <c r="F35" s="1"/>
      <c r="G35" s="1"/>
      <c r="H35" s="3"/>
    </row>
    <row r="36" spans="3:8" ht="15" thickBot="1" x14ac:dyDescent="0.35">
      <c r="C36" s="136" t="s">
        <v>90</v>
      </c>
      <c r="D36" s="137"/>
      <c r="E36" s="138">
        <f>Benefits!J12</f>
        <v>0.32</v>
      </c>
      <c r="F36" s="139"/>
      <c r="G36" s="139"/>
      <c r="H36" s="140"/>
    </row>
    <row r="37" spans="3:8" ht="15" thickTop="1" x14ac:dyDescent="0.3">
      <c r="C37" s="80" t="s">
        <v>153</v>
      </c>
      <c r="D37" s="81"/>
      <c r="E37" s="82">
        <f>E34*E35*E36</f>
        <v>230400</v>
      </c>
      <c r="F37" s="83"/>
      <c r="G37" s="83"/>
      <c r="H37" s="84"/>
    </row>
    <row r="38" spans="3:8" x14ac:dyDescent="0.3">
      <c r="C38" s="2"/>
      <c r="D38" s="23"/>
      <c r="E38" s="1"/>
      <c r="F38" s="1"/>
      <c r="G38" s="1"/>
      <c r="H38" s="3"/>
    </row>
    <row r="39" spans="3:8" x14ac:dyDescent="0.3">
      <c r="C39" s="2" t="s">
        <v>58</v>
      </c>
      <c r="D39" s="23"/>
      <c r="E39" s="4">
        <f>E27+E32+E37</f>
        <v>726400</v>
      </c>
      <c r="F39" s="1"/>
      <c r="G39" s="1"/>
      <c r="H39" s="3"/>
    </row>
    <row r="40" spans="3:8" ht="15" thickBot="1" x14ac:dyDescent="0.35">
      <c r="C40" s="160" t="s">
        <v>54</v>
      </c>
      <c r="D40" s="161"/>
      <c r="E40" s="162"/>
      <c r="F40" s="163"/>
      <c r="G40" s="163"/>
      <c r="H40" s="164"/>
    </row>
    <row r="41" spans="3:8" ht="15.6" thickTop="1" thickBot="1" x14ac:dyDescent="0.35">
      <c r="C41" s="64" t="s">
        <v>154</v>
      </c>
      <c r="D41" s="65"/>
      <c r="E41" s="85">
        <f>E39*(1-E40)</f>
        <v>726400</v>
      </c>
      <c r="F41" s="66"/>
      <c r="G41" s="66"/>
      <c r="H41" s="67"/>
    </row>
    <row r="42" spans="3:8" ht="15" thickBot="1" x14ac:dyDescent="0.35">
      <c r="C42" s="13"/>
      <c r="D42" s="24"/>
      <c r="E42" s="5"/>
      <c r="F42" s="5"/>
      <c r="G42" s="5"/>
      <c r="H42" s="14"/>
    </row>
    <row r="44" spans="3:8" ht="15" thickBot="1" x14ac:dyDescent="0.35"/>
    <row r="45" spans="3:8" ht="21" customHeight="1" x14ac:dyDescent="0.3">
      <c r="C45" s="10" t="s">
        <v>104</v>
      </c>
      <c r="D45" s="22" t="s">
        <v>49</v>
      </c>
      <c r="E45" s="11" t="s">
        <v>50</v>
      </c>
      <c r="F45" s="11" t="s">
        <v>51</v>
      </c>
      <c r="G45" s="11" t="s">
        <v>52</v>
      </c>
      <c r="H45" s="12" t="s">
        <v>53</v>
      </c>
    </row>
    <row r="46" spans="3:8" ht="14.4" customHeight="1" x14ac:dyDescent="0.3">
      <c r="C46" s="2" t="s">
        <v>131</v>
      </c>
      <c r="D46" s="23"/>
      <c r="E46" s="6">
        <f>Assumptions!J19</f>
        <v>75</v>
      </c>
      <c r="F46" s="1"/>
      <c r="G46" s="1"/>
      <c r="H46" s="3"/>
    </row>
    <row r="47" spans="3:8" x14ac:dyDescent="0.3">
      <c r="C47" s="2" t="s">
        <v>124</v>
      </c>
      <c r="D47" s="23"/>
      <c r="E47" s="7">
        <f>Assumptions!J21</f>
        <v>120000</v>
      </c>
      <c r="F47" s="1"/>
      <c r="G47" s="1"/>
      <c r="H47" s="3"/>
    </row>
    <row r="48" spans="3:8" x14ac:dyDescent="0.3">
      <c r="C48" s="2" t="s">
        <v>155</v>
      </c>
      <c r="D48" s="23"/>
      <c r="E48" s="9">
        <f>Assumptions!J20</f>
        <v>0.1</v>
      </c>
      <c r="F48" s="1"/>
      <c r="G48" s="1"/>
      <c r="H48" s="3"/>
    </row>
    <row r="49" spans="3:8" ht="15" thickBot="1" x14ac:dyDescent="0.35">
      <c r="C49" s="136" t="s">
        <v>100</v>
      </c>
      <c r="D49" s="137"/>
      <c r="E49" s="138">
        <f>Benefits!J14</f>
        <v>0.35</v>
      </c>
      <c r="F49" s="139"/>
      <c r="G49" s="139"/>
      <c r="H49" s="140"/>
    </row>
    <row r="50" spans="3:8" ht="15.6" thickTop="1" thickBot="1" x14ac:dyDescent="0.35">
      <c r="C50" s="72" t="s">
        <v>168</v>
      </c>
      <c r="D50" s="73"/>
      <c r="E50" s="74">
        <f>E46*E47*E49*E48</f>
        <v>315000</v>
      </c>
      <c r="F50" s="75"/>
      <c r="G50" s="75"/>
      <c r="H50" s="76"/>
    </row>
    <row r="51" spans="3:8" x14ac:dyDescent="0.3">
      <c r="C51" s="2"/>
      <c r="D51" s="23"/>
      <c r="E51" s="1"/>
      <c r="F51" s="1"/>
      <c r="G51" s="1"/>
      <c r="H51" s="3"/>
    </row>
    <row r="52" spans="3:8" ht="14.4" customHeight="1" x14ac:dyDescent="0.3">
      <c r="C52" s="2" t="s">
        <v>125</v>
      </c>
      <c r="D52" s="23"/>
      <c r="E52" s="6">
        <f>Assumptions!J22</f>
        <v>200</v>
      </c>
      <c r="F52" s="1"/>
      <c r="G52" s="1"/>
      <c r="H52" s="3"/>
    </row>
    <row r="53" spans="3:8" x14ac:dyDescent="0.3">
      <c r="C53" s="2" t="s">
        <v>132</v>
      </c>
      <c r="D53" s="23"/>
      <c r="E53" s="7">
        <f>Assumptions!J24</f>
        <v>100000</v>
      </c>
      <c r="F53" s="1"/>
      <c r="G53" s="1"/>
      <c r="H53" s="3"/>
    </row>
    <row r="54" spans="3:8" x14ac:dyDescent="0.3">
      <c r="C54" s="2" t="s">
        <v>155</v>
      </c>
      <c r="D54" s="23"/>
      <c r="E54" s="9">
        <f>Assumptions!J23</f>
        <v>0.1</v>
      </c>
      <c r="F54" s="1"/>
      <c r="G54" s="1"/>
      <c r="H54" s="3"/>
    </row>
    <row r="55" spans="3:8" ht="15" thickBot="1" x14ac:dyDescent="0.35">
      <c r="C55" s="136" t="s">
        <v>133</v>
      </c>
      <c r="D55" s="137"/>
      <c r="E55" s="138">
        <f>Benefits!J15</f>
        <v>0.35</v>
      </c>
      <c r="F55" s="139"/>
      <c r="G55" s="139"/>
      <c r="H55" s="140"/>
    </row>
    <row r="56" spans="3:8" ht="15.6" thickTop="1" thickBot="1" x14ac:dyDescent="0.35">
      <c r="C56" s="72" t="s">
        <v>169</v>
      </c>
      <c r="D56" s="73"/>
      <c r="E56" s="74">
        <f>E52*E53*E55*E54</f>
        <v>700000</v>
      </c>
      <c r="F56" s="75"/>
      <c r="G56" s="75"/>
      <c r="H56" s="76"/>
    </row>
    <row r="57" spans="3:8" x14ac:dyDescent="0.3">
      <c r="C57" s="2"/>
      <c r="D57" s="23"/>
      <c r="E57" s="1"/>
      <c r="F57" s="1"/>
      <c r="G57" s="1"/>
      <c r="H57" s="3"/>
    </row>
    <row r="58" spans="3:8" x14ac:dyDescent="0.3">
      <c r="C58" s="2" t="s">
        <v>156</v>
      </c>
      <c r="D58" s="23"/>
      <c r="E58" s="7">
        <f>SUM(E50+E56)</f>
        <v>1015000</v>
      </c>
      <c r="F58" s="1"/>
      <c r="G58" s="1"/>
      <c r="H58" s="3"/>
    </row>
    <row r="59" spans="3:8" ht="15" thickBot="1" x14ac:dyDescent="0.35">
      <c r="C59" s="160" t="s">
        <v>54</v>
      </c>
      <c r="D59" s="161"/>
      <c r="E59" s="162"/>
      <c r="F59" s="163"/>
      <c r="G59" s="163"/>
      <c r="H59" s="164"/>
    </row>
    <row r="60" spans="3:8" ht="15.6" thickTop="1" thickBot="1" x14ac:dyDescent="0.35">
      <c r="C60" s="68" t="s">
        <v>157</v>
      </c>
      <c r="D60" s="69"/>
      <c r="E60" s="78">
        <f>E58*(1-E59)</f>
        <v>1015000</v>
      </c>
      <c r="F60" s="70"/>
      <c r="G60" s="70"/>
      <c r="H60" s="71"/>
    </row>
    <row r="61" spans="3:8" ht="15" thickBot="1" x14ac:dyDescent="0.35">
      <c r="C61" s="13"/>
      <c r="D61" s="24"/>
      <c r="E61" s="5"/>
      <c r="F61" s="5"/>
      <c r="G61" s="5"/>
      <c r="H61" s="14"/>
    </row>
    <row r="62" spans="3:8" ht="15" thickBot="1" x14ac:dyDescent="0.35"/>
    <row r="63" spans="3:8" ht="21" customHeight="1" x14ac:dyDescent="0.3">
      <c r="C63" s="10" t="s">
        <v>62</v>
      </c>
      <c r="D63" s="22" t="s">
        <v>49</v>
      </c>
      <c r="E63" s="11" t="s">
        <v>50</v>
      </c>
      <c r="F63" s="11" t="s">
        <v>51</v>
      </c>
      <c r="G63" s="11" t="s">
        <v>52</v>
      </c>
      <c r="H63" s="12" t="s">
        <v>53</v>
      </c>
    </row>
    <row r="64" spans="3:8" ht="17.399999999999999" customHeight="1" x14ac:dyDescent="0.3">
      <c r="C64" s="17" t="s">
        <v>159</v>
      </c>
      <c r="D64" s="20"/>
      <c r="E64" s="27">
        <f>Assumptions!J26</f>
        <v>1</v>
      </c>
      <c r="F64" s="15"/>
      <c r="G64" s="15"/>
      <c r="H64" s="16"/>
    </row>
    <row r="65" spans="3:8" ht="17.399999999999999" customHeight="1" x14ac:dyDescent="0.3">
      <c r="C65" s="158" t="s">
        <v>158</v>
      </c>
      <c r="D65" s="159"/>
      <c r="E65" s="142">
        <f>Benefits!J18</f>
        <v>0.28000000000000003</v>
      </c>
      <c r="F65" s="143"/>
      <c r="G65" s="143"/>
      <c r="H65" s="144"/>
    </row>
    <row r="66" spans="3:8" ht="16.2" customHeight="1" x14ac:dyDescent="0.3">
      <c r="C66" s="19" t="s">
        <v>65</v>
      </c>
      <c r="D66" s="20"/>
      <c r="E66" s="34">
        <f>Assumptions!J27</f>
        <v>22000000</v>
      </c>
      <c r="F66" s="15"/>
      <c r="G66" s="15"/>
      <c r="H66" s="16"/>
    </row>
    <row r="67" spans="3:8" ht="13.2" customHeight="1" thickBot="1" x14ac:dyDescent="0.35">
      <c r="C67" s="145" t="s">
        <v>91</v>
      </c>
      <c r="D67" s="146"/>
      <c r="E67" s="147">
        <f>Assumptions!J28</f>
        <v>0.14000000000000001</v>
      </c>
      <c r="F67" s="148"/>
      <c r="G67" s="148"/>
      <c r="H67" s="149"/>
    </row>
    <row r="68" spans="3:8" ht="16.2" customHeight="1" thickTop="1" x14ac:dyDescent="0.3">
      <c r="C68" s="91" t="s">
        <v>160</v>
      </c>
      <c r="D68" s="150"/>
      <c r="E68" s="104">
        <f>E66*E67*E64*E65</f>
        <v>862400.00000000023</v>
      </c>
      <c r="F68" s="92"/>
      <c r="G68" s="92"/>
      <c r="H68" s="93"/>
    </row>
    <row r="69" spans="3:8" ht="14.4" customHeight="1" x14ac:dyDescent="0.3">
      <c r="C69" s="19"/>
      <c r="D69" s="20"/>
      <c r="E69" s="30"/>
      <c r="F69" s="15"/>
      <c r="G69" s="15"/>
      <c r="H69" s="16"/>
    </row>
    <row r="70" spans="3:8" x14ac:dyDescent="0.3">
      <c r="C70" s="2" t="s">
        <v>134</v>
      </c>
      <c r="D70" s="23"/>
      <c r="E70" s="87">
        <f>E68</f>
        <v>862400.00000000023</v>
      </c>
      <c r="F70" s="1"/>
      <c r="G70" s="1"/>
      <c r="H70" s="3"/>
    </row>
    <row r="71" spans="3:8" ht="15" thickBot="1" x14ac:dyDescent="0.35">
      <c r="C71" s="160" t="s">
        <v>54</v>
      </c>
      <c r="D71" s="161"/>
      <c r="E71" s="165">
        <v>0</v>
      </c>
      <c r="F71" s="163"/>
      <c r="G71" s="163"/>
      <c r="H71" s="164"/>
    </row>
    <row r="72" spans="3:8" ht="15.6" thickTop="1" thickBot="1" x14ac:dyDescent="0.35">
      <c r="C72" s="68" t="s">
        <v>59</v>
      </c>
      <c r="D72" s="69"/>
      <c r="E72" s="86">
        <f>E70*(1-E71)</f>
        <v>862400.00000000023</v>
      </c>
      <c r="F72" s="70"/>
      <c r="G72" s="70"/>
      <c r="H72" s="71"/>
    </row>
    <row r="73" spans="3:8" ht="15" thickBot="1" x14ac:dyDescent="0.35">
      <c r="C73" s="13"/>
      <c r="D73" s="24"/>
      <c r="E73" s="24"/>
      <c r="F73" s="5"/>
      <c r="G73" s="5"/>
      <c r="H73" s="14"/>
    </row>
    <row r="75" spans="3:8" ht="15" thickBot="1" x14ac:dyDescent="0.35"/>
    <row r="76" spans="3:8" ht="21" customHeight="1" x14ac:dyDescent="0.3">
      <c r="C76" s="10" t="s">
        <v>67</v>
      </c>
      <c r="D76" s="22" t="s">
        <v>49</v>
      </c>
      <c r="E76" s="11" t="s">
        <v>50</v>
      </c>
      <c r="F76" s="11" t="s">
        <v>51</v>
      </c>
      <c r="G76" s="11" t="s">
        <v>52</v>
      </c>
      <c r="H76" s="12" t="s">
        <v>53</v>
      </c>
    </row>
    <row r="77" spans="3:8" ht="21" customHeight="1" x14ac:dyDescent="0.3">
      <c r="C77" s="17" t="s">
        <v>507</v>
      </c>
      <c r="D77" s="20"/>
      <c r="E77" s="273">
        <f>Assumptions!J30</f>
        <v>9</v>
      </c>
      <c r="F77" s="273"/>
      <c r="G77" s="273"/>
      <c r="H77" s="274"/>
    </row>
    <row r="78" spans="3:8" ht="17.399999999999999" customHeight="1" x14ac:dyDescent="0.3">
      <c r="C78" s="158" t="s">
        <v>508</v>
      </c>
      <c r="D78" s="275"/>
      <c r="E78" s="142">
        <f>Benefits!J20</f>
        <v>0.5</v>
      </c>
      <c r="F78" s="143"/>
      <c r="G78" s="143"/>
      <c r="H78" s="144"/>
    </row>
    <row r="79" spans="3:8" ht="17.399999999999999" customHeight="1" x14ac:dyDescent="0.3">
      <c r="C79" s="17" t="s">
        <v>95</v>
      </c>
      <c r="D79" s="27"/>
      <c r="E79" s="27">
        <f>Assumptions!J31</f>
        <v>1</v>
      </c>
      <c r="F79" s="15"/>
      <c r="G79" s="15"/>
      <c r="H79" s="16"/>
    </row>
    <row r="80" spans="3:8" ht="16.95" customHeight="1" x14ac:dyDescent="0.3">
      <c r="C80" s="19" t="s">
        <v>92</v>
      </c>
      <c r="D80" s="34"/>
      <c r="E80" s="34">
        <f>Assumptions!J32</f>
        <v>30000000</v>
      </c>
      <c r="F80" s="15"/>
      <c r="G80" s="15"/>
      <c r="H80" s="16"/>
    </row>
    <row r="81" spans="3:8" ht="14.4" customHeight="1" thickBot="1" x14ac:dyDescent="0.35">
      <c r="C81" s="31" t="s">
        <v>93</v>
      </c>
      <c r="D81" s="100"/>
      <c r="E81" s="100">
        <f>Assumptions!J33</f>
        <v>0.14000000000000001</v>
      </c>
      <c r="F81" s="101"/>
      <c r="G81" s="101"/>
      <c r="H81" s="102"/>
    </row>
    <row r="82" spans="3:8" ht="15.6" customHeight="1" thickTop="1" x14ac:dyDescent="0.3">
      <c r="C82" s="91" t="s">
        <v>94</v>
      </c>
      <c r="D82" s="104"/>
      <c r="E82" s="104">
        <f>E77*E78*E79*(E80/12)*E81</f>
        <v>1575000.0000000002</v>
      </c>
      <c r="F82" s="92"/>
      <c r="G82" s="92"/>
      <c r="H82" s="93"/>
    </row>
    <row r="83" spans="3:8" ht="11.4" customHeight="1" x14ac:dyDescent="0.3">
      <c r="C83" s="19"/>
      <c r="D83" s="20"/>
      <c r="E83" s="20"/>
      <c r="F83" s="15"/>
      <c r="G83" s="15"/>
      <c r="H83" s="16"/>
    </row>
    <row r="84" spans="3:8" ht="13.95" customHeight="1" x14ac:dyDescent="0.3">
      <c r="C84" s="2" t="s">
        <v>135</v>
      </c>
      <c r="D84" s="26"/>
      <c r="E84" s="87">
        <f>E82</f>
        <v>1575000.0000000002</v>
      </c>
      <c r="F84" s="1"/>
      <c r="G84" s="1"/>
      <c r="H84" s="3"/>
    </row>
    <row r="85" spans="3:8" ht="15" thickBot="1" x14ac:dyDescent="0.35">
      <c r="C85" s="160" t="s">
        <v>54</v>
      </c>
      <c r="D85" s="166"/>
      <c r="E85" s="165">
        <v>0</v>
      </c>
      <c r="F85" s="163"/>
      <c r="G85" s="163"/>
      <c r="H85" s="164"/>
    </row>
    <row r="86" spans="3:8" ht="15.6" thickTop="1" thickBot="1" x14ac:dyDescent="0.35">
      <c r="C86" s="68" t="s">
        <v>136</v>
      </c>
      <c r="D86" s="88"/>
      <c r="E86" s="89">
        <f>E84*(1-E85)</f>
        <v>1575000.0000000002</v>
      </c>
      <c r="F86" s="70"/>
      <c r="G86" s="70"/>
      <c r="H86" s="71"/>
    </row>
    <row r="87" spans="3:8" ht="15" thickBot="1" x14ac:dyDescent="0.35">
      <c r="C87" s="13"/>
      <c r="D87" s="24"/>
      <c r="E87" s="5"/>
      <c r="F87" s="5"/>
      <c r="G87" s="5"/>
      <c r="H87" s="14"/>
    </row>
    <row r="88" spans="3:8" ht="15" thickBot="1" x14ac:dyDescent="0.35"/>
    <row r="89" spans="3:8" ht="21" customHeight="1" x14ac:dyDescent="0.3">
      <c r="C89" s="10" t="s">
        <v>99</v>
      </c>
      <c r="D89" s="22" t="s">
        <v>49</v>
      </c>
      <c r="E89" s="11" t="s">
        <v>50</v>
      </c>
      <c r="F89" s="11" t="s">
        <v>51</v>
      </c>
      <c r="G89" s="11" t="s">
        <v>52</v>
      </c>
      <c r="H89" s="12" t="s">
        <v>53</v>
      </c>
    </row>
    <row r="90" spans="3:8" ht="17.399999999999999" customHeight="1" x14ac:dyDescent="0.3">
      <c r="C90" s="17" t="s">
        <v>126</v>
      </c>
      <c r="D90" s="20"/>
      <c r="E90" s="30">
        <f>Assumptions!J35</f>
        <v>6063334</v>
      </c>
      <c r="F90" s="15"/>
      <c r="G90" s="15"/>
      <c r="H90" s="16"/>
    </row>
    <row r="91" spans="3:8" ht="21" customHeight="1" x14ac:dyDescent="0.3">
      <c r="C91" s="19" t="s">
        <v>127</v>
      </c>
      <c r="D91" s="20"/>
      <c r="E91" s="40">
        <f>Assumptions!J36</f>
        <v>0.13124999999999998</v>
      </c>
      <c r="F91" s="15"/>
      <c r="G91" s="15"/>
      <c r="H91" s="16"/>
    </row>
    <row r="92" spans="3:8" ht="16.95" customHeight="1" thickBot="1" x14ac:dyDescent="0.35">
      <c r="C92" s="145" t="s">
        <v>96</v>
      </c>
      <c r="D92" s="146"/>
      <c r="E92" s="147">
        <f>Benefits!J22</f>
        <v>0.22</v>
      </c>
      <c r="F92" s="148"/>
      <c r="G92" s="148"/>
      <c r="H92" s="149"/>
    </row>
    <row r="93" spans="3:8" ht="15" customHeight="1" thickTop="1" thickBot="1" x14ac:dyDescent="0.35">
      <c r="C93" s="94" t="s">
        <v>97</v>
      </c>
      <c r="D93" s="95"/>
      <c r="E93" s="96">
        <f>E90*E91*E92</f>
        <v>175078.76924999998</v>
      </c>
      <c r="F93" s="97"/>
      <c r="G93" s="97"/>
      <c r="H93" s="98"/>
    </row>
    <row r="94" spans="3:8" ht="12.6" customHeight="1" x14ac:dyDescent="0.3">
      <c r="C94" s="19"/>
      <c r="D94" s="20"/>
      <c r="E94" s="39"/>
      <c r="F94" s="15"/>
      <c r="G94" s="15"/>
      <c r="H94" s="16"/>
    </row>
    <row r="95" spans="3:8" ht="12.6" customHeight="1" x14ac:dyDescent="0.3">
      <c r="C95" s="19" t="s">
        <v>512</v>
      </c>
      <c r="D95" s="20"/>
      <c r="E95" s="29">
        <f>Assumptions!J39</f>
        <v>4</v>
      </c>
      <c r="F95" s="15"/>
      <c r="G95" s="15"/>
      <c r="H95" s="16"/>
    </row>
    <row r="96" spans="3:8" ht="12.6" customHeight="1" x14ac:dyDescent="0.3">
      <c r="C96" s="141" t="s">
        <v>325</v>
      </c>
      <c r="D96" s="159"/>
      <c r="E96" s="152">
        <f>Benefits!J23</f>
        <v>0.22</v>
      </c>
      <c r="F96" s="143"/>
      <c r="G96" s="143"/>
      <c r="H96" s="144"/>
    </row>
    <row r="97" spans="3:10" ht="16.95" customHeight="1" x14ac:dyDescent="0.3">
      <c r="C97" s="91" t="s">
        <v>513</v>
      </c>
      <c r="D97" s="150"/>
      <c r="E97" s="345">
        <f>Assumptions!J37</f>
        <v>0.2</v>
      </c>
      <c r="F97" s="92"/>
      <c r="G97" s="92"/>
      <c r="H97" s="93"/>
    </row>
    <row r="98" spans="3:10" ht="17.399999999999999" customHeight="1" thickBot="1" x14ac:dyDescent="0.35">
      <c r="C98" s="31" t="s">
        <v>171</v>
      </c>
      <c r="D98" s="99"/>
      <c r="E98" s="103">
        <f>Assumptions!J38</f>
        <v>200000</v>
      </c>
      <c r="F98" s="101"/>
      <c r="G98" s="101"/>
      <c r="H98" s="102"/>
    </row>
    <row r="99" spans="3:10" ht="16.2" customHeight="1" thickTop="1" thickBot="1" x14ac:dyDescent="0.35">
      <c r="C99" s="94" t="s">
        <v>98</v>
      </c>
      <c r="D99" s="95"/>
      <c r="E99" s="151">
        <f>E95*E96*E97*E98</f>
        <v>35200</v>
      </c>
      <c r="F99" s="97"/>
      <c r="G99" s="97"/>
      <c r="H99" s="98"/>
    </row>
    <row r="100" spans="3:10" ht="12.6" customHeight="1" x14ac:dyDescent="0.3">
      <c r="C100" s="19"/>
      <c r="D100" s="20"/>
      <c r="E100" s="27"/>
      <c r="F100" s="15"/>
      <c r="G100" s="15"/>
      <c r="H100" s="16"/>
    </row>
    <row r="101" spans="3:10" x14ac:dyDescent="0.3">
      <c r="C101" s="2" t="s">
        <v>137</v>
      </c>
      <c r="D101" s="23"/>
      <c r="E101" s="87">
        <f>SUM(E93,E99)</f>
        <v>210278.76924999998</v>
      </c>
      <c r="F101" s="1"/>
      <c r="G101" s="1"/>
      <c r="H101" s="3"/>
    </row>
    <row r="102" spans="3:10" ht="15" thickBot="1" x14ac:dyDescent="0.35">
      <c r="C102" s="160" t="s">
        <v>54</v>
      </c>
      <c r="D102" s="161"/>
      <c r="E102" s="165">
        <v>0</v>
      </c>
      <c r="F102" s="163"/>
      <c r="G102" s="163"/>
      <c r="H102" s="164"/>
    </row>
    <row r="103" spans="3:10" ht="15.6" thickTop="1" thickBot="1" x14ac:dyDescent="0.35">
      <c r="C103" s="68" t="s">
        <v>138</v>
      </c>
      <c r="D103" s="69"/>
      <c r="E103" s="90">
        <f>E101*(1-E102)</f>
        <v>210278.76924999998</v>
      </c>
      <c r="F103" s="70"/>
      <c r="G103" s="70"/>
      <c r="H103" s="71"/>
    </row>
    <row r="104" spans="3:10" ht="15" thickBot="1" x14ac:dyDescent="0.35">
      <c r="C104" s="13"/>
      <c r="D104" s="24"/>
      <c r="E104" s="24"/>
      <c r="F104" s="5"/>
      <c r="G104" s="5"/>
      <c r="H104" s="14"/>
    </row>
    <row r="106" spans="3:10" ht="15" thickBot="1" x14ac:dyDescent="0.35"/>
    <row r="107" spans="3:10" ht="21" customHeight="1" x14ac:dyDescent="0.3">
      <c r="C107" s="10" t="s">
        <v>68</v>
      </c>
      <c r="D107" s="22" t="s">
        <v>49</v>
      </c>
      <c r="E107" s="11" t="s">
        <v>50</v>
      </c>
      <c r="F107" s="11" t="s">
        <v>51</v>
      </c>
      <c r="G107" s="11" t="s">
        <v>52</v>
      </c>
      <c r="H107" s="12" t="s">
        <v>53</v>
      </c>
      <c r="J107" s="135">
        <f>E108*E114</f>
        <v>44700000</v>
      </c>
    </row>
    <row r="108" spans="3:10" ht="18" customHeight="1" x14ac:dyDescent="0.3">
      <c r="C108" s="19" t="s">
        <v>75</v>
      </c>
      <c r="D108" s="29"/>
      <c r="E108" s="29">
        <f>Assumptions!J41</f>
        <v>7.45</v>
      </c>
      <c r="F108" s="15"/>
      <c r="G108" s="15"/>
      <c r="H108" s="16"/>
    </row>
    <row r="109" spans="3:10" ht="19.95" customHeight="1" x14ac:dyDescent="0.3">
      <c r="C109" s="19" t="s">
        <v>76</v>
      </c>
      <c r="D109" s="36"/>
      <c r="E109" s="36">
        <f>Assumptions!J42</f>
        <v>13.8</v>
      </c>
      <c r="F109" s="15"/>
      <c r="G109" s="15"/>
      <c r="H109" s="16"/>
      <c r="J109">
        <f>7.45*75%</f>
        <v>5.5875000000000004</v>
      </c>
    </row>
    <row r="110" spans="3:10" ht="18" customHeight="1" x14ac:dyDescent="0.3">
      <c r="C110" s="91" t="s">
        <v>81</v>
      </c>
      <c r="D110" s="277"/>
      <c r="E110" s="277">
        <f>E108*E109</f>
        <v>102.81</v>
      </c>
      <c r="F110" s="92"/>
      <c r="G110" s="92"/>
      <c r="H110" s="93"/>
    </row>
    <row r="111" spans="3:10" ht="18.600000000000001" customHeight="1" x14ac:dyDescent="0.3">
      <c r="C111" s="141" t="s">
        <v>77</v>
      </c>
      <c r="D111" s="152"/>
      <c r="E111" s="152">
        <f>Benefits!J26</f>
        <v>0.25</v>
      </c>
      <c r="F111" s="143"/>
      <c r="G111" s="143"/>
      <c r="H111" s="144"/>
      <c r="J111" s="157">
        <f>E114*75%</f>
        <v>4500000</v>
      </c>
    </row>
    <row r="112" spans="3:10" ht="19.95" customHeight="1" x14ac:dyDescent="0.3">
      <c r="C112" s="141" t="s">
        <v>78</v>
      </c>
      <c r="D112" s="152"/>
      <c r="E112" s="152">
        <f>Benefits!J27</f>
        <v>0.3</v>
      </c>
      <c r="F112" s="143"/>
      <c r="G112" s="143"/>
      <c r="H112" s="144"/>
      <c r="J112" s="135">
        <f>J109*J111</f>
        <v>25143750</v>
      </c>
    </row>
    <row r="113" spans="3:10" ht="18" customHeight="1" x14ac:dyDescent="0.3">
      <c r="C113" s="91" t="s">
        <v>129</v>
      </c>
      <c r="D113" s="277"/>
      <c r="E113" s="277">
        <f>(E108*(1-E111))*(E109*(1-E112))</f>
        <v>53.975250000000003</v>
      </c>
      <c r="F113" s="92"/>
      <c r="G113" s="92"/>
      <c r="H113" s="93"/>
    </row>
    <row r="114" spans="3:10" ht="18" customHeight="1" x14ac:dyDescent="0.3">
      <c r="C114" s="19" t="s">
        <v>165</v>
      </c>
      <c r="D114" s="36"/>
      <c r="E114" s="43">
        <f>Assumptions!J43</f>
        <v>6000000</v>
      </c>
      <c r="F114" s="15"/>
      <c r="G114" s="15"/>
      <c r="H114" s="16"/>
      <c r="J114" s="135">
        <f>J107-J112</f>
        <v>19556250</v>
      </c>
    </row>
    <row r="115" spans="3:10" ht="18" customHeight="1" x14ac:dyDescent="0.3">
      <c r="C115" s="91" t="s">
        <v>166</v>
      </c>
      <c r="D115" s="277"/>
      <c r="E115" s="277">
        <v>365</v>
      </c>
      <c r="F115" s="92"/>
      <c r="G115" s="92"/>
      <c r="H115" s="93"/>
      <c r="J115" s="157">
        <f>+J114*5%</f>
        <v>977812.5</v>
      </c>
    </row>
    <row r="116" spans="3:10" ht="16.95" customHeight="1" thickBot="1" x14ac:dyDescent="0.35">
      <c r="C116" s="278" t="s">
        <v>79</v>
      </c>
      <c r="D116" s="279"/>
      <c r="E116" s="279">
        <f>E114/E115</f>
        <v>16438.35616438356</v>
      </c>
      <c r="F116" s="280"/>
      <c r="G116" s="280"/>
      <c r="H116" s="281"/>
    </row>
    <row r="117" spans="3:10" ht="21" customHeight="1" thickTop="1" thickBot="1" x14ac:dyDescent="0.35">
      <c r="C117" s="105" t="s">
        <v>80</v>
      </c>
      <c r="D117" s="106"/>
      <c r="E117" s="106">
        <f>E113*E116</f>
        <v>887264.38356164377</v>
      </c>
      <c r="F117" s="107"/>
      <c r="G117" s="107"/>
      <c r="H117" s="108"/>
    </row>
    <row r="118" spans="3:10" ht="17.399999999999999" customHeight="1" x14ac:dyDescent="0.3">
      <c r="C118" s="17" t="s">
        <v>451</v>
      </c>
      <c r="D118" s="27"/>
      <c r="E118" s="27">
        <f>Assumptions!J44</f>
        <v>4</v>
      </c>
      <c r="F118" s="15"/>
      <c r="G118" s="15"/>
      <c r="H118" s="16"/>
    </row>
    <row r="119" spans="3:10" ht="19.2" customHeight="1" x14ac:dyDescent="0.3">
      <c r="C119" s="91" t="s">
        <v>452</v>
      </c>
      <c r="D119" s="282"/>
      <c r="E119" s="283">
        <f>E113</f>
        <v>53.975250000000003</v>
      </c>
      <c r="F119" s="92"/>
      <c r="G119" s="92"/>
      <c r="H119" s="93"/>
    </row>
    <row r="120" spans="3:10" ht="16.2" customHeight="1" thickBot="1" x14ac:dyDescent="0.35">
      <c r="C120" s="19" t="s">
        <v>453</v>
      </c>
      <c r="D120" s="34"/>
      <c r="E120" s="256">
        <f>Assumptions!J45</f>
        <v>150000</v>
      </c>
      <c r="F120" s="15"/>
      <c r="G120" s="15"/>
      <c r="H120" s="16"/>
    </row>
    <row r="121" spans="3:10" ht="16.95" customHeight="1" thickTop="1" thickBot="1" x14ac:dyDescent="0.35">
      <c r="C121" s="105" t="s">
        <v>128</v>
      </c>
      <c r="D121" s="106"/>
      <c r="E121" s="106">
        <f>E118*E119*(E120/2000)</f>
        <v>16192.575000000001</v>
      </c>
      <c r="F121" s="107"/>
      <c r="G121" s="107"/>
      <c r="H121" s="108"/>
    </row>
    <row r="122" spans="3:10" ht="15" customHeight="1" x14ac:dyDescent="0.3">
      <c r="C122" s="19"/>
      <c r="D122" s="30"/>
      <c r="E122" s="30"/>
      <c r="F122" s="15"/>
      <c r="G122" s="15"/>
      <c r="H122" s="16"/>
    </row>
    <row r="123" spans="3:10" x14ac:dyDescent="0.3">
      <c r="C123" s="80" t="s">
        <v>139</v>
      </c>
      <c r="D123" s="284"/>
      <c r="E123" s="104">
        <f>E117+E121</f>
        <v>903456.95856164373</v>
      </c>
      <c r="F123" s="83"/>
      <c r="G123" s="83"/>
      <c r="H123" s="84"/>
    </row>
    <row r="124" spans="3:10" ht="15" thickBot="1" x14ac:dyDescent="0.35">
      <c r="C124" s="160" t="s">
        <v>72</v>
      </c>
      <c r="D124" s="166"/>
      <c r="E124" s="167">
        <v>0</v>
      </c>
      <c r="F124" s="163"/>
      <c r="G124" s="163"/>
      <c r="H124" s="164"/>
    </row>
    <row r="125" spans="3:10" ht="15.6" thickTop="1" thickBot="1" x14ac:dyDescent="0.35">
      <c r="C125" s="64" t="s">
        <v>140</v>
      </c>
      <c r="D125" s="109"/>
      <c r="E125" s="110">
        <f>E123*(1-E124)</f>
        <v>903456.95856164373</v>
      </c>
      <c r="F125" s="66"/>
      <c r="G125" s="66"/>
      <c r="H125" s="67"/>
    </row>
    <row r="126" spans="3:10" ht="15" thickBot="1" x14ac:dyDescent="0.35">
      <c r="C126" s="13"/>
      <c r="D126" s="24"/>
      <c r="E126" s="5"/>
      <c r="F126" s="5"/>
      <c r="G126" s="5"/>
      <c r="H126" s="14"/>
    </row>
    <row r="128" spans="3:10" ht="15" thickBot="1" x14ac:dyDescent="0.35"/>
    <row r="129" spans="3:15" ht="21" customHeight="1" x14ac:dyDescent="0.3">
      <c r="C129" s="10" t="s">
        <v>83</v>
      </c>
      <c r="D129" s="22" t="s">
        <v>49</v>
      </c>
      <c r="E129" s="11" t="s">
        <v>50</v>
      </c>
      <c r="F129" s="11" t="s">
        <v>51</v>
      </c>
      <c r="G129" s="11" t="s">
        <v>52</v>
      </c>
      <c r="H129" s="12" t="s">
        <v>53</v>
      </c>
    </row>
    <row r="130" spans="3:15" ht="17.399999999999999" customHeight="1" x14ac:dyDescent="0.3">
      <c r="C130" s="17" t="s">
        <v>454</v>
      </c>
      <c r="D130" s="27"/>
      <c r="E130" s="27">
        <f>Assumptions!J47</f>
        <v>4</v>
      </c>
      <c r="F130" s="15"/>
      <c r="G130" s="15"/>
      <c r="H130" s="16"/>
    </row>
    <row r="131" spans="3:15" ht="21" customHeight="1" x14ac:dyDescent="0.3">
      <c r="C131" s="19" t="s">
        <v>496</v>
      </c>
      <c r="D131" s="33"/>
      <c r="E131" s="33">
        <f>Assumptions!J48</f>
        <v>0.5</v>
      </c>
      <c r="F131" s="15"/>
      <c r="G131" s="15"/>
      <c r="H131" s="16"/>
    </row>
    <row r="132" spans="3:15" ht="21" customHeight="1" x14ac:dyDescent="0.3">
      <c r="C132" s="19" t="s">
        <v>69</v>
      </c>
      <c r="D132" s="34"/>
      <c r="E132" s="34">
        <f>Assumptions!J49</f>
        <v>150000</v>
      </c>
      <c r="F132" s="15"/>
      <c r="G132" s="15"/>
      <c r="H132" s="16"/>
    </row>
    <row r="133" spans="3:15" ht="21" customHeight="1" thickBot="1" x14ac:dyDescent="0.35">
      <c r="C133" s="145" t="s">
        <v>70</v>
      </c>
      <c r="D133" s="147"/>
      <c r="E133" s="147">
        <f>Benefits!J29</f>
        <v>0.28000000000000003</v>
      </c>
      <c r="F133" s="148"/>
      <c r="G133" s="148"/>
      <c r="H133" s="149" t="s">
        <v>206</v>
      </c>
    </row>
    <row r="134" spans="3:15" ht="16.95" customHeight="1" thickTop="1" x14ac:dyDescent="0.3">
      <c r="C134" s="91" t="s">
        <v>82</v>
      </c>
      <c r="D134" s="104"/>
      <c r="E134" s="104">
        <f>E130*E131*E132*E133</f>
        <v>84000.000000000015</v>
      </c>
      <c r="F134" s="92"/>
      <c r="G134" s="92"/>
      <c r="H134" s="93"/>
    </row>
    <row r="135" spans="3:15" ht="18" customHeight="1" x14ac:dyDescent="0.3">
      <c r="C135" s="19"/>
      <c r="D135" s="30"/>
      <c r="E135" s="30"/>
      <c r="F135" s="15"/>
      <c r="G135" s="15"/>
      <c r="H135" s="16"/>
    </row>
    <row r="136" spans="3:15" ht="17.399999999999999" customHeight="1" x14ac:dyDescent="0.3">
      <c r="C136" s="19" t="s">
        <v>73</v>
      </c>
      <c r="D136" s="30"/>
      <c r="E136" s="30">
        <f>Assumptions!J50</f>
        <v>25000000</v>
      </c>
      <c r="F136" s="15"/>
      <c r="G136" s="15"/>
      <c r="H136" s="16"/>
      <c r="J136" t="s">
        <v>161</v>
      </c>
      <c r="K136" s="133">
        <v>10000000</v>
      </c>
    </row>
    <row r="137" spans="3:15" ht="21" customHeight="1" x14ac:dyDescent="0.3">
      <c r="C137" s="19" t="s">
        <v>74</v>
      </c>
      <c r="D137" s="35"/>
      <c r="E137" s="35">
        <f>Assumptions!J51</f>
        <v>0.03</v>
      </c>
      <c r="F137" s="15"/>
      <c r="G137" s="15"/>
      <c r="H137" s="16"/>
      <c r="J137" t="s">
        <v>162</v>
      </c>
      <c r="K137" s="134"/>
    </row>
    <row r="138" spans="3:15" ht="21" customHeight="1" thickBot="1" x14ac:dyDescent="0.35">
      <c r="C138" s="145" t="s">
        <v>328</v>
      </c>
      <c r="D138" s="153"/>
      <c r="E138" s="153">
        <f>Benefits!J30</f>
        <v>0.65</v>
      </c>
      <c r="F138" s="148"/>
      <c r="G138" s="148"/>
      <c r="H138" s="149"/>
      <c r="K138" t="s">
        <v>163</v>
      </c>
    </row>
    <row r="139" spans="3:15" ht="21" customHeight="1" thickTop="1" thickBot="1" x14ac:dyDescent="0.35">
      <c r="C139" s="105" t="s">
        <v>71</v>
      </c>
      <c r="D139" s="106"/>
      <c r="E139" s="106">
        <f>E136*E137*E138</f>
        <v>487500</v>
      </c>
      <c r="F139" s="107"/>
      <c r="G139" s="107"/>
      <c r="H139" s="108"/>
      <c r="K139" t="s">
        <v>164</v>
      </c>
    </row>
    <row r="140" spans="3:15" ht="21" customHeight="1" x14ac:dyDescent="0.3">
      <c r="C140" s="19"/>
      <c r="D140" s="20"/>
      <c r="E140" s="20"/>
      <c r="F140" s="15"/>
      <c r="G140" s="15"/>
      <c r="H140" s="16"/>
      <c r="O140" t="s">
        <v>450</v>
      </c>
    </row>
    <row r="141" spans="3:15" x14ac:dyDescent="0.3">
      <c r="C141" s="2" t="s">
        <v>66</v>
      </c>
      <c r="D141" s="26"/>
      <c r="E141" s="26">
        <f>E134+E139</f>
        <v>571500</v>
      </c>
      <c r="F141" s="1"/>
      <c r="G141" s="1"/>
      <c r="H141" s="3"/>
    </row>
    <row r="142" spans="3:15" ht="15" thickBot="1" x14ac:dyDescent="0.35">
      <c r="C142" s="160" t="s">
        <v>54</v>
      </c>
      <c r="D142" s="166"/>
      <c r="E142" s="166">
        <v>0</v>
      </c>
      <c r="F142" s="163"/>
      <c r="G142" s="163"/>
      <c r="H142" s="164"/>
    </row>
    <row r="143" spans="3:15" ht="15.6" thickTop="1" thickBot="1" x14ac:dyDescent="0.35">
      <c r="C143" s="64" t="s">
        <v>59</v>
      </c>
      <c r="D143" s="112"/>
      <c r="E143" s="112">
        <f>E141*(1-E142)</f>
        <v>571500</v>
      </c>
      <c r="F143" s="66"/>
      <c r="G143" s="66"/>
      <c r="H143" s="67"/>
    </row>
    <row r="144" spans="3:15" ht="15" thickBot="1" x14ac:dyDescent="0.35">
      <c r="C144" s="13"/>
      <c r="D144" s="24"/>
      <c r="E144" s="5"/>
      <c r="F144" s="5"/>
      <c r="G144" s="5"/>
      <c r="H144" s="14"/>
    </row>
    <row r="146" spans="3:10" ht="15" thickBot="1" x14ac:dyDescent="0.35"/>
    <row r="147" spans="3:10" ht="21.6" customHeight="1" x14ac:dyDescent="0.3">
      <c r="C147" s="10" t="s">
        <v>84</v>
      </c>
      <c r="D147" s="22" t="s">
        <v>49</v>
      </c>
      <c r="E147" s="11" t="s">
        <v>50</v>
      </c>
      <c r="F147" s="11" t="s">
        <v>51</v>
      </c>
      <c r="G147" s="11" t="s">
        <v>52</v>
      </c>
      <c r="H147" s="12" t="s">
        <v>53</v>
      </c>
    </row>
    <row r="148" spans="3:10" ht="15" customHeight="1" x14ac:dyDescent="0.3">
      <c r="C148" s="19" t="s">
        <v>86</v>
      </c>
      <c r="D148" s="27"/>
      <c r="E148" s="27">
        <f>365*24</f>
        <v>8760</v>
      </c>
      <c r="F148" s="15"/>
      <c r="G148" s="15"/>
      <c r="H148" s="16"/>
    </row>
    <row r="149" spans="3:10" ht="15.6" customHeight="1" x14ac:dyDescent="0.3">
      <c r="C149" s="17" t="s">
        <v>455</v>
      </c>
      <c r="D149" s="28"/>
      <c r="E149" s="28">
        <f>Assumptions!J53</f>
        <v>0.99985000000000002</v>
      </c>
      <c r="F149" s="15"/>
      <c r="G149" s="15"/>
      <c r="H149" s="16"/>
    </row>
    <row r="150" spans="3:10" ht="15" customHeight="1" x14ac:dyDescent="0.3">
      <c r="C150" s="19" t="s">
        <v>130</v>
      </c>
      <c r="D150" s="29"/>
      <c r="E150" s="29">
        <f>E148*(1-E149)</f>
        <v>1.3139999999998553</v>
      </c>
      <c r="F150" s="15"/>
      <c r="G150" s="15"/>
      <c r="H150" s="16"/>
      <c r="J150" s="225">
        <f>E150-E152</f>
        <v>0.87599999999990352</v>
      </c>
    </row>
    <row r="151" spans="3:10" ht="15.6" customHeight="1" x14ac:dyDescent="0.3">
      <c r="C151" s="19" t="s">
        <v>456</v>
      </c>
      <c r="D151" s="28"/>
      <c r="E151" s="28">
        <f>Assumptions!J54</f>
        <v>0.99995000000000001</v>
      </c>
      <c r="F151" s="15"/>
      <c r="G151" s="15"/>
      <c r="H151" s="16"/>
    </row>
    <row r="152" spans="3:10" ht="17.399999999999999" customHeight="1" x14ac:dyDescent="0.3">
      <c r="C152" s="19" t="s">
        <v>85</v>
      </c>
      <c r="D152" s="27"/>
      <c r="E152" s="27">
        <f>E148*(1-E151)</f>
        <v>0.43799999999995176</v>
      </c>
      <c r="F152" s="15"/>
      <c r="G152" s="15"/>
      <c r="H152" s="16"/>
    </row>
    <row r="153" spans="3:10" ht="17.399999999999999" customHeight="1" x14ac:dyDescent="0.3">
      <c r="C153" s="19" t="s">
        <v>457</v>
      </c>
      <c r="D153" s="27"/>
      <c r="E153" s="29">
        <f>E150-E152</f>
        <v>0.87599999999990352</v>
      </c>
      <c r="F153" s="15"/>
      <c r="G153" s="15"/>
      <c r="H153" s="16"/>
    </row>
    <row r="154" spans="3:10" ht="16.95" customHeight="1" x14ac:dyDescent="0.3">
      <c r="C154" s="19" t="s">
        <v>87</v>
      </c>
      <c r="D154" s="30"/>
      <c r="E154" s="30">
        <f>Assumptions!J55</f>
        <v>1908000</v>
      </c>
      <c r="F154" s="15"/>
      <c r="G154" s="15"/>
      <c r="H154" s="16"/>
    </row>
    <row r="155" spans="3:10" ht="15.6" customHeight="1" thickBot="1" x14ac:dyDescent="0.35">
      <c r="C155" s="145" t="s">
        <v>109</v>
      </c>
      <c r="D155" s="250"/>
      <c r="E155" s="153">
        <f>Benefits!J32</f>
        <v>0.46</v>
      </c>
      <c r="F155" s="148"/>
      <c r="G155" s="148"/>
      <c r="H155" s="149"/>
      <c r="J155" t="s">
        <v>142</v>
      </c>
    </row>
    <row r="156" spans="3:10" ht="15.6" customHeight="1" thickTop="1" x14ac:dyDescent="0.3">
      <c r="C156" s="91" t="s">
        <v>462</v>
      </c>
      <c r="D156" s="104"/>
      <c r="E156" s="251">
        <f>E153*E154*E155</f>
        <v>768847.6799999153</v>
      </c>
      <c r="F156" s="92"/>
      <c r="G156" s="92"/>
      <c r="H156" s="93"/>
    </row>
    <row r="157" spans="3:10" ht="15.6" customHeight="1" x14ac:dyDescent="0.3">
      <c r="C157" s="19" t="s">
        <v>458</v>
      </c>
      <c r="D157" s="30"/>
      <c r="E157" s="36">
        <f>Assumptions!J56</f>
        <v>4</v>
      </c>
      <c r="F157" s="15"/>
      <c r="G157" s="15"/>
      <c r="H157" s="16"/>
    </row>
    <row r="158" spans="3:10" ht="15.6" customHeight="1" x14ac:dyDescent="0.3">
      <c r="C158" s="19" t="s">
        <v>459</v>
      </c>
      <c r="D158" s="30"/>
      <c r="E158" s="35">
        <f>Assumptions!J57</f>
        <v>1</v>
      </c>
      <c r="F158" s="15"/>
      <c r="G158" s="15"/>
      <c r="H158" s="16"/>
    </row>
    <row r="159" spans="3:10" ht="15.6" customHeight="1" x14ac:dyDescent="0.3">
      <c r="C159" s="19" t="s">
        <v>460</v>
      </c>
      <c r="D159" s="30"/>
      <c r="E159" s="249">
        <f>Assumptions!J58</f>
        <v>150000</v>
      </c>
      <c r="F159" s="15"/>
      <c r="G159" s="15"/>
      <c r="H159" s="16"/>
    </row>
    <row r="160" spans="3:10" ht="15.6" customHeight="1" thickBot="1" x14ac:dyDescent="0.35">
      <c r="C160" s="145" t="s">
        <v>461</v>
      </c>
      <c r="D160" s="250"/>
      <c r="E160" s="285">
        <f>Benefits!J33</f>
        <v>0.28000000000000003</v>
      </c>
      <c r="F160" s="148"/>
      <c r="G160" s="148"/>
      <c r="H160" s="149"/>
    </row>
    <row r="161" spans="3:10" ht="16.2" customHeight="1" thickTop="1" x14ac:dyDescent="0.3">
      <c r="C161" s="91" t="s">
        <v>88</v>
      </c>
      <c r="D161" s="104"/>
      <c r="E161" s="104">
        <f>E157*E158*E159*E160</f>
        <v>168000.00000000003</v>
      </c>
      <c r="F161" s="92"/>
      <c r="G161" s="92"/>
      <c r="H161" s="93"/>
    </row>
    <row r="162" spans="3:10" ht="21" customHeight="1" x14ac:dyDescent="0.3">
      <c r="C162" s="19" t="s">
        <v>463</v>
      </c>
      <c r="D162" s="30"/>
      <c r="E162" s="30">
        <f>E156+E161</f>
        <v>936847.6799999153</v>
      </c>
      <c r="F162" s="15"/>
      <c r="G162" s="15"/>
      <c r="H162" s="16"/>
    </row>
    <row r="163" spans="3:10" x14ac:dyDescent="0.3">
      <c r="C163" s="168" t="s">
        <v>54</v>
      </c>
      <c r="D163" s="169"/>
      <c r="E163" s="170">
        <v>0</v>
      </c>
      <c r="F163" s="171"/>
      <c r="G163" s="171"/>
      <c r="H163" s="172"/>
    </row>
    <row r="164" spans="3:10" ht="15" thickBot="1" x14ac:dyDescent="0.35">
      <c r="C164" s="114" t="s">
        <v>59</v>
      </c>
      <c r="D164" s="115"/>
      <c r="E164" s="118">
        <f>E162*(1-E163)</f>
        <v>936847.6799999153</v>
      </c>
      <c r="F164" s="116"/>
      <c r="G164" s="116"/>
      <c r="H164" s="117"/>
    </row>
    <row r="165" spans="3:10" ht="15" thickBot="1" x14ac:dyDescent="0.35">
      <c r="C165" s="13"/>
      <c r="D165" s="24"/>
      <c r="E165" s="5"/>
      <c r="F165" s="5"/>
      <c r="G165" s="5"/>
      <c r="H165" s="14"/>
    </row>
    <row r="167" spans="3:10" ht="15" thickBot="1" x14ac:dyDescent="0.35"/>
    <row r="168" spans="3:10" ht="21" customHeight="1" x14ac:dyDescent="0.3">
      <c r="C168" s="10" t="s">
        <v>101</v>
      </c>
      <c r="D168" s="22" t="s">
        <v>49</v>
      </c>
      <c r="E168" s="11" t="s">
        <v>50</v>
      </c>
      <c r="F168" s="11" t="s">
        <v>51</v>
      </c>
      <c r="G168" s="11" t="s">
        <v>52</v>
      </c>
      <c r="H168" s="12" t="s">
        <v>53</v>
      </c>
    </row>
    <row r="169" spans="3:10" ht="18" customHeight="1" x14ac:dyDescent="0.3">
      <c r="C169" s="19" t="s">
        <v>102</v>
      </c>
      <c r="D169" s="27"/>
      <c r="E169" s="39">
        <f>E20</f>
        <v>170720</v>
      </c>
      <c r="F169" s="39">
        <f>E169</f>
        <v>170720</v>
      </c>
      <c r="G169" s="39">
        <f>F169</f>
        <v>170720</v>
      </c>
      <c r="H169" s="45">
        <f>SUM(E169:G169)</f>
        <v>512160</v>
      </c>
      <c r="J169" s="42">
        <f>E169/$E$178</f>
        <v>2.4487910458118035E-2</v>
      </c>
    </row>
    <row r="170" spans="3:10" ht="17.399999999999999" customHeight="1" x14ac:dyDescent="0.3">
      <c r="C170" s="17" t="s">
        <v>103</v>
      </c>
      <c r="D170" s="28"/>
      <c r="E170" s="39">
        <f>E41</f>
        <v>726400</v>
      </c>
      <c r="F170" s="39">
        <f t="shared" ref="F170:G177" si="0">E170</f>
        <v>726400</v>
      </c>
      <c r="G170" s="39">
        <f t="shared" si="0"/>
        <v>726400</v>
      </c>
      <c r="H170" s="45">
        <f t="shared" ref="H170:H177" si="1">SUM(E170:G170)</f>
        <v>2179200</v>
      </c>
      <c r="J170" s="42">
        <f t="shared" ref="J170:J177" si="2">E170/$E$178</f>
        <v>0.10419410822854347</v>
      </c>
    </row>
    <row r="171" spans="3:10" ht="21" customHeight="1" x14ac:dyDescent="0.3">
      <c r="C171" s="19" t="s">
        <v>104</v>
      </c>
      <c r="D171" s="29"/>
      <c r="E171" s="39">
        <f>E60</f>
        <v>1015000</v>
      </c>
      <c r="F171" s="39">
        <f t="shared" si="0"/>
        <v>1015000</v>
      </c>
      <c r="G171" s="39">
        <f t="shared" si="0"/>
        <v>1015000</v>
      </c>
      <c r="H171" s="45">
        <f t="shared" si="1"/>
        <v>3045000</v>
      </c>
      <c r="J171" s="42">
        <f t="shared" si="2"/>
        <v>0.14559061102969661</v>
      </c>
    </row>
    <row r="172" spans="3:10" ht="21" customHeight="1" x14ac:dyDescent="0.3">
      <c r="C172" s="19" t="s">
        <v>62</v>
      </c>
      <c r="D172" s="28"/>
      <c r="E172" s="39">
        <f>E72</f>
        <v>862400.00000000023</v>
      </c>
      <c r="F172" s="39">
        <f t="shared" si="0"/>
        <v>862400.00000000023</v>
      </c>
      <c r="G172" s="39">
        <f t="shared" si="0"/>
        <v>862400.00000000023</v>
      </c>
      <c r="H172" s="45">
        <f t="shared" si="1"/>
        <v>2587200.0000000009</v>
      </c>
      <c r="J172" s="42">
        <f t="shared" si="2"/>
        <v>0.1237018157162664</v>
      </c>
    </row>
    <row r="173" spans="3:10" ht="21" customHeight="1" x14ac:dyDescent="0.3">
      <c r="C173" s="19" t="s">
        <v>105</v>
      </c>
      <c r="D173" s="27"/>
      <c r="E173" s="39">
        <f>E86</f>
        <v>1575000.0000000002</v>
      </c>
      <c r="F173" s="39">
        <f t="shared" si="0"/>
        <v>1575000.0000000002</v>
      </c>
      <c r="G173" s="39">
        <f t="shared" si="0"/>
        <v>1575000.0000000002</v>
      </c>
      <c r="H173" s="45">
        <f t="shared" si="1"/>
        <v>4725000.0000000009</v>
      </c>
      <c r="J173" s="42">
        <f t="shared" si="2"/>
        <v>0.22591646539090857</v>
      </c>
    </row>
    <row r="174" spans="3:10" ht="21" customHeight="1" x14ac:dyDescent="0.3">
      <c r="C174" s="19" t="s">
        <v>99</v>
      </c>
      <c r="E174" s="39">
        <f>E103</f>
        <v>210278.76924999998</v>
      </c>
      <c r="F174" s="39">
        <f t="shared" si="0"/>
        <v>210278.76924999998</v>
      </c>
      <c r="G174" s="39">
        <f t="shared" si="0"/>
        <v>210278.76924999998</v>
      </c>
      <c r="H174" s="45">
        <f t="shared" si="1"/>
        <v>630836.30774999992</v>
      </c>
      <c r="J174" s="42">
        <f t="shared" si="2"/>
        <v>3.016218177505426E-2</v>
      </c>
    </row>
    <row r="175" spans="3:10" ht="21" customHeight="1" x14ac:dyDescent="0.3">
      <c r="C175" s="19" t="s">
        <v>106</v>
      </c>
      <c r="D175" s="30"/>
      <c r="E175" s="39">
        <f>E125</f>
        <v>903456.95856164373</v>
      </c>
      <c r="F175" s="39">
        <f t="shared" si="0"/>
        <v>903456.95856164373</v>
      </c>
      <c r="G175" s="39">
        <f t="shared" si="0"/>
        <v>903456.95856164373</v>
      </c>
      <c r="H175" s="45">
        <f t="shared" si="1"/>
        <v>2710370.8756849309</v>
      </c>
      <c r="J175" s="42">
        <f t="shared" si="2"/>
        <v>0.12959098584829656</v>
      </c>
    </row>
    <row r="176" spans="3:10" ht="21" customHeight="1" x14ac:dyDescent="0.3">
      <c r="C176" s="19" t="s">
        <v>107</v>
      </c>
      <c r="D176" s="30"/>
      <c r="E176" s="39">
        <f>E143</f>
        <v>571500</v>
      </c>
      <c r="F176" s="39">
        <f t="shared" si="0"/>
        <v>571500</v>
      </c>
      <c r="G176" s="39">
        <f t="shared" si="0"/>
        <v>571500</v>
      </c>
      <c r="H176" s="45">
        <f t="shared" si="1"/>
        <v>1714500</v>
      </c>
      <c r="J176" s="42">
        <f t="shared" si="2"/>
        <v>8.1975403156129667E-2</v>
      </c>
    </row>
    <row r="177" spans="3:10" ht="21" customHeight="1" x14ac:dyDescent="0.3">
      <c r="C177" s="19" t="s">
        <v>84</v>
      </c>
      <c r="D177" s="30"/>
      <c r="E177" s="39">
        <f>E164</f>
        <v>936847.6799999153</v>
      </c>
      <c r="F177" s="39">
        <f t="shared" si="0"/>
        <v>936847.6799999153</v>
      </c>
      <c r="G177" s="39">
        <f t="shared" si="0"/>
        <v>936847.6799999153</v>
      </c>
      <c r="H177" s="45">
        <f t="shared" si="1"/>
        <v>2810543.0399997458</v>
      </c>
      <c r="J177" s="42">
        <f t="shared" si="2"/>
        <v>0.13438051839698656</v>
      </c>
    </row>
    <row r="178" spans="3:10" ht="21" customHeight="1" thickBot="1" x14ac:dyDescent="0.35">
      <c r="C178" s="41">
        <v>1000000</v>
      </c>
      <c r="D178" s="118"/>
      <c r="E178" s="118">
        <f>SUM(E169:E177)</f>
        <v>6971603.4078115588</v>
      </c>
      <c r="F178" s="118">
        <f t="shared" ref="F178:G178" si="3">SUM(F169:F177)</f>
        <v>6971603.4078115588</v>
      </c>
      <c r="G178" s="118">
        <f t="shared" si="3"/>
        <v>6971603.4078115588</v>
      </c>
      <c r="H178" s="121">
        <f>SUM(H169:H177)</f>
        <v>20914810.223434679</v>
      </c>
    </row>
    <row r="179" spans="3:10" ht="15" thickBot="1" x14ac:dyDescent="0.35">
      <c r="C179" s="13"/>
      <c r="D179" s="24"/>
      <c r="E179" s="5"/>
      <c r="F179" s="5"/>
      <c r="G179" s="5"/>
      <c r="H179" s="46"/>
    </row>
    <row r="180" spans="3:10" ht="16.95" customHeight="1" x14ac:dyDescent="0.3"/>
    <row r="182" spans="3:10" ht="15" thickBot="1" x14ac:dyDescent="0.35"/>
    <row r="183" spans="3:10" ht="21" customHeight="1" x14ac:dyDescent="0.3">
      <c r="C183" s="10" t="s">
        <v>110</v>
      </c>
      <c r="D183" s="11" t="s">
        <v>49</v>
      </c>
      <c r="E183" s="11" t="s">
        <v>50</v>
      </c>
      <c r="F183" s="11" t="s">
        <v>51</v>
      </c>
      <c r="G183" s="11" t="s">
        <v>52</v>
      </c>
      <c r="H183" s="12" t="s">
        <v>53</v>
      </c>
      <c r="I183" s="643"/>
      <c r="J183" s="643"/>
    </row>
    <row r="184" spans="3:10" ht="20.399999999999999" customHeight="1" x14ac:dyDescent="0.3">
      <c r="C184" s="17" t="s">
        <v>464</v>
      </c>
      <c r="D184" s="25">
        <f>Costs!J27</f>
        <v>1428221</v>
      </c>
      <c r="E184" s="15"/>
      <c r="F184" s="15"/>
      <c r="G184" s="15"/>
      <c r="H184" s="16"/>
      <c r="I184" s="643"/>
      <c r="J184" s="643"/>
    </row>
    <row r="185" spans="3:10" ht="20.399999999999999" customHeight="1" x14ac:dyDescent="0.3">
      <c r="C185" s="1" t="s">
        <v>536</v>
      </c>
      <c r="D185" s="30">
        <f>Costs!J24</f>
        <v>859766</v>
      </c>
      <c r="E185" s="30">
        <v>0</v>
      </c>
      <c r="F185" s="30">
        <f>E185</f>
        <v>0</v>
      </c>
      <c r="G185" s="27"/>
      <c r="H185" s="124"/>
      <c r="I185" s="643"/>
      <c r="J185" s="643"/>
    </row>
    <row r="186" spans="3:10" ht="20.399999999999999" customHeight="1" x14ac:dyDescent="0.3">
      <c r="C186" s="1" t="s">
        <v>537</v>
      </c>
      <c r="D186" s="30">
        <f>Costs!J25</f>
        <v>2510576</v>
      </c>
      <c r="E186" s="30">
        <v>0</v>
      </c>
      <c r="F186" s="30">
        <f t="shared" ref="F186:F187" si="4">E186</f>
        <v>0</v>
      </c>
      <c r="G186" s="27"/>
      <c r="H186" s="124"/>
      <c r="I186" s="643"/>
      <c r="J186" s="643"/>
    </row>
    <row r="187" spans="3:10" ht="20.399999999999999" customHeight="1" thickBot="1" x14ac:dyDescent="0.35">
      <c r="C187" s="1" t="s">
        <v>538</v>
      </c>
      <c r="D187" s="30">
        <f>Costs!J26</f>
        <v>507347</v>
      </c>
      <c r="E187" s="32">
        <v>0</v>
      </c>
      <c r="F187" s="32">
        <f t="shared" si="4"/>
        <v>0</v>
      </c>
      <c r="G187" s="125"/>
      <c r="H187" s="254"/>
      <c r="I187" s="643"/>
      <c r="J187" s="643"/>
    </row>
    <row r="188" spans="3:10" ht="20.399999999999999" customHeight="1" thickTop="1" thickBot="1" x14ac:dyDescent="0.35">
      <c r="C188" s="255" t="s">
        <v>465</v>
      </c>
      <c r="D188" s="41">
        <f>SUM(D184:D187)</f>
        <v>5305910</v>
      </c>
      <c r="E188" s="41">
        <f>SUM(E185:E187)</f>
        <v>0</v>
      </c>
      <c r="F188" s="41">
        <f>SUM(F185:F187)</f>
        <v>0</v>
      </c>
      <c r="G188" s="252"/>
      <c r="H188" s="253"/>
      <c r="I188" s="643"/>
      <c r="J188" s="643"/>
    </row>
    <row r="189" spans="3:10" ht="20.399999999999999" customHeight="1" x14ac:dyDescent="0.3">
      <c r="C189" s="1"/>
      <c r="D189" s="30"/>
      <c r="E189" s="27"/>
      <c r="F189" s="27"/>
      <c r="G189" s="27"/>
      <c r="H189" s="27"/>
      <c r="I189" s="643"/>
      <c r="J189" s="643"/>
    </row>
    <row r="190" spans="3:10" ht="15" thickBot="1" x14ac:dyDescent="0.35">
      <c r="I190" s="643"/>
      <c r="J190" s="643"/>
    </row>
    <row r="191" spans="3:10" x14ac:dyDescent="0.3">
      <c r="C191" s="10" t="s">
        <v>111</v>
      </c>
      <c r="D191" s="22" t="s">
        <v>49</v>
      </c>
      <c r="E191" s="11" t="s">
        <v>50</v>
      </c>
      <c r="F191" s="11" t="s">
        <v>51</v>
      </c>
      <c r="G191" s="11" t="s">
        <v>52</v>
      </c>
      <c r="H191" s="12" t="s">
        <v>53</v>
      </c>
      <c r="I191" s="643"/>
      <c r="J191" s="643"/>
    </row>
    <row r="192" spans="3:10" x14ac:dyDescent="0.3">
      <c r="C192" t="s">
        <v>283</v>
      </c>
      <c r="D192" s="157">
        <f>Costs!J20</f>
        <v>20724.599999999999</v>
      </c>
      <c r="E192" s="30">
        <f>D192</f>
        <v>20724.599999999999</v>
      </c>
      <c r="F192" s="30">
        <f>E192</f>
        <v>20724.599999999999</v>
      </c>
      <c r="G192" s="30"/>
      <c r="H192" s="123">
        <f t="shared" ref="H192:H195" si="5">SUM(D192:G192)</f>
        <v>62173.799999999996</v>
      </c>
      <c r="I192" s="643"/>
      <c r="J192" s="643"/>
    </row>
    <row r="193" spans="3:10" x14ac:dyDescent="0.3">
      <c r="C193" t="s">
        <v>277</v>
      </c>
      <c r="D193" s="157">
        <f>Costs!J21</f>
        <v>7200</v>
      </c>
      <c r="E193" s="30">
        <f t="shared" ref="E193:F195" si="6">D193</f>
        <v>7200</v>
      </c>
      <c r="F193" s="30">
        <f t="shared" si="6"/>
        <v>7200</v>
      </c>
      <c r="G193" s="27"/>
      <c r="H193" s="123">
        <f t="shared" si="5"/>
        <v>21600</v>
      </c>
      <c r="I193" s="643"/>
      <c r="J193" s="643"/>
    </row>
    <row r="194" spans="3:10" x14ac:dyDescent="0.3">
      <c r="C194" t="s">
        <v>556</v>
      </c>
      <c r="D194" s="157">
        <f>Costs!J22</f>
        <v>39900</v>
      </c>
      <c r="E194" s="30">
        <f>D194</f>
        <v>39900</v>
      </c>
      <c r="F194" s="30">
        <f>E194</f>
        <v>39900</v>
      </c>
      <c r="G194" s="27"/>
      <c r="H194" s="123">
        <f t="shared" si="5"/>
        <v>119700</v>
      </c>
      <c r="I194" s="643"/>
      <c r="J194" s="643"/>
    </row>
    <row r="195" spans="3:10" x14ac:dyDescent="0.3">
      <c r="C195" t="s">
        <v>441</v>
      </c>
      <c r="D195" s="157">
        <f>Costs!J23</f>
        <v>620333.80000000005</v>
      </c>
      <c r="E195" s="30">
        <f t="shared" si="6"/>
        <v>620333.80000000005</v>
      </c>
      <c r="F195" s="30">
        <f t="shared" si="6"/>
        <v>620333.80000000005</v>
      </c>
      <c r="G195" s="27"/>
      <c r="H195" s="123">
        <f t="shared" si="5"/>
        <v>1861001.4000000001</v>
      </c>
      <c r="I195" s="643"/>
      <c r="J195" s="643"/>
    </row>
    <row r="196" spans="3:10" x14ac:dyDescent="0.3">
      <c r="C196" s="19"/>
      <c r="D196" s="30"/>
      <c r="E196" s="30"/>
      <c r="F196" s="30"/>
      <c r="G196" s="30"/>
      <c r="H196" s="123">
        <f>SUM(D196:G196)</f>
        <v>0</v>
      </c>
      <c r="I196" s="643"/>
      <c r="J196" s="643"/>
    </row>
    <row r="197" spans="3:10" ht="15" thickBot="1" x14ac:dyDescent="0.35">
      <c r="C197" s="122" t="s">
        <v>113</v>
      </c>
      <c r="D197" s="120">
        <f>SUM(D192:D196)</f>
        <v>688158.4</v>
      </c>
      <c r="E197" s="120">
        <f>SUM(E192:E196)</f>
        <v>688158.4</v>
      </c>
      <c r="F197" s="120">
        <f>SUM(F192:F196)</f>
        <v>688158.4</v>
      </c>
      <c r="G197" s="120">
        <f>SUM(G192:G196)</f>
        <v>0</v>
      </c>
      <c r="H197" s="132">
        <f>SUM(D197:G197)</f>
        <v>2064475.2000000002</v>
      </c>
      <c r="I197" s="643"/>
      <c r="J197" s="643"/>
    </row>
    <row r="198" spans="3:10" x14ac:dyDescent="0.3">
      <c r="D198" s="47"/>
      <c r="I198" s="643"/>
      <c r="J198" s="643"/>
    </row>
    <row r="199" spans="3:10" ht="15" thickBot="1" x14ac:dyDescent="0.35">
      <c r="I199" s="643"/>
      <c r="J199" s="643"/>
    </row>
    <row r="200" spans="3:10" x14ac:dyDescent="0.3">
      <c r="C200" s="10" t="s">
        <v>112</v>
      </c>
      <c r="D200" s="22" t="s">
        <v>49</v>
      </c>
      <c r="E200" s="11" t="s">
        <v>50</v>
      </c>
      <c r="F200" s="11" t="s">
        <v>51</v>
      </c>
      <c r="G200" s="11" t="s">
        <v>52</v>
      </c>
      <c r="H200" s="12" t="s">
        <v>53</v>
      </c>
      <c r="I200" s="643"/>
      <c r="J200" s="643"/>
    </row>
    <row r="201" spans="3:10" x14ac:dyDescent="0.3">
      <c r="C201" s="19" t="s">
        <v>544</v>
      </c>
      <c r="D201" s="30">
        <f>D184</f>
        <v>1428221</v>
      </c>
      <c r="E201" s="30">
        <f>E184</f>
        <v>0</v>
      </c>
      <c r="F201" s="30">
        <f>F184</f>
        <v>0</v>
      </c>
      <c r="G201" s="30">
        <f>G184</f>
        <v>0</v>
      </c>
      <c r="H201" s="44">
        <f>SUM(D201:G201)</f>
        <v>1428221</v>
      </c>
      <c r="I201" s="643"/>
      <c r="J201" s="643"/>
    </row>
    <row r="202" spans="3:10" x14ac:dyDescent="0.3">
      <c r="C202" s="19" t="s">
        <v>543</v>
      </c>
      <c r="D202" s="30">
        <f>SUM(D185:D187)</f>
        <v>3877689</v>
      </c>
      <c r="E202" s="30">
        <f>SUM(E185:E187)</f>
        <v>0</v>
      </c>
      <c r="F202" s="30">
        <f>SUM(F185:F187)</f>
        <v>0</v>
      </c>
      <c r="G202" s="30"/>
      <c r="H202" s="44">
        <f>SUM(D202:G202)</f>
        <v>3877689</v>
      </c>
      <c r="I202" s="643"/>
      <c r="J202" s="643"/>
    </row>
    <row r="203" spans="3:10" ht="15" thickBot="1" x14ac:dyDescent="0.35">
      <c r="C203" s="19" t="s">
        <v>113</v>
      </c>
      <c r="D203" s="43">
        <f>D197</f>
        <v>688158.4</v>
      </c>
      <c r="E203" s="43">
        <f>E197</f>
        <v>688158.4</v>
      </c>
      <c r="F203" s="43">
        <f>F197</f>
        <v>688158.4</v>
      </c>
      <c r="G203" s="43">
        <f>G197</f>
        <v>0</v>
      </c>
      <c r="H203" s="44">
        <f>SUM(D203:G203)</f>
        <v>2064475.2000000002</v>
      </c>
      <c r="I203" s="643"/>
      <c r="J203" s="643"/>
    </row>
    <row r="204" spans="3:10" ht="15" thickTop="1" x14ac:dyDescent="0.3">
      <c r="C204" s="126" t="s">
        <v>112</v>
      </c>
      <c r="D204" s="127">
        <f>SUM(D201:D203)</f>
        <v>5994068.4000000004</v>
      </c>
      <c r="E204" s="127">
        <f>SUM(E201:E203)</f>
        <v>688158.4</v>
      </c>
      <c r="F204" s="127">
        <f>SUM(F201:F203)</f>
        <v>688158.4</v>
      </c>
      <c r="G204" s="127">
        <f>SUM(G201:G203)</f>
        <v>0</v>
      </c>
      <c r="H204" s="128">
        <f>SUM(H201:H203)</f>
        <v>7370385.2000000002</v>
      </c>
      <c r="I204" s="643"/>
      <c r="J204" s="643"/>
    </row>
    <row r="205" spans="3:10" ht="15" thickBot="1" x14ac:dyDescent="0.35">
      <c r="C205" s="31" t="s">
        <v>54</v>
      </c>
      <c r="D205" s="111">
        <v>0</v>
      </c>
      <c r="E205" s="111">
        <v>0</v>
      </c>
      <c r="F205" s="111">
        <v>0</v>
      </c>
      <c r="G205" s="111">
        <v>0</v>
      </c>
      <c r="H205" s="129">
        <v>0</v>
      </c>
      <c r="I205" s="643"/>
      <c r="J205" s="643"/>
    </row>
    <row r="206" spans="3:10" ht="15.6" thickTop="1" thickBot="1" x14ac:dyDescent="0.35">
      <c r="C206" s="119" t="s">
        <v>141</v>
      </c>
      <c r="D206" s="130">
        <f>D204*(1+D205)</f>
        <v>5994068.4000000004</v>
      </c>
      <c r="E206" s="130">
        <f t="shared" ref="E206:H206" si="7">E204*(1+E205)</f>
        <v>688158.4</v>
      </c>
      <c r="F206" s="130">
        <f t="shared" si="7"/>
        <v>688158.4</v>
      </c>
      <c r="G206" s="130">
        <f t="shared" si="7"/>
        <v>0</v>
      </c>
      <c r="H206" s="131">
        <f t="shared" si="7"/>
        <v>7370385.2000000002</v>
      </c>
      <c r="I206" s="643"/>
      <c r="J206" s="643"/>
    </row>
    <row r="207" spans="3:10" x14ac:dyDescent="0.3">
      <c r="C207" s="113"/>
      <c r="D207" s="43"/>
      <c r="E207" s="27"/>
      <c r="F207" s="20"/>
      <c r="G207" s="20"/>
      <c r="H207" s="20"/>
      <c r="I207" s="643"/>
      <c r="J207" s="643"/>
    </row>
    <row r="208" spans="3:10" x14ac:dyDescent="0.3">
      <c r="I208" s="643"/>
      <c r="J208" s="643"/>
    </row>
    <row r="209" spans="3:10" ht="15" thickBot="1" x14ac:dyDescent="0.35">
      <c r="I209" s="643"/>
      <c r="J209" s="643"/>
    </row>
    <row r="210" spans="3:10" ht="15" thickBot="1" x14ac:dyDescent="0.35">
      <c r="C210" s="49" t="s">
        <v>114</v>
      </c>
      <c r="D210" s="11" t="s">
        <v>49</v>
      </c>
      <c r="E210" s="11" t="s">
        <v>50</v>
      </c>
      <c r="F210" s="11" t="s">
        <v>51</v>
      </c>
      <c r="G210" s="11" t="s">
        <v>52</v>
      </c>
      <c r="H210" s="12" t="s">
        <v>53</v>
      </c>
      <c r="I210" s="643"/>
      <c r="J210" s="643"/>
    </row>
    <row r="211" spans="3:10" x14ac:dyDescent="0.3">
      <c r="C211" s="48" t="s">
        <v>108</v>
      </c>
      <c r="D211" s="57"/>
      <c r="E211" s="58">
        <f>E178</f>
        <v>6971603.4078115588</v>
      </c>
      <c r="F211" s="58">
        <f>F178</f>
        <v>6971603.4078115588</v>
      </c>
      <c r="G211" s="58">
        <f>G178</f>
        <v>6971603.4078115588</v>
      </c>
      <c r="H211" s="59">
        <f>H178</f>
        <v>20914810.223434679</v>
      </c>
      <c r="I211" s="643"/>
      <c r="J211" s="643"/>
    </row>
    <row r="212" spans="3:10" ht="15" thickBot="1" x14ac:dyDescent="0.35">
      <c r="C212" s="8" t="s">
        <v>115</v>
      </c>
      <c r="D212" s="50">
        <f>D206</f>
        <v>5994068.4000000004</v>
      </c>
      <c r="E212" s="50">
        <f t="shared" ref="E212:H212" si="8">E206</f>
        <v>688158.4</v>
      </c>
      <c r="F212" s="50">
        <f t="shared" si="8"/>
        <v>688158.4</v>
      </c>
      <c r="G212" s="50">
        <f t="shared" si="8"/>
        <v>0</v>
      </c>
      <c r="H212" s="268">
        <f t="shared" si="8"/>
        <v>7370385.2000000002</v>
      </c>
      <c r="I212" s="643"/>
      <c r="J212" s="643"/>
    </row>
    <row r="213" spans="3:10" ht="15" thickTop="1" x14ac:dyDescent="0.3">
      <c r="C213" s="2" t="s">
        <v>116</v>
      </c>
      <c r="D213" s="26">
        <f>D211-D212</f>
        <v>-5994068.4000000004</v>
      </c>
      <c r="E213" s="26">
        <f t="shared" ref="E213:H213" si="9">E211-E212</f>
        <v>6283445.0078115584</v>
      </c>
      <c r="F213" s="26">
        <f t="shared" si="9"/>
        <v>6283445.0078115584</v>
      </c>
      <c r="G213" s="26">
        <f t="shared" si="9"/>
        <v>6971603.4078115588</v>
      </c>
      <c r="H213" s="60">
        <f t="shared" si="9"/>
        <v>13544425.02343468</v>
      </c>
      <c r="I213" s="643"/>
      <c r="J213" s="643"/>
    </row>
    <row r="214" spans="3:10" x14ac:dyDescent="0.3">
      <c r="C214" s="2"/>
      <c r="D214" s="26"/>
      <c r="E214" s="26"/>
      <c r="F214" s="26"/>
      <c r="G214" s="26"/>
      <c r="H214" s="60"/>
      <c r="I214" s="643"/>
      <c r="J214" s="643"/>
    </row>
    <row r="215" spans="3:10" x14ac:dyDescent="0.3">
      <c r="C215" s="2" t="s">
        <v>490</v>
      </c>
      <c r="D215" s="264">
        <v>0</v>
      </c>
      <c r="E215" s="264">
        <v>1</v>
      </c>
      <c r="F215" s="264">
        <v>2</v>
      </c>
      <c r="G215" s="264">
        <v>3</v>
      </c>
      <c r="H215" s="265"/>
      <c r="I215" s="643"/>
      <c r="J215" s="643"/>
    </row>
    <row r="216" spans="3:10" x14ac:dyDescent="0.3">
      <c r="C216" s="2" t="s">
        <v>491</v>
      </c>
      <c r="D216" s="26">
        <f>D211</f>
        <v>0</v>
      </c>
      <c r="E216" s="26">
        <f t="shared" ref="E216:H216" si="10">E211</f>
        <v>6971603.4078115588</v>
      </c>
      <c r="F216" s="26">
        <f t="shared" si="10"/>
        <v>6971603.4078115588</v>
      </c>
      <c r="G216" s="26">
        <f t="shared" si="10"/>
        <v>6971603.4078115588</v>
      </c>
      <c r="H216" s="60">
        <f t="shared" si="10"/>
        <v>20914810.223434679</v>
      </c>
      <c r="I216" s="643"/>
      <c r="J216" s="643"/>
    </row>
    <row r="217" spans="3:10" x14ac:dyDescent="0.3">
      <c r="C217" s="2" t="s">
        <v>492</v>
      </c>
      <c r="D217" s="26">
        <f>-D213</f>
        <v>5994068.4000000004</v>
      </c>
      <c r="E217" s="26">
        <f>-($D$213+SUM($E$216:E216))</f>
        <v>-977535.00781155843</v>
      </c>
      <c r="F217" s="26">
        <f>-($D$213+SUM($E$216:F216))</f>
        <v>-7949138.4156231172</v>
      </c>
      <c r="G217" s="26">
        <f>-($D$213+SUM($E$216:G216))</f>
        <v>-14920741.823434675</v>
      </c>
      <c r="H217" s="60"/>
      <c r="I217" s="643"/>
      <c r="J217" s="643"/>
    </row>
    <row r="218" spans="3:10" x14ac:dyDescent="0.3">
      <c r="C218" s="2"/>
      <c r="D218" s="26"/>
      <c r="E218" s="26"/>
      <c r="F218" s="26"/>
      <c r="G218" s="26"/>
      <c r="H218" s="60"/>
      <c r="I218" s="643"/>
      <c r="J218" s="643"/>
    </row>
    <row r="219" spans="3:10" ht="15" thickBot="1" x14ac:dyDescent="0.35">
      <c r="C219" s="2"/>
      <c r="D219" s="26"/>
      <c r="E219" s="26"/>
      <c r="F219" s="26"/>
      <c r="G219" s="26"/>
      <c r="H219" s="60"/>
      <c r="I219" s="643"/>
      <c r="J219" s="643"/>
    </row>
    <row r="220" spans="3:10" ht="13.95" customHeight="1" x14ac:dyDescent="0.3">
      <c r="C220" s="51" t="s">
        <v>117</v>
      </c>
      <c r="D220" s="52">
        <f>(H211-H212)/H212</f>
        <v>1.8376821096724605</v>
      </c>
      <c r="E220" s="26"/>
      <c r="F220" s="26"/>
      <c r="G220" s="26"/>
      <c r="H220" s="60"/>
      <c r="I220" s="643"/>
      <c r="J220" s="643"/>
    </row>
    <row r="221" spans="3:10" x14ac:dyDescent="0.3">
      <c r="C221" s="53" t="s">
        <v>118</v>
      </c>
      <c r="D221" s="54">
        <f>NPV(8%,D213:H213)</f>
        <v>19167423.940005124</v>
      </c>
      <c r="E221" s="26"/>
      <c r="F221" s="26"/>
      <c r="G221" s="26"/>
      <c r="H221" s="60"/>
      <c r="I221" s="643"/>
      <c r="J221" s="643"/>
    </row>
    <row r="222" spans="3:10" x14ac:dyDescent="0.3">
      <c r="C222" s="53" t="s">
        <v>545</v>
      </c>
      <c r="D222" s="266">
        <f>(ABS(D217/E216)*12)</f>
        <v>10.317399971347342</v>
      </c>
      <c r="E222" s="26"/>
      <c r="F222" s="26"/>
      <c r="G222" s="26"/>
      <c r="H222" s="60"/>
      <c r="I222" s="643"/>
      <c r="J222" s="643"/>
    </row>
    <row r="223" spans="3:10" ht="15" thickBot="1" x14ac:dyDescent="0.35">
      <c r="C223" s="55" t="s">
        <v>119</v>
      </c>
      <c r="D223" s="56">
        <f>H212</f>
        <v>7370385.2000000002</v>
      </c>
      <c r="E223" s="26"/>
      <c r="F223" s="26"/>
      <c r="G223" s="26"/>
      <c r="H223" s="60"/>
      <c r="I223" s="643"/>
      <c r="J223" s="643"/>
    </row>
    <row r="224" spans="3:10" ht="15" thickBot="1" x14ac:dyDescent="0.35">
      <c r="C224" s="13"/>
      <c r="D224" s="24"/>
      <c r="E224" s="5"/>
      <c r="F224" s="5"/>
      <c r="G224" s="5"/>
      <c r="H224" s="14"/>
      <c r="I224" s="643"/>
      <c r="J224" s="643"/>
    </row>
  </sheetData>
  <mergeCells count="1">
    <mergeCell ref="I183:J224"/>
  </mergeCells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4"/>
  <dimension ref="B2:P65"/>
  <sheetViews>
    <sheetView workbookViewId="0">
      <selection activeCell="H27" sqref="H27"/>
    </sheetView>
  </sheetViews>
  <sheetFormatPr defaultColWidth="8.88671875" defaultRowHeight="13.2" x14ac:dyDescent="0.25"/>
  <cols>
    <col min="1" max="1" width="7.88671875" style="173" customWidth="1"/>
    <col min="2" max="2" width="33.6640625" style="173" customWidth="1"/>
    <col min="3" max="3" width="18.109375" style="173" customWidth="1"/>
    <col min="4" max="4" width="19.33203125" style="173" customWidth="1"/>
    <col min="5" max="5" width="15.88671875" style="173" customWidth="1"/>
    <col min="6" max="6" width="8.88671875" style="173"/>
    <col min="7" max="7" width="25.6640625" style="173" customWidth="1"/>
    <col min="8" max="8" width="19.33203125" style="173" customWidth="1"/>
    <col min="9" max="9" width="17.5546875" style="173" customWidth="1"/>
    <col min="10" max="13" width="12.6640625" style="173" customWidth="1"/>
    <col min="14" max="14" width="21.33203125" style="173" customWidth="1"/>
    <col min="15" max="15" width="14.44140625" style="173" customWidth="1"/>
    <col min="16" max="16" width="12.109375" style="173" customWidth="1"/>
    <col min="17" max="16384" width="8.88671875" style="173"/>
  </cols>
  <sheetData>
    <row r="2" spans="2:16" x14ac:dyDescent="0.25">
      <c r="B2" s="173" t="s">
        <v>350</v>
      </c>
      <c r="C2" s="228">
        <v>10.526315789473685</v>
      </c>
    </row>
    <row r="5" spans="2:16" ht="13.8" thickBot="1" x14ac:dyDescent="0.3"/>
    <row r="6" spans="2:16" x14ac:dyDescent="0.25">
      <c r="B6" s="229"/>
      <c r="C6" s="229" t="s">
        <v>267</v>
      </c>
      <c r="D6" s="229" t="s">
        <v>258</v>
      </c>
      <c r="G6" s="231"/>
      <c r="H6" s="175" t="s">
        <v>378</v>
      </c>
      <c r="I6" s="175" t="s">
        <v>381</v>
      </c>
      <c r="J6" s="175" t="s">
        <v>379</v>
      </c>
      <c r="K6" s="175" t="s">
        <v>258</v>
      </c>
      <c r="L6" s="175" t="s">
        <v>369</v>
      </c>
      <c r="M6" s="175"/>
      <c r="N6" s="178" t="s">
        <v>380</v>
      </c>
    </row>
    <row r="7" spans="2:16" x14ac:dyDescent="0.25">
      <c r="G7" s="179" t="s">
        <v>175</v>
      </c>
      <c r="H7" s="180">
        <v>187</v>
      </c>
      <c r="I7" s="180">
        <f>H7/C2</f>
        <v>17.764999999999997</v>
      </c>
      <c r="J7" s="180">
        <v>18</v>
      </c>
      <c r="K7" s="180">
        <v>198</v>
      </c>
      <c r="L7" s="180">
        <f>K7/18</f>
        <v>11</v>
      </c>
      <c r="M7" s="233">
        <f>'From TCO Paper'!D20</f>
        <v>64767.73684210526</v>
      </c>
      <c r="N7" s="232">
        <f>M7*J7</f>
        <v>1165819.2631578946</v>
      </c>
      <c r="O7" s="234">
        <v>1387</v>
      </c>
      <c r="P7" s="234">
        <f>K7*O7</f>
        <v>274626</v>
      </c>
    </row>
    <row r="8" spans="2:16" x14ac:dyDescent="0.25">
      <c r="B8" s="173" t="s">
        <v>351</v>
      </c>
      <c r="C8" s="214">
        <v>64767.73684210526</v>
      </c>
      <c r="D8" s="214">
        <v>1387.365</v>
      </c>
      <c r="G8" s="179" t="s">
        <v>176</v>
      </c>
      <c r="H8" s="180">
        <v>329</v>
      </c>
      <c r="I8" s="180">
        <f>H8/C2</f>
        <v>31.254999999999999</v>
      </c>
      <c r="J8" s="180">
        <v>32</v>
      </c>
      <c r="K8" s="180">
        <v>342</v>
      </c>
      <c r="L8" s="180">
        <f>K8/18</f>
        <v>19</v>
      </c>
      <c r="M8" s="233">
        <f>M7</f>
        <v>64767.73684210526</v>
      </c>
      <c r="N8" s="232">
        <f t="shared" ref="N8:N10" si="0">M8*J8</f>
        <v>2072567.5789473683</v>
      </c>
    </row>
    <row r="9" spans="2:16" x14ac:dyDescent="0.25">
      <c r="B9" s="173" t="s">
        <v>13</v>
      </c>
      <c r="C9" s="214">
        <v>14367.71052631579</v>
      </c>
      <c r="D9" s="214">
        <v>208.10499999999999</v>
      </c>
      <c r="G9" s="179" t="s">
        <v>177</v>
      </c>
      <c r="H9" s="180">
        <v>472</v>
      </c>
      <c r="I9" s="180">
        <f>H9/C2</f>
        <v>44.839999999999996</v>
      </c>
      <c r="J9" s="180">
        <v>45</v>
      </c>
      <c r="K9" s="180">
        <v>486</v>
      </c>
      <c r="L9" s="180">
        <f>K9/18</f>
        <v>27</v>
      </c>
      <c r="M9" s="233">
        <f t="shared" ref="M9:M10" si="1">M8</f>
        <v>64767.73684210526</v>
      </c>
      <c r="N9" s="232">
        <f t="shared" si="0"/>
        <v>2914548.1578947366</v>
      </c>
    </row>
    <row r="10" spans="2:16" ht="13.8" thickBot="1" x14ac:dyDescent="0.3">
      <c r="G10" s="184"/>
      <c r="H10" s="185" t="s">
        <v>388</v>
      </c>
      <c r="I10" s="185"/>
      <c r="J10" s="185">
        <v>90</v>
      </c>
      <c r="K10" s="185">
        <v>954</v>
      </c>
      <c r="L10" s="180"/>
      <c r="M10" s="233">
        <f t="shared" si="1"/>
        <v>64767.73684210526</v>
      </c>
      <c r="N10" s="232">
        <f t="shared" si="0"/>
        <v>5829096.3157894732</v>
      </c>
    </row>
    <row r="11" spans="2:16" x14ac:dyDescent="0.25">
      <c r="B11" s="173" t="s">
        <v>273</v>
      </c>
      <c r="C11" s="214">
        <v>44415</v>
      </c>
      <c r="D11" s="214">
        <v>22207.5</v>
      </c>
    </row>
    <row r="12" spans="2:16" x14ac:dyDescent="0.25">
      <c r="B12" s="173" t="s">
        <v>352</v>
      </c>
      <c r="C12" s="214">
        <v>15187.5</v>
      </c>
      <c r="D12" s="214">
        <v>10631.25</v>
      </c>
    </row>
    <row r="13" spans="2:16" x14ac:dyDescent="0.25">
      <c r="B13" s="173" t="s">
        <v>353</v>
      </c>
      <c r="C13" s="214">
        <v>66315.789473684214</v>
      </c>
      <c r="D13" s="214">
        <v>3587.5</v>
      </c>
      <c r="G13" s="173" t="s">
        <v>175</v>
      </c>
      <c r="H13" s="173" t="s">
        <v>382</v>
      </c>
    </row>
    <row r="14" spans="2:16" x14ac:dyDescent="0.25">
      <c r="B14" s="173" t="s">
        <v>354</v>
      </c>
      <c r="C14" s="214">
        <f>D14*2</f>
        <v>3584</v>
      </c>
      <c r="D14" s="214">
        <f>7168/4</f>
        <v>1792</v>
      </c>
      <c r="G14" s="173" t="s">
        <v>176</v>
      </c>
      <c r="H14" s="173" t="s">
        <v>383</v>
      </c>
    </row>
    <row r="15" spans="2:16" x14ac:dyDescent="0.25">
      <c r="G15" s="173" t="s">
        <v>177</v>
      </c>
      <c r="H15" s="173" t="s">
        <v>384</v>
      </c>
      <c r="J15" s="173">
        <f>J8*C2</f>
        <v>336.84210526315792</v>
      </c>
    </row>
    <row r="16" spans="2:16" x14ac:dyDescent="0.25">
      <c r="B16" s="173" t="s">
        <v>257</v>
      </c>
      <c r="C16" s="214">
        <v>1844.2105263157894</v>
      </c>
      <c r="D16" s="214">
        <v>401.20749999999998</v>
      </c>
    </row>
    <row r="17" spans="2:9" x14ac:dyDescent="0.25">
      <c r="B17" s="173" t="s">
        <v>277</v>
      </c>
      <c r="C17" s="214">
        <v>2631.5789473684213</v>
      </c>
      <c r="D17" s="214">
        <v>500</v>
      </c>
    </row>
    <row r="18" spans="2:9" x14ac:dyDescent="0.25">
      <c r="G18" s="173" t="s">
        <v>387</v>
      </c>
    </row>
    <row r="19" spans="2:9" x14ac:dyDescent="0.25">
      <c r="C19" s="214">
        <f>SUM(C8:C17)</f>
        <v>213113.5263157895</v>
      </c>
    </row>
    <row r="20" spans="2:9" x14ac:dyDescent="0.25">
      <c r="B20" s="173" t="s">
        <v>355</v>
      </c>
    </row>
    <row r="21" spans="2:9" x14ac:dyDescent="0.25">
      <c r="I21" s="173">
        <f>90*10.53</f>
        <v>947.69999999999993</v>
      </c>
    </row>
    <row r="22" spans="2:9" x14ac:dyDescent="0.25">
      <c r="B22" s="173" t="s">
        <v>356</v>
      </c>
      <c r="I22" s="173">
        <f>I21/18</f>
        <v>52.65</v>
      </c>
    </row>
    <row r="23" spans="2:9" x14ac:dyDescent="0.25">
      <c r="I23" s="173">
        <f>53*18</f>
        <v>954</v>
      </c>
    </row>
    <row r="24" spans="2:9" x14ac:dyDescent="0.25">
      <c r="B24" s="173" t="s">
        <v>357</v>
      </c>
    </row>
    <row r="26" spans="2:9" x14ac:dyDescent="0.25">
      <c r="B26" s="173" t="s">
        <v>358</v>
      </c>
      <c r="C26" s="214">
        <f>C8/5</f>
        <v>12953.547368421052</v>
      </c>
      <c r="D26" s="214">
        <f>D8</f>
        <v>1387.365</v>
      </c>
    </row>
    <row r="27" spans="2:9" x14ac:dyDescent="0.25">
      <c r="B27" s="173" t="s">
        <v>359</v>
      </c>
      <c r="C27" s="214">
        <f>C9/5</f>
        <v>2873.5421052631582</v>
      </c>
      <c r="D27" s="214">
        <f>D9/5</f>
        <v>41.620999999999995</v>
      </c>
    </row>
    <row r="29" spans="2:9" x14ac:dyDescent="0.25">
      <c r="B29" s="173" t="str">
        <f>B11</f>
        <v>Software Oracle</v>
      </c>
      <c r="C29" s="214">
        <f>C11/5</f>
        <v>8883</v>
      </c>
      <c r="D29" s="214">
        <f>D11/5</f>
        <v>4441.5</v>
      </c>
    </row>
    <row r="30" spans="2:9" x14ac:dyDescent="0.25">
      <c r="B30" s="173" t="str">
        <f t="shared" ref="B30:B32" si="2">B12</f>
        <v>Software IBM</v>
      </c>
      <c r="C30" s="214">
        <f t="shared" ref="C30:D31" si="3">C12/5</f>
        <v>3037.5</v>
      </c>
      <c r="D30" s="214">
        <f t="shared" si="3"/>
        <v>2126.25</v>
      </c>
    </row>
    <row r="31" spans="2:9" x14ac:dyDescent="0.25">
      <c r="B31" s="173" t="str">
        <f t="shared" si="2"/>
        <v>Linux and other software</v>
      </c>
      <c r="C31" s="214">
        <f t="shared" si="3"/>
        <v>13263.157894736843</v>
      </c>
      <c r="D31" s="214">
        <f t="shared" si="3"/>
        <v>717.5</v>
      </c>
    </row>
    <row r="32" spans="2:9" x14ac:dyDescent="0.25">
      <c r="B32" s="173" t="str">
        <f t="shared" si="2"/>
        <v>Big Data Hadoop Software / year</v>
      </c>
      <c r="C32" s="214">
        <f>C14</f>
        <v>3584</v>
      </c>
      <c r="D32" s="214">
        <f>D14</f>
        <v>1792</v>
      </c>
    </row>
    <row r="33" spans="2:4" x14ac:dyDescent="0.25">
      <c r="C33" s="214"/>
      <c r="D33" s="214"/>
    </row>
    <row r="34" spans="2:4" x14ac:dyDescent="0.25">
      <c r="B34" s="173" t="s">
        <v>360</v>
      </c>
      <c r="C34" s="214">
        <f>C16/5</f>
        <v>368.84210526315786</v>
      </c>
      <c r="D34" s="214">
        <f>D16/5</f>
        <v>80.241500000000002</v>
      </c>
    </row>
    <row r="35" spans="2:4" x14ac:dyDescent="0.25">
      <c r="B35" s="173" t="s">
        <v>361</v>
      </c>
      <c r="C35" s="214">
        <f>C17/5</f>
        <v>526.31578947368428</v>
      </c>
      <c r="D35" s="214">
        <f>D17/5</f>
        <v>100</v>
      </c>
    </row>
    <row r="38" spans="2:4" x14ac:dyDescent="0.25">
      <c r="B38" s="173" t="s">
        <v>362</v>
      </c>
      <c r="C38" s="209">
        <v>7962122</v>
      </c>
      <c r="D38" s="209">
        <v>15569171</v>
      </c>
    </row>
    <row r="39" spans="2:4" x14ac:dyDescent="0.25">
      <c r="B39" s="173" t="s">
        <v>363</v>
      </c>
      <c r="C39" s="209">
        <f>C38/5</f>
        <v>1592424.4</v>
      </c>
      <c r="D39" s="209">
        <f>D38/5</f>
        <v>3113834.2</v>
      </c>
    </row>
    <row r="40" spans="2:4" x14ac:dyDescent="0.25">
      <c r="B40" s="173" t="s">
        <v>259</v>
      </c>
      <c r="C40" s="173">
        <f>38</f>
        <v>38</v>
      </c>
      <c r="D40" s="173">
        <f>400</f>
        <v>400</v>
      </c>
    </row>
    <row r="42" spans="2:4" x14ac:dyDescent="0.25">
      <c r="B42" s="173" t="s">
        <v>364</v>
      </c>
      <c r="C42" s="209">
        <f>C39/C40</f>
        <v>41905.905263157889</v>
      </c>
      <c r="D42" s="214">
        <f>D39/D40</f>
        <v>7784.5855000000001</v>
      </c>
    </row>
    <row r="44" spans="2:4" x14ac:dyDescent="0.25">
      <c r="B44" s="173" t="s">
        <v>365</v>
      </c>
      <c r="C44" s="209">
        <f>C42*3</f>
        <v>125717.71578947367</v>
      </c>
      <c r="D44" s="209">
        <f>D42*3*10</f>
        <v>233537.565</v>
      </c>
    </row>
    <row r="46" spans="2:4" x14ac:dyDescent="0.25">
      <c r="B46" s="173" t="s">
        <v>366</v>
      </c>
      <c r="C46" s="188">
        <f>200000/C42</f>
        <v>4.7725970539009586</v>
      </c>
      <c r="D46" s="188">
        <f>C46*10.53</f>
        <v>50.255446977577094</v>
      </c>
    </row>
    <row r="47" spans="2:4" x14ac:dyDescent="0.25">
      <c r="C47" s="188"/>
      <c r="D47" s="188"/>
    </row>
    <row r="48" spans="2:4" x14ac:dyDescent="0.25">
      <c r="B48" s="173" t="s">
        <v>367</v>
      </c>
      <c r="C48" s="173">
        <f>C39/C42</f>
        <v>38</v>
      </c>
      <c r="D48" s="173">
        <f>159</f>
        <v>159</v>
      </c>
    </row>
    <row r="51" spans="2:8" x14ac:dyDescent="0.25">
      <c r="B51" s="173" t="s">
        <v>196</v>
      </c>
      <c r="C51" s="173">
        <v>420000</v>
      </c>
    </row>
    <row r="52" spans="2:8" x14ac:dyDescent="0.25">
      <c r="B52" s="173" t="s">
        <v>368</v>
      </c>
      <c r="C52" s="214">
        <f>C42</f>
        <v>41905.905263157889</v>
      </c>
    </row>
    <row r="53" spans="2:8" x14ac:dyDescent="0.25">
      <c r="B53" s="173" t="s">
        <v>369</v>
      </c>
      <c r="C53" s="228">
        <f>C51/C52</f>
        <v>10.022453813192012</v>
      </c>
      <c r="D53" s="173">
        <v>100</v>
      </c>
    </row>
    <row r="55" spans="2:8" x14ac:dyDescent="0.25">
      <c r="B55" s="173" t="s">
        <v>370</v>
      </c>
      <c r="C55" s="214">
        <f>C26*C53</f>
        <v>129826.33021699493</v>
      </c>
    </row>
    <row r="56" spans="2:8" x14ac:dyDescent="0.25">
      <c r="B56" s="173" t="s">
        <v>371</v>
      </c>
      <c r="C56" s="214">
        <f>C27*C53</f>
        <v>28799.943030262541</v>
      </c>
    </row>
    <row r="59" spans="2:8" x14ac:dyDescent="0.25">
      <c r="B59" s="173" t="s">
        <v>196</v>
      </c>
      <c r="C59" s="173" t="s">
        <v>372</v>
      </c>
      <c r="D59" s="173" t="s">
        <v>373</v>
      </c>
    </row>
    <row r="61" spans="2:8" x14ac:dyDescent="0.25">
      <c r="B61" s="209">
        <v>500000</v>
      </c>
      <c r="C61" s="230">
        <f>D61/C2</f>
        <v>6.1018020805346671</v>
      </c>
      <c r="D61" s="230">
        <f>B61/(D42)</f>
        <v>64.229495584575446</v>
      </c>
      <c r="G61" s="173" t="s">
        <v>374</v>
      </c>
      <c r="H61" s="173" t="s">
        <v>375</v>
      </c>
    </row>
    <row r="62" spans="2:8" x14ac:dyDescent="0.25">
      <c r="B62" s="209">
        <v>1000000</v>
      </c>
      <c r="C62" s="230">
        <f>C61*2</f>
        <v>12.203604161069334</v>
      </c>
      <c r="D62" s="230">
        <f>D61*2</f>
        <v>128.45899116915089</v>
      </c>
      <c r="G62" s="173" t="s">
        <v>176</v>
      </c>
      <c r="H62" s="173" t="s">
        <v>376</v>
      </c>
    </row>
    <row r="63" spans="2:8" x14ac:dyDescent="0.25">
      <c r="B63" s="209">
        <v>3000000</v>
      </c>
      <c r="C63" s="230">
        <f>C61*6</f>
        <v>36.610812483208001</v>
      </c>
      <c r="D63" s="230">
        <f>D61*6</f>
        <v>385.3769735074527</v>
      </c>
      <c r="G63" s="173" t="s">
        <v>177</v>
      </c>
    </row>
    <row r="64" spans="2:8" x14ac:dyDescent="0.25">
      <c r="B64" s="209">
        <v>5000000</v>
      </c>
      <c r="C64" s="230">
        <f>C61*10</f>
        <v>61.018020805346673</v>
      </c>
      <c r="D64" s="230">
        <v>643</v>
      </c>
    </row>
    <row r="65" spans="2:2" x14ac:dyDescent="0.25">
      <c r="B65" s="209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1">
    <tabColor rgb="FFFF0000"/>
  </sheetPr>
  <dimension ref="A2:O226"/>
  <sheetViews>
    <sheetView showGridLines="0" topLeftCell="A161" zoomScale="96" zoomScaleNormal="96" workbookViewId="0">
      <selection activeCell="H175" sqref="H175"/>
    </sheetView>
  </sheetViews>
  <sheetFormatPr defaultRowHeight="14.4" x14ac:dyDescent="0.3"/>
  <cols>
    <col min="2" max="2" width="8.33203125" customWidth="1"/>
    <col min="3" max="3" width="60" customWidth="1"/>
    <col min="4" max="4" width="13.33203125" style="21" customWidth="1"/>
    <col min="5" max="5" width="13.88671875" customWidth="1"/>
    <col min="6" max="6" width="14.33203125" customWidth="1"/>
    <col min="7" max="7" width="13.6640625" customWidth="1"/>
    <col min="8" max="8" width="16.33203125" customWidth="1"/>
    <col min="9" max="9" width="5" customWidth="1"/>
    <col min="10" max="10" width="22.6640625" customWidth="1"/>
    <col min="11" max="11" width="9.88671875" bestFit="1" customWidth="1"/>
    <col min="12" max="12" width="13" bestFit="1" customWidth="1"/>
    <col min="13" max="13" width="11.109375" customWidth="1"/>
  </cols>
  <sheetData>
    <row r="2" spans="1:10" ht="25.8" x14ac:dyDescent="0.5">
      <c r="A2" s="61"/>
      <c r="B2" s="62" t="s">
        <v>120</v>
      </c>
      <c r="C2" s="61"/>
      <c r="D2" s="63"/>
      <c r="E2" s="61"/>
      <c r="F2" s="61"/>
      <c r="G2" s="61"/>
      <c r="H2" s="61"/>
      <c r="I2" s="61"/>
      <c r="J2" s="61"/>
    </row>
    <row r="4" spans="1:10" ht="15" thickBot="1" x14ac:dyDescent="0.35"/>
    <row r="5" spans="1:10" ht="21" customHeight="1" x14ac:dyDescent="0.3">
      <c r="C5" s="10" t="s">
        <v>61</v>
      </c>
      <c r="D5" s="22" t="s">
        <v>49</v>
      </c>
      <c r="E5" s="460" t="s">
        <v>50</v>
      </c>
      <c r="F5" s="460" t="s">
        <v>51</v>
      </c>
      <c r="G5" s="460" t="s">
        <v>52</v>
      </c>
      <c r="H5" s="461" t="s">
        <v>53</v>
      </c>
    </row>
    <row r="6" spans="1:10" ht="14.4" customHeight="1" x14ac:dyDescent="0.3">
      <c r="C6" s="2" t="s">
        <v>167</v>
      </c>
      <c r="D6" s="23"/>
      <c r="E6" s="1">
        <f>Assumptions!E5</f>
        <v>1</v>
      </c>
      <c r="F6" s="1"/>
      <c r="G6" s="1"/>
      <c r="H6" s="3"/>
      <c r="J6" t="s">
        <v>183</v>
      </c>
    </row>
    <row r="7" spans="1:10" x14ac:dyDescent="0.3">
      <c r="C7" s="247" t="s">
        <v>143</v>
      </c>
      <c r="D7" s="260"/>
      <c r="E7" s="261">
        <f>Assumptions!E7</f>
        <v>400000</v>
      </c>
      <c r="F7" s="272"/>
      <c r="G7" s="37"/>
      <c r="H7" s="262"/>
      <c r="J7" t="s">
        <v>184</v>
      </c>
    </row>
    <row r="8" spans="1:10" x14ac:dyDescent="0.3">
      <c r="C8" s="247" t="s">
        <v>489</v>
      </c>
      <c r="D8" s="260"/>
      <c r="E8" s="263">
        <f>Assumptions!E9</f>
        <v>0.2</v>
      </c>
      <c r="F8" s="37"/>
      <c r="G8" s="37"/>
      <c r="H8" s="262"/>
    </row>
    <row r="9" spans="1:10" ht="15" thickBot="1" x14ac:dyDescent="0.35">
      <c r="C9" s="136" t="s">
        <v>144</v>
      </c>
      <c r="D9" s="137"/>
      <c r="E9" s="138">
        <f>Benefits!E7</f>
        <v>0.2</v>
      </c>
      <c r="F9" s="139"/>
      <c r="G9" s="139"/>
      <c r="H9" s="140"/>
      <c r="J9" t="s">
        <v>185</v>
      </c>
    </row>
    <row r="10" spans="1:10" ht="15.6" thickTop="1" thickBot="1" x14ac:dyDescent="0.35">
      <c r="C10" s="72" t="s">
        <v>149</v>
      </c>
      <c r="D10" s="73"/>
      <c r="E10" s="74">
        <f>E6*E7*E8*E9</f>
        <v>16000</v>
      </c>
      <c r="F10" s="75"/>
      <c r="G10" s="75"/>
      <c r="H10" s="76"/>
    </row>
    <row r="11" spans="1:10" x14ac:dyDescent="0.3">
      <c r="C11" s="2"/>
      <c r="D11" s="23"/>
      <c r="E11" s="1"/>
      <c r="F11" s="1"/>
      <c r="G11" s="1"/>
      <c r="H11" s="3"/>
    </row>
    <row r="12" spans="1:10" ht="14.4" customHeight="1" x14ac:dyDescent="0.3">
      <c r="C12" s="2" t="s">
        <v>146</v>
      </c>
      <c r="D12" s="23"/>
      <c r="E12" s="1">
        <f>Assumptions!E8</f>
        <v>4</v>
      </c>
      <c r="F12" s="1"/>
      <c r="G12" s="1"/>
      <c r="H12" s="3"/>
      <c r="J12" t="s">
        <v>183</v>
      </c>
    </row>
    <row r="13" spans="1:10" x14ac:dyDescent="0.3">
      <c r="C13" s="2" t="s">
        <v>147</v>
      </c>
      <c r="D13" s="23"/>
      <c r="E13" s="7">
        <f>Assumptions!E10</f>
        <v>350000</v>
      </c>
      <c r="F13" s="1"/>
      <c r="G13" s="1"/>
      <c r="H13" s="3"/>
      <c r="J13" t="s">
        <v>184</v>
      </c>
    </row>
    <row r="14" spans="1:10" x14ac:dyDescent="0.3">
      <c r="C14" s="2" t="s">
        <v>494</v>
      </c>
      <c r="D14" s="23"/>
      <c r="E14" s="9">
        <f>Benefits!E8</f>
        <v>0.2</v>
      </c>
      <c r="F14" s="1"/>
      <c r="G14" s="1"/>
      <c r="H14" s="3"/>
      <c r="J14" t="s">
        <v>185</v>
      </c>
    </row>
    <row r="15" spans="1:10" ht="15" thickBot="1" x14ac:dyDescent="0.35">
      <c r="C15" s="136" t="s">
        <v>495</v>
      </c>
      <c r="D15" s="137"/>
      <c r="E15" s="138">
        <f>Benefits!E8</f>
        <v>0.2</v>
      </c>
      <c r="F15" s="139"/>
      <c r="G15" s="139"/>
      <c r="H15" s="140"/>
      <c r="J15" t="s">
        <v>185</v>
      </c>
    </row>
    <row r="16" spans="1:10" ht="15.6" thickTop="1" thickBot="1" x14ac:dyDescent="0.35">
      <c r="C16" s="72" t="s">
        <v>150</v>
      </c>
      <c r="D16" s="73"/>
      <c r="E16" s="74">
        <f>E12*E13*E14*E15</f>
        <v>56000</v>
      </c>
      <c r="F16" s="75"/>
      <c r="G16" s="75"/>
      <c r="H16" s="76"/>
    </row>
    <row r="17" spans="3:8" x14ac:dyDescent="0.3">
      <c r="C17" s="2"/>
      <c r="D17" s="23"/>
      <c r="E17" s="1"/>
      <c r="F17" s="1"/>
      <c r="G17" s="1"/>
      <c r="H17" s="3"/>
    </row>
    <row r="18" spans="3:8" x14ac:dyDescent="0.3">
      <c r="C18" s="2" t="s">
        <v>145</v>
      </c>
      <c r="D18" s="23"/>
      <c r="E18" s="7">
        <f>E10+E16</f>
        <v>72000</v>
      </c>
      <c r="F18" s="1"/>
      <c r="G18" s="1"/>
      <c r="H18" s="3"/>
    </row>
    <row r="19" spans="3:8" ht="15" thickBot="1" x14ac:dyDescent="0.35">
      <c r="C19" s="160" t="s">
        <v>54</v>
      </c>
      <c r="D19" s="161"/>
      <c r="E19" s="162">
        <f>Benefits!$E$2</f>
        <v>0</v>
      </c>
      <c r="F19" s="163"/>
      <c r="G19" s="163"/>
      <c r="H19" s="164"/>
    </row>
    <row r="20" spans="3:8" ht="15.6" thickTop="1" thickBot="1" x14ac:dyDescent="0.35">
      <c r="C20" s="64" t="s">
        <v>151</v>
      </c>
      <c r="D20" s="65"/>
      <c r="E20" s="77">
        <f>E18*(1-E19)</f>
        <v>72000</v>
      </c>
      <c r="F20" s="66"/>
      <c r="G20" s="66"/>
      <c r="H20" s="67"/>
    </row>
    <row r="21" spans="3:8" ht="15" thickBot="1" x14ac:dyDescent="0.35">
      <c r="C21" s="13"/>
      <c r="D21" s="24"/>
      <c r="E21" s="5"/>
      <c r="F21" s="5"/>
      <c r="G21" s="5"/>
      <c r="H21" s="14"/>
    </row>
    <row r="22" spans="3:8" ht="15" thickBot="1" x14ac:dyDescent="0.35"/>
    <row r="23" spans="3:8" ht="21" customHeight="1" x14ac:dyDescent="0.3">
      <c r="C23" s="10" t="s">
        <v>60</v>
      </c>
      <c r="D23" s="22" t="s">
        <v>49</v>
      </c>
      <c r="E23" s="460" t="s">
        <v>50</v>
      </c>
      <c r="F23" s="460" t="s">
        <v>51</v>
      </c>
      <c r="G23" s="460" t="s">
        <v>52</v>
      </c>
      <c r="H23" s="461" t="s">
        <v>53</v>
      </c>
    </row>
    <row r="24" spans="3:8" ht="14.4" customHeight="1" x14ac:dyDescent="0.3">
      <c r="C24" s="2" t="s">
        <v>64</v>
      </c>
      <c r="D24" s="23"/>
      <c r="E24" s="6">
        <f>Assumptions!E12</f>
        <v>2</v>
      </c>
      <c r="F24" s="1"/>
      <c r="G24" s="1"/>
      <c r="H24" s="3"/>
    </row>
    <row r="25" spans="3:8" x14ac:dyDescent="0.3">
      <c r="C25" s="2" t="s">
        <v>121</v>
      </c>
      <c r="D25" s="23"/>
      <c r="E25" s="4">
        <f>Assumptions!E13</f>
        <v>200000</v>
      </c>
      <c r="F25" s="1"/>
      <c r="G25" s="1"/>
      <c r="H25" s="3"/>
    </row>
    <row r="26" spans="3:8" ht="15" thickBot="1" x14ac:dyDescent="0.35">
      <c r="C26" s="136" t="s">
        <v>55</v>
      </c>
      <c r="D26" s="137"/>
      <c r="E26" s="138">
        <f>Benefits!E10</f>
        <v>0.25</v>
      </c>
      <c r="F26" s="139"/>
      <c r="G26" s="139"/>
      <c r="H26" s="140"/>
    </row>
    <row r="27" spans="3:8" ht="15.6" thickTop="1" thickBot="1" x14ac:dyDescent="0.35">
      <c r="C27" s="72" t="s">
        <v>148</v>
      </c>
      <c r="D27" s="73"/>
      <c r="E27" s="79">
        <f>E24*E25*E26</f>
        <v>100000</v>
      </c>
      <c r="F27" s="75"/>
      <c r="G27" s="75"/>
      <c r="H27" s="76"/>
    </row>
    <row r="28" spans="3:8" x14ac:dyDescent="0.3">
      <c r="C28" s="2"/>
      <c r="D28" s="23"/>
      <c r="E28" s="1"/>
      <c r="F28" s="1"/>
      <c r="G28" s="1"/>
      <c r="H28" s="3"/>
    </row>
    <row r="29" spans="3:8" ht="14.4" customHeight="1" x14ac:dyDescent="0.3">
      <c r="C29" s="2" t="s">
        <v>56</v>
      </c>
      <c r="D29" s="23"/>
      <c r="E29" s="267">
        <f>Assumptions!E14</f>
        <v>3</v>
      </c>
      <c r="F29" s="1"/>
      <c r="G29" s="1"/>
      <c r="H29" s="3"/>
    </row>
    <row r="30" spans="3:8" x14ac:dyDescent="0.3">
      <c r="C30" s="2" t="s">
        <v>122</v>
      </c>
      <c r="D30" s="23"/>
      <c r="E30" s="38">
        <f>Assumptions!E15</f>
        <v>150000</v>
      </c>
      <c r="F30" s="1"/>
      <c r="G30" s="1"/>
      <c r="H30" s="3"/>
    </row>
    <row r="31" spans="3:8" ht="15" thickBot="1" x14ac:dyDescent="0.35">
      <c r="C31" s="136" t="s">
        <v>57</v>
      </c>
      <c r="D31" s="137"/>
      <c r="E31" s="138">
        <f>Benefits!E11</f>
        <v>0.25</v>
      </c>
      <c r="F31" s="139"/>
      <c r="G31" s="139"/>
      <c r="H31" s="140"/>
    </row>
    <row r="32" spans="3:8" ht="15.6" thickTop="1" thickBot="1" x14ac:dyDescent="0.35">
      <c r="C32" s="72" t="s">
        <v>152</v>
      </c>
      <c r="D32" s="73"/>
      <c r="E32" s="79">
        <f>E29*E30*E31</f>
        <v>112500</v>
      </c>
      <c r="F32" s="75"/>
      <c r="G32" s="75"/>
      <c r="H32" s="76"/>
    </row>
    <row r="33" spans="3:8" x14ac:dyDescent="0.3">
      <c r="C33" s="2"/>
      <c r="D33" s="23"/>
      <c r="E33" s="1"/>
      <c r="F33" s="1"/>
      <c r="G33" s="1"/>
      <c r="H33" s="3"/>
    </row>
    <row r="34" spans="3:8" ht="14.4" customHeight="1" x14ac:dyDescent="0.3">
      <c r="C34" s="2" t="s">
        <v>89</v>
      </c>
      <c r="D34" s="23"/>
      <c r="E34" s="267">
        <f>Assumptions!E16</f>
        <v>4</v>
      </c>
      <c r="F34" s="1"/>
      <c r="G34" s="1"/>
      <c r="H34" s="3"/>
    </row>
    <row r="35" spans="3:8" x14ac:dyDescent="0.3">
      <c r="C35" s="2" t="s">
        <v>123</v>
      </c>
      <c r="D35" s="23"/>
      <c r="E35" s="38">
        <f>Assumptions!E17</f>
        <v>120000</v>
      </c>
      <c r="F35" s="1"/>
      <c r="G35" s="1"/>
      <c r="H35" s="3"/>
    </row>
    <row r="36" spans="3:8" ht="15" thickBot="1" x14ac:dyDescent="0.35">
      <c r="C36" s="136" t="s">
        <v>90</v>
      </c>
      <c r="D36" s="137"/>
      <c r="E36" s="138">
        <f>Benefits!E12</f>
        <v>0.25</v>
      </c>
      <c r="F36" s="139"/>
      <c r="G36" s="139"/>
      <c r="H36" s="140"/>
    </row>
    <row r="37" spans="3:8" ht="15" thickTop="1" x14ac:dyDescent="0.3">
      <c r="C37" s="80" t="s">
        <v>153</v>
      </c>
      <c r="D37" s="81"/>
      <c r="E37" s="82">
        <f>E34*E35*E36</f>
        <v>120000</v>
      </c>
      <c r="F37" s="83"/>
      <c r="G37" s="83"/>
      <c r="H37" s="84"/>
    </row>
    <row r="38" spans="3:8" x14ac:dyDescent="0.3">
      <c r="C38" s="2"/>
      <c r="D38" s="23"/>
      <c r="E38" s="1"/>
      <c r="F38" s="1"/>
      <c r="G38" s="1"/>
      <c r="H38" s="3"/>
    </row>
    <row r="39" spans="3:8" x14ac:dyDescent="0.3">
      <c r="C39" s="2" t="s">
        <v>58</v>
      </c>
      <c r="D39" s="23"/>
      <c r="E39" s="4">
        <f>E27+E32+E37</f>
        <v>332500</v>
      </c>
      <c r="F39" s="1"/>
      <c r="G39" s="1"/>
      <c r="H39" s="3"/>
    </row>
    <row r="40" spans="3:8" ht="15" thickBot="1" x14ac:dyDescent="0.35">
      <c r="C40" s="160" t="s">
        <v>54</v>
      </c>
      <c r="D40" s="161"/>
      <c r="E40" s="162">
        <f>Benefits!$E$2</f>
        <v>0</v>
      </c>
      <c r="F40" s="163"/>
      <c r="G40" s="163"/>
      <c r="H40" s="164"/>
    </row>
    <row r="41" spans="3:8" ht="15.6" thickTop="1" thickBot="1" x14ac:dyDescent="0.35">
      <c r="C41" s="64" t="s">
        <v>154</v>
      </c>
      <c r="D41" s="65"/>
      <c r="E41" s="85">
        <f>E39*(1-E40)</f>
        <v>332500</v>
      </c>
      <c r="F41" s="66"/>
      <c r="G41" s="66"/>
      <c r="H41" s="67"/>
    </row>
    <row r="42" spans="3:8" ht="15" thickBot="1" x14ac:dyDescent="0.35">
      <c r="C42" s="13"/>
      <c r="D42" s="24"/>
      <c r="E42" s="5"/>
      <c r="F42" s="5"/>
      <c r="G42" s="5"/>
      <c r="H42" s="14"/>
    </row>
    <row r="44" spans="3:8" ht="15" thickBot="1" x14ac:dyDescent="0.35"/>
    <row r="45" spans="3:8" ht="21" customHeight="1" x14ac:dyDescent="0.3">
      <c r="C45" s="10" t="s">
        <v>104</v>
      </c>
      <c r="D45" s="22" t="s">
        <v>49</v>
      </c>
      <c r="E45" s="460" t="s">
        <v>50</v>
      </c>
      <c r="F45" s="460" t="s">
        <v>51</v>
      </c>
      <c r="G45" s="460" t="s">
        <v>52</v>
      </c>
      <c r="H45" s="461" t="s">
        <v>53</v>
      </c>
    </row>
    <row r="46" spans="3:8" ht="14.4" customHeight="1" x14ac:dyDescent="0.3">
      <c r="C46" s="2" t="s">
        <v>131</v>
      </c>
      <c r="D46" s="23"/>
      <c r="E46" s="6">
        <f>Assumptions!E19</f>
        <v>25</v>
      </c>
      <c r="F46" s="1"/>
      <c r="G46" s="1"/>
      <c r="H46" s="3"/>
    </row>
    <row r="47" spans="3:8" x14ac:dyDescent="0.3">
      <c r="C47" s="2" t="s">
        <v>124</v>
      </c>
      <c r="D47" s="23"/>
      <c r="E47" s="7">
        <f>Assumptions!E21</f>
        <v>120000</v>
      </c>
      <c r="F47" s="1"/>
      <c r="G47" s="1"/>
      <c r="H47" s="3"/>
    </row>
    <row r="48" spans="3:8" x14ac:dyDescent="0.3">
      <c r="C48" s="2" t="s">
        <v>155</v>
      </c>
      <c r="D48" s="23"/>
      <c r="E48" s="9">
        <f>Assumptions!E20</f>
        <v>0.1</v>
      </c>
      <c r="F48" s="1"/>
      <c r="G48" s="1"/>
      <c r="H48" s="3"/>
    </row>
    <row r="49" spans="3:8" ht="15" thickBot="1" x14ac:dyDescent="0.35">
      <c r="C49" s="136" t="s">
        <v>100</v>
      </c>
      <c r="D49" s="137"/>
      <c r="E49" s="138">
        <f>Benefits!E14</f>
        <v>0.25</v>
      </c>
      <c r="F49" s="139"/>
      <c r="G49" s="139"/>
      <c r="H49" s="140"/>
    </row>
    <row r="50" spans="3:8" ht="15.6" thickTop="1" thickBot="1" x14ac:dyDescent="0.35">
      <c r="C50" s="72" t="s">
        <v>168</v>
      </c>
      <c r="D50" s="73"/>
      <c r="E50" s="74">
        <f>E46*E47*E49*E48</f>
        <v>75000</v>
      </c>
      <c r="F50" s="75"/>
      <c r="G50" s="75"/>
      <c r="H50" s="76"/>
    </row>
    <row r="51" spans="3:8" x14ac:dyDescent="0.3">
      <c r="C51" s="2"/>
      <c r="D51" s="23"/>
      <c r="E51" s="1"/>
      <c r="F51" s="1"/>
      <c r="G51" s="1"/>
      <c r="H51" s="3"/>
    </row>
    <row r="52" spans="3:8" ht="14.4" customHeight="1" x14ac:dyDescent="0.3">
      <c r="C52" s="2" t="s">
        <v>125</v>
      </c>
      <c r="D52" s="23"/>
      <c r="E52" s="6">
        <f>Assumptions!E22</f>
        <v>100</v>
      </c>
      <c r="F52" s="1"/>
      <c r="G52" s="1"/>
      <c r="H52" s="3"/>
    </row>
    <row r="53" spans="3:8" x14ac:dyDescent="0.3">
      <c r="C53" s="2" t="s">
        <v>132</v>
      </c>
      <c r="D53" s="23"/>
      <c r="E53" s="7">
        <f>Assumptions!E24</f>
        <v>100000</v>
      </c>
      <c r="F53" s="1"/>
      <c r="G53" s="1"/>
      <c r="H53" s="3"/>
    </row>
    <row r="54" spans="3:8" x14ac:dyDescent="0.3">
      <c r="C54" s="2" t="s">
        <v>155</v>
      </c>
      <c r="D54" s="23"/>
      <c r="E54" s="9">
        <f>Assumptions!E23</f>
        <v>0.1</v>
      </c>
      <c r="F54" s="1"/>
      <c r="G54" s="1"/>
      <c r="H54" s="3"/>
    </row>
    <row r="55" spans="3:8" ht="15" thickBot="1" x14ac:dyDescent="0.35">
      <c r="C55" s="136" t="s">
        <v>133</v>
      </c>
      <c r="D55" s="137"/>
      <c r="E55" s="138">
        <f>Benefits!E15</f>
        <v>0.25</v>
      </c>
      <c r="F55" s="139"/>
      <c r="G55" s="139"/>
      <c r="H55" s="140"/>
    </row>
    <row r="56" spans="3:8" ht="15.6" thickTop="1" thickBot="1" x14ac:dyDescent="0.35">
      <c r="C56" s="72" t="s">
        <v>169</v>
      </c>
      <c r="D56" s="73"/>
      <c r="E56" s="74">
        <f>E52*E53*E55*E54</f>
        <v>250000</v>
      </c>
      <c r="F56" s="75"/>
      <c r="G56" s="75"/>
      <c r="H56" s="76"/>
    </row>
    <row r="57" spans="3:8" x14ac:dyDescent="0.3">
      <c r="C57" s="2"/>
      <c r="D57" s="23"/>
      <c r="E57" s="1"/>
      <c r="F57" s="1"/>
      <c r="G57" s="1"/>
      <c r="H57" s="3"/>
    </row>
    <row r="58" spans="3:8" x14ac:dyDescent="0.3">
      <c r="C58" s="2" t="s">
        <v>549</v>
      </c>
      <c r="D58" s="23"/>
      <c r="E58" s="7">
        <f>SUM(E50+E56)</f>
        <v>325000</v>
      </c>
      <c r="F58" s="1"/>
      <c r="G58" s="1"/>
      <c r="H58" s="3"/>
    </row>
    <row r="59" spans="3:8" ht="15" thickBot="1" x14ac:dyDescent="0.35">
      <c r="C59" s="160" t="s">
        <v>54</v>
      </c>
      <c r="D59" s="161"/>
      <c r="E59" s="162">
        <f>Benefits!$E$2</f>
        <v>0</v>
      </c>
      <c r="F59" s="163"/>
      <c r="G59" s="163"/>
      <c r="H59" s="164"/>
    </row>
    <row r="60" spans="3:8" ht="15.6" thickTop="1" thickBot="1" x14ac:dyDescent="0.35">
      <c r="C60" s="68" t="s">
        <v>157</v>
      </c>
      <c r="D60" s="69"/>
      <c r="E60" s="78">
        <f>E58*(1-E59)</f>
        <v>325000</v>
      </c>
      <c r="F60" s="70"/>
      <c r="G60" s="70"/>
      <c r="H60" s="71"/>
    </row>
    <row r="61" spans="3:8" ht="15" thickBot="1" x14ac:dyDescent="0.35">
      <c r="C61" s="13"/>
      <c r="D61" s="24"/>
      <c r="E61" s="5"/>
      <c r="F61" s="5"/>
      <c r="G61" s="5"/>
      <c r="H61" s="14"/>
    </row>
    <row r="62" spans="3:8" ht="15" thickBot="1" x14ac:dyDescent="0.35"/>
    <row r="63" spans="3:8" ht="21" customHeight="1" x14ac:dyDescent="0.3">
      <c r="C63" s="10" t="s">
        <v>62</v>
      </c>
      <c r="D63" s="22" t="s">
        <v>49</v>
      </c>
      <c r="E63" s="460" t="s">
        <v>50</v>
      </c>
      <c r="F63" s="460" t="s">
        <v>51</v>
      </c>
      <c r="G63" s="460" t="s">
        <v>52</v>
      </c>
      <c r="H63" s="461" t="s">
        <v>53</v>
      </c>
    </row>
    <row r="64" spans="3:8" ht="17.399999999999999" customHeight="1" x14ac:dyDescent="0.3">
      <c r="C64" s="17" t="s">
        <v>159</v>
      </c>
      <c r="D64" s="20"/>
      <c r="E64" s="27">
        <f>Assumptions!E26</f>
        <v>4</v>
      </c>
      <c r="F64" s="15"/>
      <c r="G64" s="15"/>
      <c r="H64" s="16"/>
    </row>
    <row r="65" spans="3:8" ht="17.399999999999999" customHeight="1" x14ac:dyDescent="0.3">
      <c r="C65" s="158" t="s">
        <v>158</v>
      </c>
      <c r="D65" s="159"/>
      <c r="E65" s="142">
        <f>Benefits!E18</f>
        <v>0.2</v>
      </c>
      <c r="F65" s="143"/>
      <c r="G65" s="143"/>
      <c r="H65" s="144"/>
    </row>
    <row r="66" spans="3:8" ht="16.2" customHeight="1" x14ac:dyDescent="0.3">
      <c r="C66" s="19" t="s">
        <v>65</v>
      </c>
      <c r="D66" s="20"/>
      <c r="E66" s="34">
        <f>Assumptions!E27</f>
        <v>5000000</v>
      </c>
      <c r="F66" s="15"/>
      <c r="G66" s="15"/>
      <c r="H66" s="16"/>
    </row>
    <row r="67" spans="3:8" ht="13.2" customHeight="1" thickBot="1" x14ac:dyDescent="0.35">
      <c r="C67" s="145" t="s">
        <v>91</v>
      </c>
      <c r="D67" s="146"/>
      <c r="E67" s="147">
        <f>Assumptions!E28</f>
        <v>0.14000000000000001</v>
      </c>
      <c r="F67" s="148"/>
      <c r="G67" s="148"/>
      <c r="H67" s="149"/>
    </row>
    <row r="68" spans="3:8" ht="16.2" customHeight="1" thickTop="1" x14ac:dyDescent="0.3">
      <c r="C68" s="91" t="s">
        <v>160</v>
      </c>
      <c r="D68" s="150"/>
      <c r="E68" s="104">
        <f>E66*E67*E64*E65</f>
        <v>560000.00000000012</v>
      </c>
      <c r="F68" s="92"/>
      <c r="G68" s="92"/>
      <c r="H68" s="93"/>
    </row>
    <row r="69" spans="3:8" ht="14.4" customHeight="1" x14ac:dyDescent="0.3">
      <c r="C69" s="19"/>
      <c r="D69" s="20"/>
      <c r="E69" s="30"/>
      <c r="F69" s="15"/>
      <c r="G69" s="15"/>
      <c r="H69" s="16"/>
    </row>
    <row r="70" spans="3:8" x14ac:dyDescent="0.3">
      <c r="C70" s="2" t="s">
        <v>134</v>
      </c>
      <c r="D70" s="23"/>
      <c r="E70" s="87">
        <f>E68</f>
        <v>560000.00000000012</v>
      </c>
      <c r="F70" s="1"/>
      <c r="G70" s="1"/>
      <c r="H70" s="3"/>
    </row>
    <row r="71" spans="3:8" ht="15" thickBot="1" x14ac:dyDescent="0.35">
      <c r="C71" s="160" t="s">
        <v>54</v>
      </c>
      <c r="D71" s="161"/>
      <c r="E71" s="162">
        <f>Benefits!$E$2</f>
        <v>0</v>
      </c>
      <c r="F71" s="163"/>
      <c r="G71" s="163"/>
      <c r="H71" s="164"/>
    </row>
    <row r="72" spans="3:8" ht="15.6" thickTop="1" thickBot="1" x14ac:dyDescent="0.35">
      <c r="C72" s="68" t="s">
        <v>59</v>
      </c>
      <c r="D72" s="69"/>
      <c r="E72" s="86">
        <f>E70*(1-E71)</f>
        <v>560000.00000000012</v>
      </c>
      <c r="F72" s="70"/>
      <c r="G72" s="70"/>
      <c r="H72" s="71"/>
    </row>
    <row r="73" spans="3:8" ht="15" thickBot="1" x14ac:dyDescent="0.35">
      <c r="C73" s="13"/>
      <c r="D73" s="24"/>
      <c r="E73" s="24"/>
      <c r="F73" s="5"/>
      <c r="G73" s="5"/>
      <c r="H73" s="14"/>
    </row>
    <row r="75" spans="3:8" ht="15" thickBot="1" x14ac:dyDescent="0.35"/>
    <row r="76" spans="3:8" ht="21" customHeight="1" x14ac:dyDescent="0.3">
      <c r="C76" s="10" t="s">
        <v>67</v>
      </c>
      <c r="D76" s="22" t="s">
        <v>49</v>
      </c>
      <c r="E76" s="460" t="s">
        <v>50</v>
      </c>
      <c r="F76" s="460" t="s">
        <v>51</v>
      </c>
      <c r="G76" s="460" t="s">
        <v>52</v>
      </c>
      <c r="H76" s="461" t="s">
        <v>53</v>
      </c>
    </row>
    <row r="77" spans="3:8" ht="21" customHeight="1" x14ac:dyDescent="0.3">
      <c r="C77" s="17" t="s">
        <v>507</v>
      </c>
      <c r="D77" s="20"/>
      <c r="E77" s="273">
        <f>Assumptions!E30</f>
        <v>4</v>
      </c>
      <c r="F77" s="273"/>
      <c r="G77" s="273"/>
      <c r="H77" s="274"/>
    </row>
    <row r="78" spans="3:8" ht="17.399999999999999" customHeight="1" x14ac:dyDescent="0.3">
      <c r="C78" s="158" t="s">
        <v>508</v>
      </c>
      <c r="D78" s="275"/>
      <c r="E78" s="142">
        <f>Benefits!E20</f>
        <v>0.38</v>
      </c>
      <c r="F78" s="143"/>
      <c r="G78" s="143"/>
      <c r="H78" s="144"/>
    </row>
    <row r="79" spans="3:8" ht="17.399999999999999" customHeight="1" x14ac:dyDescent="0.3">
      <c r="C79" s="17" t="s">
        <v>95</v>
      </c>
      <c r="D79" s="27"/>
      <c r="E79" s="27">
        <f>Assumptions!E31</f>
        <v>4</v>
      </c>
      <c r="F79" s="15"/>
      <c r="G79" s="15"/>
      <c r="H79" s="16"/>
    </row>
    <row r="80" spans="3:8" ht="16.95" customHeight="1" x14ac:dyDescent="0.3">
      <c r="C80" s="19" t="s">
        <v>92</v>
      </c>
      <c r="D80" s="34"/>
      <c r="E80" s="34">
        <f>Assumptions!E32</f>
        <v>5000000</v>
      </c>
      <c r="F80" s="15"/>
      <c r="G80" s="15"/>
      <c r="H80" s="16"/>
    </row>
    <row r="81" spans="3:8" ht="14.4" customHeight="1" thickBot="1" x14ac:dyDescent="0.35">
      <c r="C81" s="31" t="s">
        <v>93</v>
      </c>
      <c r="D81" s="100"/>
      <c r="E81" s="100">
        <f>Assumptions!E33</f>
        <v>0.14000000000000001</v>
      </c>
      <c r="F81" s="101"/>
      <c r="G81" s="101"/>
      <c r="H81" s="102"/>
    </row>
    <row r="82" spans="3:8" ht="15.6" customHeight="1" thickTop="1" x14ac:dyDescent="0.3">
      <c r="C82" s="91" t="s">
        <v>94</v>
      </c>
      <c r="D82" s="104"/>
      <c r="E82" s="104">
        <f>E77*E78*E79*(E80/12)*E81</f>
        <v>354666.66666666674</v>
      </c>
      <c r="F82" s="92"/>
      <c r="G82" s="92"/>
      <c r="H82" s="93"/>
    </row>
    <row r="83" spans="3:8" ht="11.4" customHeight="1" x14ac:dyDescent="0.3">
      <c r="C83" s="19"/>
      <c r="D83" s="20"/>
      <c r="E83" s="20"/>
      <c r="F83" s="15"/>
      <c r="G83" s="15"/>
      <c r="H83" s="16"/>
    </row>
    <row r="84" spans="3:8" ht="13.95" customHeight="1" x14ac:dyDescent="0.3">
      <c r="C84" s="2" t="s">
        <v>135</v>
      </c>
      <c r="D84" s="26"/>
      <c r="E84" s="87">
        <f>E82</f>
        <v>354666.66666666674</v>
      </c>
      <c r="F84" s="1"/>
      <c r="G84" s="1"/>
      <c r="H84" s="3"/>
    </row>
    <row r="85" spans="3:8" ht="15" thickBot="1" x14ac:dyDescent="0.35">
      <c r="C85" s="160" t="s">
        <v>54</v>
      </c>
      <c r="D85" s="166"/>
      <c r="E85" s="162">
        <f>Benefits!$E$2</f>
        <v>0</v>
      </c>
      <c r="F85" s="163"/>
      <c r="G85" s="163"/>
      <c r="H85" s="164"/>
    </row>
    <row r="86" spans="3:8" ht="15.6" thickTop="1" thickBot="1" x14ac:dyDescent="0.35">
      <c r="C86" s="68" t="s">
        <v>136</v>
      </c>
      <c r="D86" s="88"/>
      <c r="E86" s="89">
        <f>E84*(1-E85)</f>
        <v>354666.66666666674</v>
      </c>
      <c r="F86" s="70"/>
      <c r="G86" s="70"/>
      <c r="H86" s="71"/>
    </row>
    <row r="87" spans="3:8" ht="15" thickBot="1" x14ac:dyDescent="0.35">
      <c r="C87" s="13"/>
      <c r="D87" s="24"/>
      <c r="E87" s="5"/>
      <c r="F87" s="5"/>
      <c r="G87" s="5"/>
      <c r="H87" s="14"/>
    </row>
    <row r="88" spans="3:8" ht="15" thickBot="1" x14ac:dyDescent="0.35"/>
    <row r="89" spans="3:8" ht="21" customHeight="1" x14ac:dyDescent="0.3">
      <c r="C89" s="10" t="s">
        <v>99</v>
      </c>
      <c r="D89" s="22" t="s">
        <v>49</v>
      </c>
      <c r="E89" s="460" t="s">
        <v>50</v>
      </c>
      <c r="F89" s="460" t="s">
        <v>51</v>
      </c>
      <c r="G89" s="460" t="s">
        <v>52</v>
      </c>
      <c r="H89" s="461" t="s">
        <v>53</v>
      </c>
    </row>
    <row r="90" spans="3:8" ht="17.399999999999999" customHeight="1" x14ac:dyDescent="0.3">
      <c r="C90" s="17" t="s">
        <v>126</v>
      </c>
      <c r="D90" s="20"/>
      <c r="E90" s="30">
        <f>Assumptions!E35</f>
        <v>3031667</v>
      </c>
      <c r="F90" s="15"/>
      <c r="G90" s="15"/>
      <c r="H90" s="16"/>
    </row>
    <row r="91" spans="3:8" ht="21" customHeight="1" x14ac:dyDescent="0.3">
      <c r="C91" s="19" t="s">
        <v>127</v>
      </c>
      <c r="D91" s="20"/>
      <c r="E91" s="40">
        <f>Assumptions!E36</f>
        <v>8.7499999999999994E-2</v>
      </c>
      <c r="F91" s="15"/>
      <c r="G91" s="15"/>
      <c r="H91" s="16"/>
    </row>
    <row r="92" spans="3:8" ht="16.95" customHeight="1" thickBot="1" x14ac:dyDescent="0.35">
      <c r="C92" s="145" t="s">
        <v>96</v>
      </c>
      <c r="D92" s="146"/>
      <c r="E92" s="147">
        <f>Benefits!E22</f>
        <v>0.2</v>
      </c>
      <c r="F92" s="148"/>
      <c r="G92" s="148"/>
      <c r="H92" s="149"/>
    </row>
    <row r="93" spans="3:8" ht="15" customHeight="1" thickTop="1" thickBot="1" x14ac:dyDescent="0.35">
      <c r="C93" s="94" t="s">
        <v>97</v>
      </c>
      <c r="D93" s="95"/>
      <c r="E93" s="96">
        <f>E90*E91*E92</f>
        <v>53054.172500000001</v>
      </c>
      <c r="F93" s="97"/>
      <c r="G93" s="97"/>
      <c r="H93" s="98"/>
    </row>
    <row r="94" spans="3:8" ht="12.6" customHeight="1" x14ac:dyDescent="0.3">
      <c r="C94" s="19"/>
      <c r="D94" s="20"/>
      <c r="E94" s="39"/>
      <c r="F94" s="15"/>
      <c r="G94" s="15"/>
      <c r="H94" s="16"/>
    </row>
    <row r="95" spans="3:8" ht="12.6" customHeight="1" x14ac:dyDescent="0.3">
      <c r="C95" s="19" t="s">
        <v>512</v>
      </c>
      <c r="D95" s="20"/>
      <c r="E95" s="29">
        <f>Assumptions!E39</f>
        <v>2</v>
      </c>
      <c r="F95" s="15"/>
      <c r="G95" s="15"/>
      <c r="H95" s="16"/>
    </row>
    <row r="96" spans="3:8" ht="12.6" customHeight="1" x14ac:dyDescent="0.3">
      <c r="C96" s="141" t="s">
        <v>325</v>
      </c>
      <c r="D96" s="159"/>
      <c r="E96" s="152">
        <f>Benefits!E23</f>
        <v>0.2</v>
      </c>
      <c r="F96" s="143"/>
      <c r="G96" s="143"/>
      <c r="H96" s="144"/>
    </row>
    <row r="97" spans="3:10" ht="16.95" customHeight="1" x14ac:dyDescent="0.3">
      <c r="C97" s="91" t="s">
        <v>513</v>
      </c>
      <c r="D97" s="150"/>
      <c r="E97" s="345">
        <f>Assumptions!E37</f>
        <v>0.2</v>
      </c>
      <c r="F97" s="92"/>
      <c r="G97" s="92"/>
      <c r="H97" s="93"/>
    </row>
    <row r="98" spans="3:10" ht="17.399999999999999" customHeight="1" thickBot="1" x14ac:dyDescent="0.35">
      <c r="C98" s="31" t="s">
        <v>171</v>
      </c>
      <c r="D98" s="99"/>
      <c r="E98" s="103">
        <f>Assumptions!E38</f>
        <v>200000</v>
      </c>
      <c r="F98" s="101"/>
      <c r="G98" s="101"/>
      <c r="H98" s="102"/>
    </row>
    <row r="99" spans="3:10" ht="16.2" customHeight="1" thickTop="1" thickBot="1" x14ac:dyDescent="0.35">
      <c r="C99" s="94" t="s">
        <v>98</v>
      </c>
      <c r="D99" s="95"/>
      <c r="E99" s="151">
        <f>E95*E96*E97*E98</f>
        <v>16000.000000000004</v>
      </c>
      <c r="F99" s="97"/>
      <c r="G99" s="97"/>
      <c r="H99" s="98"/>
    </row>
    <row r="100" spans="3:10" ht="12.6" customHeight="1" x14ac:dyDescent="0.3">
      <c r="C100" s="19"/>
      <c r="D100" s="20"/>
      <c r="E100" s="27"/>
      <c r="F100" s="15"/>
      <c r="G100" s="15"/>
      <c r="H100" s="16"/>
    </row>
    <row r="101" spans="3:10" x14ac:dyDescent="0.3">
      <c r="C101" s="2" t="s">
        <v>137</v>
      </c>
      <c r="D101" s="23"/>
      <c r="E101" s="87">
        <f>SUM(E93,E99)</f>
        <v>69054.172500000001</v>
      </c>
      <c r="F101" s="1"/>
      <c r="G101" s="1"/>
      <c r="H101" s="3"/>
    </row>
    <row r="102" spans="3:10" ht="15" thickBot="1" x14ac:dyDescent="0.35">
      <c r="C102" s="160" t="s">
        <v>54</v>
      </c>
      <c r="D102" s="161"/>
      <c r="E102" s="162">
        <f>Benefits!$E$2</f>
        <v>0</v>
      </c>
      <c r="F102" s="163"/>
      <c r="G102" s="163"/>
      <c r="H102" s="164"/>
    </row>
    <row r="103" spans="3:10" ht="15.6" thickTop="1" thickBot="1" x14ac:dyDescent="0.35">
      <c r="C103" s="68" t="s">
        <v>138</v>
      </c>
      <c r="D103" s="69"/>
      <c r="E103" s="90">
        <f>E101*(1-E102)</f>
        <v>69054.172500000001</v>
      </c>
      <c r="F103" s="70"/>
      <c r="G103" s="70"/>
      <c r="H103" s="71"/>
    </row>
    <row r="104" spans="3:10" ht="15" thickBot="1" x14ac:dyDescent="0.35">
      <c r="C104" s="13"/>
      <c r="D104" s="24"/>
      <c r="E104" s="24"/>
      <c r="F104" s="5"/>
      <c r="G104" s="5"/>
      <c r="H104" s="14"/>
    </row>
    <row r="106" spans="3:10" ht="15" thickBot="1" x14ac:dyDescent="0.35"/>
    <row r="107" spans="3:10" ht="21" customHeight="1" x14ac:dyDescent="0.3">
      <c r="C107" s="10" t="s">
        <v>68</v>
      </c>
      <c r="D107" s="22" t="s">
        <v>49</v>
      </c>
      <c r="E107" s="460" t="s">
        <v>50</v>
      </c>
      <c r="F107" s="460" t="s">
        <v>51</v>
      </c>
      <c r="G107" s="460" t="s">
        <v>52</v>
      </c>
      <c r="H107" s="461" t="s">
        <v>53</v>
      </c>
    </row>
    <row r="108" spans="3:10" ht="18" customHeight="1" x14ac:dyDescent="0.3">
      <c r="C108" s="19" t="s">
        <v>75</v>
      </c>
      <c r="D108" s="29"/>
      <c r="E108" s="29">
        <f>Assumptions!E41</f>
        <v>7.45</v>
      </c>
      <c r="F108" s="15"/>
      <c r="G108" s="15"/>
      <c r="H108" s="16"/>
    </row>
    <row r="109" spans="3:10" ht="19.95" customHeight="1" x14ac:dyDescent="0.3">
      <c r="C109" s="19" t="s">
        <v>76</v>
      </c>
      <c r="D109" s="36"/>
      <c r="E109" s="36">
        <f>Assumptions!E42</f>
        <v>6.9</v>
      </c>
      <c r="F109" s="15"/>
      <c r="G109" s="15"/>
      <c r="H109" s="16"/>
    </row>
    <row r="110" spans="3:10" ht="18" customHeight="1" x14ac:dyDescent="0.3">
      <c r="C110" s="91" t="s">
        <v>81</v>
      </c>
      <c r="D110" s="277"/>
      <c r="E110" s="277">
        <f>E108*E109</f>
        <v>51.405000000000001</v>
      </c>
      <c r="F110" s="92"/>
      <c r="G110" s="92"/>
      <c r="H110" s="93"/>
    </row>
    <row r="111" spans="3:10" ht="18.600000000000001" customHeight="1" x14ac:dyDescent="0.3">
      <c r="C111" s="141" t="s">
        <v>77</v>
      </c>
      <c r="D111" s="152"/>
      <c r="E111" s="152">
        <f>Benefits!E26</f>
        <v>0.12</v>
      </c>
      <c r="F111" s="143"/>
      <c r="G111" s="143"/>
      <c r="H111" s="144"/>
      <c r="J111">
        <f>3000000/365</f>
        <v>8219.17808219178</v>
      </c>
    </row>
    <row r="112" spans="3:10" ht="19.95" customHeight="1" x14ac:dyDescent="0.3">
      <c r="C112" s="141" t="s">
        <v>78</v>
      </c>
      <c r="D112" s="152"/>
      <c r="E112" s="152">
        <f>Benefits!E27</f>
        <v>0.18</v>
      </c>
      <c r="F112" s="143"/>
      <c r="G112" s="143"/>
      <c r="H112" s="144"/>
      <c r="J112" s="135">
        <f>J111*365</f>
        <v>2999999.9999999995</v>
      </c>
    </row>
    <row r="113" spans="3:8" ht="18" customHeight="1" x14ac:dyDescent="0.3">
      <c r="C113" s="91" t="s">
        <v>129</v>
      </c>
      <c r="D113" s="277"/>
      <c r="E113" s="277">
        <f>(E108*(1-E111))*(E109*(1-E112))</f>
        <v>37.093848000000001</v>
      </c>
      <c r="F113" s="92"/>
      <c r="G113" s="92"/>
      <c r="H113" s="93"/>
    </row>
    <row r="114" spans="3:8" ht="18" customHeight="1" x14ac:dyDescent="0.3">
      <c r="C114" s="19" t="s">
        <v>165</v>
      </c>
      <c r="D114" s="36"/>
      <c r="E114" s="43">
        <f>Assumptions!E43</f>
        <v>3000000</v>
      </c>
      <c r="F114" s="15"/>
      <c r="G114" s="15"/>
      <c r="H114" s="16"/>
    </row>
    <row r="115" spans="3:8" ht="18" customHeight="1" x14ac:dyDescent="0.3">
      <c r="C115" s="91" t="s">
        <v>166</v>
      </c>
      <c r="D115" s="277"/>
      <c r="E115" s="277">
        <v>365</v>
      </c>
      <c r="F115" s="92"/>
      <c r="G115" s="92"/>
      <c r="H115" s="93"/>
    </row>
    <row r="116" spans="3:8" ht="16.95" customHeight="1" thickBot="1" x14ac:dyDescent="0.35">
      <c r="C116" s="278" t="s">
        <v>79</v>
      </c>
      <c r="D116" s="279"/>
      <c r="E116" s="279">
        <f>E114/E115</f>
        <v>8219.17808219178</v>
      </c>
      <c r="F116" s="280"/>
      <c r="G116" s="280"/>
      <c r="H116" s="281"/>
    </row>
    <row r="117" spans="3:8" ht="21" customHeight="1" thickTop="1" thickBot="1" x14ac:dyDescent="0.35">
      <c r="C117" s="105" t="s">
        <v>80</v>
      </c>
      <c r="D117" s="106"/>
      <c r="E117" s="106">
        <f>E113*E116</f>
        <v>304880.94246575341</v>
      </c>
      <c r="F117" s="107"/>
      <c r="G117" s="107"/>
      <c r="H117" s="108"/>
    </row>
    <row r="118" spans="3:8" ht="17.399999999999999" customHeight="1" x14ac:dyDescent="0.3">
      <c r="C118" s="17" t="s">
        <v>550</v>
      </c>
      <c r="D118" s="27"/>
      <c r="E118" s="27">
        <f>Assumptions!E44</f>
        <v>2</v>
      </c>
      <c r="F118" s="15"/>
      <c r="G118" s="15"/>
      <c r="H118" s="16"/>
    </row>
    <row r="119" spans="3:8" ht="19.2" customHeight="1" x14ac:dyDescent="0.3">
      <c r="C119" s="91" t="s">
        <v>452</v>
      </c>
      <c r="D119" s="282"/>
      <c r="E119" s="283">
        <f>E113</f>
        <v>37.093848000000001</v>
      </c>
      <c r="F119" s="92"/>
      <c r="G119" s="92"/>
      <c r="H119" s="93"/>
    </row>
    <row r="120" spans="3:8" ht="16.2" customHeight="1" thickBot="1" x14ac:dyDescent="0.35">
      <c r="C120" s="19" t="s">
        <v>551</v>
      </c>
      <c r="D120" s="34"/>
      <c r="E120" s="256">
        <f>Assumptions!E45</f>
        <v>150000</v>
      </c>
      <c r="F120" s="15"/>
      <c r="G120" s="15"/>
      <c r="H120" s="16"/>
    </row>
    <row r="121" spans="3:8" ht="16.95" customHeight="1" thickTop="1" thickBot="1" x14ac:dyDescent="0.35">
      <c r="C121" s="105" t="s">
        <v>128</v>
      </c>
      <c r="D121" s="106"/>
      <c r="E121" s="106">
        <f>E118*E119*(E120/2000)</f>
        <v>5564.0772000000006</v>
      </c>
      <c r="F121" s="107"/>
      <c r="G121" s="107"/>
      <c r="H121" s="108"/>
    </row>
    <row r="122" spans="3:8" ht="15" customHeight="1" x14ac:dyDescent="0.3">
      <c r="C122" s="19"/>
      <c r="D122" s="30"/>
      <c r="E122" s="30"/>
      <c r="F122" s="15"/>
      <c r="G122" s="15"/>
      <c r="H122" s="16"/>
    </row>
    <row r="123" spans="3:8" x14ac:dyDescent="0.3">
      <c r="C123" s="80" t="s">
        <v>139</v>
      </c>
      <c r="D123" s="284"/>
      <c r="E123" s="104">
        <f>E117+E121</f>
        <v>310445.01966575341</v>
      </c>
      <c r="F123" s="83"/>
      <c r="G123" s="83"/>
      <c r="H123" s="84"/>
    </row>
    <row r="124" spans="3:8" ht="15" thickBot="1" x14ac:dyDescent="0.35">
      <c r="C124" s="160" t="s">
        <v>72</v>
      </c>
      <c r="D124" s="166"/>
      <c r="E124" s="162">
        <f>Benefits!$E$2</f>
        <v>0</v>
      </c>
      <c r="F124" s="163"/>
      <c r="G124" s="163"/>
      <c r="H124" s="164"/>
    </row>
    <row r="125" spans="3:8" ht="15.6" thickTop="1" thickBot="1" x14ac:dyDescent="0.35">
      <c r="C125" s="64" t="s">
        <v>140</v>
      </c>
      <c r="D125" s="109"/>
      <c r="E125" s="110">
        <f>E123*(1-E124)</f>
        <v>310445.01966575341</v>
      </c>
      <c r="F125" s="66"/>
      <c r="G125" s="66"/>
      <c r="H125" s="67"/>
    </row>
    <row r="126" spans="3:8" ht="15" thickBot="1" x14ac:dyDescent="0.35">
      <c r="C126" s="13"/>
      <c r="D126" s="24"/>
      <c r="E126" s="5"/>
      <c r="F126" s="5"/>
      <c r="G126" s="5"/>
      <c r="H126" s="14"/>
    </row>
    <row r="128" spans="3:8" ht="15" thickBot="1" x14ac:dyDescent="0.35"/>
    <row r="129" spans="3:15" ht="21" customHeight="1" x14ac:dyDescent="0.3">
      <c r="C129" s="10" t="s">
        <v>83</v>
      </c>
      <c r="D129" s="22" t="s">
        <v>49</v>
      </c>
      <c r="E129" s="460" t="s">
        <v>50</v>
      </c>
      <c r="F129" s="460" t="s">
        <v>51</v>
      </c>
      <c r="G129" s="460" t="s">
        <v>52</v>
      </c>
      <c r="H129" s="461" t="s">
        <v>53</v>
      </c>
    </row>
    <row r="130" spans="3:15" ht="17.399999999999999" customHeight="1" x14ac:dyDescent="0.3">
      <c r="C130" s="17" t="s">
        <v>454</v>
      </c>
      <c r="D130" s="27"/>
      <c r="E130" s="27">
        <f>Assumptions!E47</f>
        <v>2</v>
      </c>
      <c r="F130" s="15"/>
      <c r="G130" s="15"/>
      <c r="H130" s="16"/>
    </row>
    <row r="131" spans="3:15" ht="21" customHeight="1" x14ac:dyDescent="0.3">
      <c r="C131" s="19" t="s">
        <v>496</v>
      </c>
      <c r="D131" s="33"/>
      <c r="E131" s="33">
        <f>Assumptions!E48</f>
        <v>0.5</v>
      </c>
      <c r="F131" s="15"/>
      <c r="G131" s="15"/>
      <c r="H131" s="16"/>
    </row>
    <row r="132" spans="3:15" ht="21" customHeight="1" x14ac:dyDescent="0.3">
      <c r="C132" s="19" t="s">
        <v>69</v>
      </c>
      <c r="D132" s="34"/>
      <c r="E132" s="34">
        <f>Assumptions!E49</f>
        <v>150000</v>
      </c>
      <c r="F132" s="15"/>
      <c r="G132" s="15"/>
      <c r="H132" s="16"/>
    </row>
    <row r="133" spans="3:15" ht="21" customHeight="1" thickBot="1" x14ac:dyDescent="0.35">
      <c r="C133" s="145" t="s">
        <v>70</v>
      </c>
      <c r="D133" s="147"/>
      <c r="E133" s="147">
        <f>Benefits!E29</f>
        <v>0.3</v>
      </c>
      <c r="F133" s="148"/>
      <c r="G133" s="148"/>
      <c r="H133" s="149" t="s">
        <v>206</v>
      </c>
    </row>
    <row r="134" spans="3:15" ht="16.95" customHeight="1" thickTop="1" x14ac:dyDescent="0.3">
      <c r="C134" s="91" t="s">
        <v>82</v>
      </c>
      <c r="D134" s="104"/>
      <c r="E134" s="104">
        <f>E130*E131*E132*E133</f>
        <v>45000</v>
      </c>
      <c r="F134" s="92"/>
      <c r="G134" s="92"/>
      <c r="H134" s="93"/>
    </row>
    <row r="135" spans="3:15" ht="18" customHeight="1" x14ac:dyDescent="0.3">
      <c r="C135" s="19"/>
      <c r="D135" s="30"/>
      <c r="E135" s="30"/>
      <c r="F135" s="15"/>
      <c r="G135" s="15"/>
      <c r="H135" s="16"/>
    </row>
    <row r="136" spans="3:15" ht="17.399999999999999" customHeight="1" x14ac:dyDescent="0.3">
      <c r="C136" s="19" t="s">
        <v>73</v>
      </c>
      <c r="D136" s="30"/>
      <c r="E136" s="30">
        <f>Assumptions!E50</f>
        <v>25000000</v>
      </c>
      <c r="F136" s="15"/>
      <c r="G136" s="15"/>
      <c r="H136" s="16"/>
      <c r="J136" t="s">
        <v>161</v>
      </c>
      <c r="K136" s="133">
        <v>10000000</v>
      </c>
    </row>
    <row r="137" spans="3:15" ht="21" customHeight="1" x14ac:dyDescent="0.3">
      <c r="C137" s="19" t="s">
        <v>74</v>
      </c>
      <c r="D137" s="35"/>
      <c r="E137" s="35">
        <f>Assumptions!E51</f>
        <v>0.02</v>
      </c>
      <c r="F137" s="15"/>
      <c r="G137" s="15"/>
      <c r="H137" s="16"/>
      <c r="J137" t="s">
        <v>162</v>
      </c>
      <c r="K137" s="134"/>
    </row>
    <row r="138" spans="3:15" ht="21" customHeight="1" thickBot="1" x14ac:dyDescent="0.35">
      <c r="C138" s="145" t="s">
        <v>552</v>
      </c>
      <c r="D138" s="153"/>
      <c r="E138" s="153">
        <f>Benefits!E30</f>
        <v>0.5</v>
      </c>
      <c r="F138" s="148"/>
      <c r="G138" s="148"/>
      <c r="H138" s="149"/>
      <c r="K138" t="s">
        <v>163</v>
      </c>
    </row>
    <row r="139" spans="3:15" ht="21" customHeight="1" thickTop="1" thickBot="1" x14ac:dyDescent="0.35">
      <c r="C139" s="105" t="s">
        <v>71</v>
      </c>
      <c r="D139" s="106"/>
      <c r="E139" s="106">
        <f>E136*E137*E138</f>
        <v>250000</v>
      </c>
      <c r="F139" s="107"/>
      <c r="G139" s="107"/>
      <c r="H139" s="108"/>
      <c r="K139" t="s">
        <v>164</v>
      </c>
    </row>
    <row r="140" spans="3:15" ht="21" customHeight="1" x14ac:dyDescent="0.3">
      <c r="C140" s="19"/>
      <c r="D140" s="20"/>
      <c r="E140" s="20"/>
      <c r="F140" s="15"/>
      <c r="G140" s="15"/>
      <c r="H140" s="16"/>
      <c r="O140" t="s">
        <v>450</v>
      </c>
    </row>
    <row r="141" spans="3:15" x14ac:dyDescent="0.3">
      <c r="C141" s="2" t="s">
        <v>66</v>
      </c>
      <c r="D141" s="26"/>
      <c r="E141" s="26">
        <f>E134+E139</f>
        <v>295000</v>
      </c>
      <c r="F141" s="1"/>
      <c r="G141" s="1"/>
      <c r="H141" s="3"/>
    </row>
    <row r="142" spans="3:15" ht="15" thickBot="1" x14ac:dyDescent="0.35">
      <c r="C142" s="160" t="s">
        <v>54</v>
      </c>
      <c r="D142" s="166"/>
      <c r="E142" s="162">
        <f>Benefits!$E$2</f>
        <v>0</v>
      </c>
      <c r="F142" s="163"/>
      <c r="G142" s="163"/>
      <c r="H142" s="164"/>
    </row>
    <row r="143" spans="3:15" ht="15.6" thickTop="1" thickBot="1" x14ac:dyDescent="0.35">
      <c r="C143" s="64" t="s">
        <v>59</v>
      </c>
      <c r="D143" s="112"/>
      <c r="E143" s="112">
        <f>E141*(1-E142)</f>
        <v>295000</v>
      </c>
      <c r="F143" s="66"/>
      <c r="G143" s="66"/>
      <c r="H143" s="67"/>
    </row>
    <row r="144" spans="3:15" ht="15" thickBot="1" x14ac:dyDescent="0.35">
      <c r="C144" s="13"/>
      <c r="D144" s="24"/>
      <c r="E144" s="5"/>
      <c r="F144" s="5"/>
      <c r="G144" s="5"/>
      <c r="H144" s="14"/>
    </row>
    <row r="146" spans="3:10" ht="15" thickBot="1" x14ac:dyDescent="0.35"/>
    <row r="147" spans="3:10" ht="21.6" customHeight="1" x14ac:dyDescent="0.3">
      <c r="C147" s="10" t="s">
        <v>84</v>
      </c>
      <c r="D147" s="22" t="s">
        <v>49</v>
      </c>
      <c r="E147" s="460" t="s">
        <v>50</v>
      </c>
      <c r="F147" s="460" t="s">
        <v>51</v>
      </c>
      <c r="G147" s="460" t="s">
        <v>52</v>
      </c>
      <c r="H147" s="461" t="s">
        <v>53</v>
      </c>
    </row>
    <row r="148" spans="3:10" ht="15" customHeight="1" x14ac:dyDescent="0.3">
      <c r="C148" s="19" t="s">
        <v>86</v>
      </c>
      <c r="D148" s="27"/>
      <c r="E148" s="27">
        <f>365*24</f>
        <v>8760</v>
      </c>
      <c r="F148" s="15"/>
      <c r="G148" s="15"/>
      <c r="H148" s="16"/>
    </row>
    <row r="149" spans="3:10" ht="15.6" customHeight="1" x14ac:dyDescent="0.3">
      <c r="C149" s="17" t="s">
        <v>455</v>
      </c>
      <c r="D149" s="28"/>
      <c r="E149" s="28">
        <f>Assumptions!E53</f>
        <v>0.99985000000000002</v>
      </c>
      <c r="F149" s="15"/>
      <c r="G149" s="15"/>
      <c r="H149" s="16"/>
    </row>
    <row r="150" spans="3:10" ht="15" customHeight="1" x14ac:dyDescent="0.3">
      <c r="C150" s="19" t="s">
        <v>130</v>
      </c>
      <c r="D150" s="29"/>
      <c r="E150" s="29">
        <f>E148*(1-E149)</f>
        <v>1.3139999999998553</v>
      </c>
      <c r="F150" s="15"/>
      <c r="G150" s="15"/>
      <c r="H150" s="16"/>
      <c r="J150" s="225">
        <f>E150-E152</f>
        <v>1.226400000000254</v>
      </c>
    </row>
    <row r="151" spans="3:10" ht="15.6" customHeight="1" x14ac:dyDescent="0.3">
      <c r="C151" s="19" t="s">
        <v>456</v>
      </c>
      <c r="D151" s="28"/>
      <c r="E151" s="28">
        <f>Assumptions!E54</f>
        <v>0.99999000000000005</v>
      </c>
      <c r="F151" s="15"/>
      <c r="G151" s="15"/>
      <c r="H151" s="16"/>
    </row>
    <row r="152" spans="3:10" ht="17.399999999999999" customHeight="1" x14ac:dyDescent="0.3">
      <c r="C152" s="19" t="s">
        <v>85</v>
      </c>
      <c r="D152" s="27"/>
      <c r="E152" s="27">
        <f>E148*(1-E151)</f>
        <v>8.759999999960133E-2</v>
      </c>
      <c r="F152" s="15"/>
      <c r="G152" s="15"/>
      <c r="H152" s="16"/>
    </row>
    <row r="153" spans="3:10" ht="17.399999999999999" customHeight="1" x14ac:dyDescent="0.3">
      <c r="C153" s="19" t="s">
        <v>457</v>
      </c>
      <c r="D153" s="27"/>
      <c r="E153" s="29">
        <f>E150-E152</f>
        <v>1.226400000000254</v>
      </c>
      <c r="F153" s="15"/>
      <c r="G153" s="15"/>
      <c r="H153" s="16"/>
    </row>
    <row r="154" spans="3:10" ht="16.95" customHeight="1" x14ac:dyDescent="0.3">
      <c r="C154" s="19" t="s">
        <v>87</v>
      </c>
      <c r="D154" s="30"/>
      <c r="E154" s="30">
        <f>Assumptions!E55</f>
        <v>636000</v>
      </c>
      <c r="F154" s="15"/>
      <c r="G154" s="15"/>
      <c r="H154" s="16"/>
    </row>
    <row r="155" spans="3:10" ht="15.6" customHeight="1" thickBot="1" x14ac:dyDescent="0.35">
      <c r="C155" s="145" t="s">
        <v>109</v>
      </c>
      <c r="D155" s="250"/>
      <c r="E155" s="153">
        <f>Benefits!E32</f>
        <v>0.25</v>
      </c>
      <c r="F155" s="148"/>
      <c r="G155" s="148"/>
      <c r="H155" s="149"/>
      <c r="J155" t="s">
        <v>142</v>
      </c>
    </row>
    <row r="156" spans="3:10" ht="15.6" customHeight="1" thickTop="1" x14ac:dyDescent="0.3">
      <c r="C156" s="91" t="s">
        <v>462</v>
      </c>
      <c r="D156" s="104"/>
      <c r="E156" s="251">
        <f>E153*E154*E155</f>
        <v>194997.60000004037</v>
      </c>
      <c r="F156" s="92"/>
      <c r="G156" s="92"/>
      <c r="H156" s="93"/>
    </row>
    <row r="157" spans="3:10" ht="15.6" customHeight="1" x14ac:dyDescent="0.3">
      <c r="C157" s="19" t="s">
        <v>458</v>
      </c>
      <c r="D157" s="30"/>
      <c r="E157" s="36">
        <f>Assumptions!E56</f>
        <v>2</v>
      </c>
      <c r="F157" s="15"/>
      <c r="G157" s="15"/>
      <c r="H157" s="16"/>
    </row>
    <row r="158" spans="3:10" ht="15.6" customHeight="1" x14ac:dyDescent="0.3">
      <c r="C158" s="19" t="s">
        <v>459</v>
      </c>
      <c r="D158" s="30"/>
      <c r="E158" s="35">
        <f>Assumptions!E57</f>
        <v>1</v>
      </c>
      <c r="F158" s="15"/>
      <c r="G158" s="15"/>
      <c r="H158" s="16"/>
    </row>
    <row r="159" spans="3:10" ht="15.6" customHeight="1" x14ac:dyDescent="0.3">
      <c r="C159" s="19" t="s">
        <v>460</v>
      </c>
      <c r="D159" s="30"/>
      <c r="E159" s="249">
        <f>Assumptions!E58</f>
        <v>150000</v>
      </c>
      <c r="F159" s="15"/>
      <c r="G159" s="15"/>
      <c r="H159" s="16"/>
    </row>
    <row r="160" spans="3:10" ht="15.6" customHeight="1" thickBot="1" x14ac:dyDescent="0.35">
      <c r="C160" s="145" t="s">
        <v>461</v>
      </c>
      <c r="D160" s="250"/>
      <c r="E160" s="285">
        <f>Benefits!E33</f>
        <v>0.2</v>
      </c>
      <c r="F160" s="148"/>
      <c r="G160" s="148"/>
      <c r="H160" s="149"/>
    </row>
    <row r="161" spans="3:10" ht="16.2" customHeight="1" thickTop="1" x14ac:dyDescent="0.3">
      <c r="C161" s="91" t="s">
        <v>88</v>
      </c>
      <c r="D161" s="104"/>
      <c r="E161" s="104">
        <f>E157*E158*E159*E160</f>
        <v>60000</v>
      </c>
      <c r="F161" s="92"/>
      <c r="G161" s="92"/>
      <c r="H161" s="93"/>
    </row>
    <row r="162" spans="3:10" ht="21" customHeight="1" x14ac:dyDescent="0.3">
      <c r="C162" s="19" t="s">
        <v>463</v>
      </c>
      <c r="D162" s="30"/>
      <c r="E162" s="30">
        <f>E156+E161</f>
        <v>254997.60000004037</v>
      </c>
      <c r="F162" s="15"/>
      <c r="G162" s="15"/>
      <c r="H162" s="16"/>
    </row>
    <row r="163" spans="3:10" ht="15" thickBot="1" x14ac:dyDescent="0.35">
      <c r="C163" s="168" t="s">
        <v>54</v>
      </c>
      <c r="D163" s="169"/>
      <c r="E163" s="162">
        <f>Benefits!$E$2</f>
        <v>0</v>
      </c>
      <c r="F163" s="171"/>
      <c r="G163" s="171"/>
      <c r="H163" s="172"/>
    </row>
    <row r="164" spans="3:10" ht="15.6" thickTop="1" thickBot="1" x14ac:dyDescent="0.35">
      <c r="C164" s="114" t="s">
        <v>59</v>
      </c>
      <c r="D164" s="115"/>
      <c r="E164" s="118">
        <f>E162*(1-E163)</f>
        <v>254997.60000004037</v>
      </c>
      <c r="F164" s="116"/>
      <c r="G164" s="116"/>
      <c r="H164" s="117"/>
    </row>
    <row r="165" spans="3:10" ht="15" thickBot="1" x14ac:dyDescent="0.35">
      <c r="C165" s="13"/>
      <c r="D165" s="24"/>
      <c r="E165" s="5"/>
      <c r="F165" s="5"/>
      <c r="G165" s="5"/>
      <c r="H165" s="14"/>
    </row>
    <row r="167" spans="3:10" ht="15" thickBot="1" x14ac:dyDescent="0.35"/>
    <row r="168" spans="3:10" ht="21" customHeight="1" x14ac:dyDescent="0.3">
      <c r="C168" s="10" t="s">
        <v>101</v>
      </c>
      <c r="D168" s="22" t="s">
        <v>49</v>
      </c>
      <c r="E168" s="460" t="s">
        <v>50</v>
      </c>
      <c r="F168" s="460" t="s">
        <v>51</v>
      </c>
      <c r="G168" s="460" t="s">
        <v>52</v>
      </c>
      <c r="H168" s="461" t="s">
        <v>53</v>
      </c>
    </row>
    <row r="169" spans="3:10" ht="18" customHeight="1" x14ac:dyDescent="0.3">
      <c r="C169" s="19" t="s">
        <v>102</v>
      </c>
      <c r="D169" s="27"/>
      <c r="E169" s="39">
        <f>E20</f>
        <v>72000</v>
      </c>
      <c r="F169" s="39">
        <f>E169</f>
        <v>72000</v>
      </c>
      <c r="G169" s="39">
        <f>F169</f>
        <v>72000</v>
      </c>
      <c r="H169" s="45">
        <f>SUM(E169:G169)</f>
        <v>216000</v>
      </c>
      <c r="J169" s="42">
        <f>E169/$E$178</f>
        <v>2.7975685691501686E-2</v>
      </c>
    </row>
    <row r="170" spans="3:10" ht="17.399999999999999" customHeight="1" x14ac:dyDescent="0.3">
      <c r="C170" s="17" t="s">
        <v>103</v>
      </c>
      <c r="D170" s="28"/>
      <c r="E170" s="39">
        <f>E41</f>
        <v>332500</v>
      </c>
      <c r="F170" s="39">
        <f t="shared" ref="F170:G177" si="0">E170</f>
        <v>332500</v>
      </c>
      <c r="G170" s="39">
        <f t="shared" si="0"/>
        <v>332500</v>
      </c>
      <c r="H170" s="45">
        <f t="shared" ref="H170:H177" si="1">SUM(E170:G170)</f>
        <v>997500</v>
      </c>
      <c r="J170" s="42">
        <f t="shared" ref="J170:J177" si="2">E170/$E$178</f>
        <v>0.12919327072811543</v>
      </c>
    </row>
    <row r="171" spans="3:10" ht="21" customHeight="1" x14ac:dyDescent="0.3">
      <c r="C171" s="19" t="s">
        <v>104</v>
      </c>
      <c r="D171" s="29"/>
      <c r="E171" s="39">
        <f>E60</f>
        <v>325000</v>
      </c>
      <c r="F171" s="39">
        <f t="shared" si="0"/>
        <v>325000</v>
      </c>
      <c r="G171" s="39">
        <f t="shared" si="0"/>
        <v>325000</v>
      </c>
      <c r="H171" s="45">
        <f t="shared" si="1"/>
        <v>975000</v>
      </c>
      <c r="J171" s="42">
        <f t="shared" si="2"/>
        <v>0.12627913680191732</v>
      </c>
    </row>
    <row r="172" spans="3:10" ht="21" customHeight="1" x14ac:dyDescent="0.3">
      <c r="C172" s="19" t="s">
        <v>62</v>
      </c>
      <c r="D172" s="28"/>
      <c r="E172" s="39">
        <f>E72</f>
        <v>560000.00000000012</v>
      </c>
      <c r="F172" s="39">
        <f t="shared" si="0"/>
        <v>560000.00000000012</v>
      </c>
      <c r="G172" s="39">
        <f t="shared" si="0"/>
        <v>560000.00000000012</v>
      </c>
      <c r="H172" s="45">
        <f t="shared" si="1"/>
        <v>1680000.0000000005</v>
      </c>
      <c r="J172" s="42">
        <f t="shared" si="2"/>
        <v>0.2175886664894576</v>
      </c>
    </row>
    <row r="173" spans="3:10" ht="21" customHeight="1" x14ac:dyDescent="0.3">
      <c r="C173" s="19" t="s">
        <v>105</v>
      </c>
      <c r="D173" s="27"/>
      <c r="E173" s="39">
        <f>E86</f>
        <v>354666.66666666674</v>
      </c>
      <c r="F173" s="39">
        <f t="shared" si="0"/>
        <v>354666.66666666674</v>
      </c>
      <c r="G173" s="39">
        <f t="shared" si="0"/>
        <v>354666.66666666674</v>
      </c>
      <c r="H173" s="45">
        <f t="shared" si="1"/>
        <v>1064000.0000000002</v>
      </c>
      <c r="J173" s="42">
        <f t="shared" si="2"/>
        <v>0.13780615544332314</v>
      </c>
    </row>
    <row r="174" spans="3:10" ht="21" customHeight="1" x14ac:dyDescent="0.3">
      <c r="C174" s="19" t="s">
        <v>99</v>
      </c>
      <c r="E174" s="39">
        <f>E103</f>
        <v>69054.172500000001</v>
      </c>
      <c r="F174" s="39">
        <f t="shared" si="0"/>
        <v>69054.172500000001</v>
      </c>
      <c r="G174" s="39">
        <f t="shared" si="0"/>
        <v>69054.172500000001</v>
      </c>
      <c r="H174" s="45">
        <f t="shared" si="1"/>
        <v>207162.51750000002</v>
      </c>
      <c r="J174" s="42">
        <f t="shared" si="2"/>
        <v>2.6831080910371376E-2</v>
      </c>
    </row>
    <row r="175" spans="3:10" ht="21" customHeight="1" x14ac:dyDescent="0.3">
      <c r="C175" s="19" t="s">
        <v>106</v>
      </c>
      <c r="D175" s="30"/>
      <c r="E175" s="39">
        <f>E125</f>
        <v>310445.01966575341</v>
      </c>
      <c r="F175" s="39">
        <f t="shared" si="0"/>
        <v>310445.01966575341</v>
      </c>
      <c r="G175" s="39">
        <f t="shared" si="0"/>
        <v>310445.01966575341</v>
      </c>
      <c r="H175" s="45">
        <f t="shared" si="1"/>
        <v>931335.05899726017</v>
      </c>
      <c r="J175" s="42">
        <f t="shared" si="2"/>
        <v>0.12062378187029413</v>
      </c>
    </row>
    <row r="176" spans="3:10" ht="21" customHeight="1" x14ac:dyDescent="0.3">
      <c r="C176" s="19" t="s">
        <v>107</v>
      </c>
      <c r="D176" s="30"/>
      <c r="E176" s="39">
        <f>E143</f>
        <v>295000</v>
      </c>
      <c r="F176" s="39">
        <f t="shared" si="0"/>
        <v>295000</v>
      </c>
      <c r="G176" s="39">
        <f t="shared" si="0"/>
        <v>295000</v>
      </c>
      <c r="H176" s="45">
        <f t="shared" si="1"/>
        <v>885000</v>
      </c>
      <c r="J176" s="42">
        <f t="shared" si="2"/>
        <v>0.11462260109712497</v>
      </c>
    </row>
    <row r="177" spans="3:11" ht="21" customHeight="1" x14ac:dyDescent="0.3">
      <c r="C177" s="19" t="s">
        <v>84</v>
      </c>
      <c r="D177" s="30"/>
      <c r="E177" s="39">
        <f>E164</f>
        <v>254997.60000004037</v>
      </c>
      <c r="F177" s="39">
        <f t="shared" si="0"/>
        <v>254997.60000004037</v>
      </c>
      <c r="G177" s="39">
        <f t="shared" si="0"/>
        <v>254997.60000004037</v>
      </c>
      <c r="H177" s="45">
        <f t="shared" si="1"/>
        <v>764992.80000012112</v>
      </c>
      <c r="J177" s="42">
        <f t="shared" si="2"/>
        <v>9.9079620967894438E-2</v>
      </c>
    </row>
    <row r="178" spans="3:11" ht="21" customHeight="1" thickBot="1" x14ac:dyDescent="0.35">
      <c r="C178" s="41" t="s">
        <v>53</v>
      </c>
      <c r="D178" s="118"/>
      <c r="E178" s="118">
        <f>SUM(E169:E177)</f>
        <v>2573663.4588324605</v>
      </c>
      <c r="F178" s="118">
        <f t="shared" ref="F178:G178" si="3">SUM(F169:F177)</f>
        <v>2573663.4588324605</v>
      </c>
      <c r="G178" s="118">
        <f t="shared" si="3"/>
        <v>2573663.4588324605</v>
      </c>
      <c r="H178" s="121">
        <f>SUM(H169:H177)</f>
        <v>7720990.3764973823</v>
      </c>
    </row>
    <row r="179" spans="3:11" ht="15" thickBot="1" x14ac:dyDescent="0.35">
      <c r="C179" s="13"/>
      <c r="D179" s="24"/>
      <c r="E179" s="5"/>
      <c r="F179" s="5"/>
      <c r="G179" s="5"/>
      <c r="H179" s="46"/>
    </row>
    <row r="180" spans="3:11" ht="16.95" customHeight="1" x14ac:dyDescent="0.3"/>
    <row r="182" spans="3:11" ht="15" thickBot="1" x14ac:dyDescent="0.35"/>
    <row r="183" spans="3:11" ht="21" customHeight="1" x14ac:dyDescent="0.3">
      <c r="C183" s="10" t="s">
        <v>110</v>
      </c>
      <c r="D183" s="460" t="s">
        <v>49</v>
      </c>
      <c r="E183" s="460" t="s">
        <v>50</v>
      </c>
      <c r="F183" s="460" t="s">
        <v>51</v>
      </c>
      <c r="G183" s="460" t="s">
        <v>52</v>
      </c>
      <c r="H183" s="461" t="s">
        <v>53</v>
      </c>
      <c r="I183" s="643"/>
      <c r="J183" s="643"/>
    </row>
    <row r="184" spans="3:11" ht="20.399999999999999" customHeight="1" x14ac:dyDescent="0.3">
      <c r="C184" s="17" t="s">
        <v>464</v>
      </c>
      <c r="D184" s="25">
        <v>800000</v>
      </c>
      <c r="E184" s="15"/>
      <c r="F184" s="15"/>
      <c r="G184" s="15"/>
      <c r="H184" s="16"/>
      <c r="I184" s="643"/>
      <c r="J184" s="643"/>
      <c r="K184" s="135">
        <f>D184/668900</f>
        <v>1.1959934220361788</v>
      </c>
    </row>
    <row r="185" spans="3:11" ht="20.399999999999999" customHeight="1" x14ac:dyDescent="0.3">
      <c r="C185" s="1" t="s">
        <v>536</v>
      </c>
      <c r="D185" s="30">
        <f>Costs!E24</f>
        <v>0</v>
      </c>
      <c r="E185" s="30">
        <f>D185</f>
        <v>0</v>
      </c>
      <c r="F185" s="30">
        <f>E185</f>
        <v>0</v>
      </c>
      <c r="G185" s="27"/>
      <c r="H185" s="124"/>
      <c r="I185" s="643"/>
      <c r="J185" s="643"/>
    </row>
    <row r="186" spans="3:11" ht="20.399999999999999" customHeight="1" x14ac:dyDescent="0.3">
      <c r="C186" s="1" t="s">
        <v>537</v>
      </c>
      <c r="D186" s="39">
        <f>Costs!E25</f>
        <v>40000</v>
      </c>
      <c r="E186" s="30">
        <v>0</v>
      </c>
      <c r="F186" s="30">
        <v>0</v>
      </c>
      <c r="G186" s="27"/>
      <c r="H186" s="124"/>
      <c r="I186" s="643"/>
      <c r="J186" s="643"/>
    </row>
    <row r="187" spans="3:11" ht="20.399999999999999" customHeight="1" thickBot="1" x14ac:dyDescent="0.35">
      <c r="C187" s="1" t="s">
        <v>538</v>
      </c>
      <c r="D187" s="39">
        <f>Costs!E26</f>
        <v>359378</v>
      </c>
      <c r="E187" s="32">
        <v>0</v>
      </c>
      <c r="F187" s="32">
        <f t="shared" ref="F187" si="4">E187</f>
        <v>0</v>
      </c>
      <c r="G187" s="125"/>
      <c r="H187" s="254"/>
      <c r="I187" s="643"/>
      <c r="J187" s="643"/>
    </row>
    <row r="188" spans="3:11" ht="20.399999999999999" customHeight="1" thickTop="1" thickBot="1" x14ac:dyDescent="0.35">
      <c r="C188" s="255" t="s">
        <v>465</v>
      </c>
      <c r="D188" s="41">
        <f>SUM(D184:D187)</f>
        <v>1199378</v>
      </c>
      <c r="E188" s="41">
        <f>SUM(E185:E187)</f>
        <v>0</v>
      </c>
      <c r="F188" s="41">
        <f>SUM(F185:F187)</f>
        <v>0</v>
      </c>
      <c r="G188" s="252"/>
      <c r="H188" s="253"/>
      <c r="I188" s="643"/>
      <c r="J188" s="643"/>
    </row>
    <row r="189" spans="3:11" ht="20.399999999999999" customHeight="1" x14ac:dyDescent="0.3">
      <c r="C189" s="1"/>
      <c r="D189" s="30"/>
      <c r="E189" s="27"/>
      <c r="F189" s="27"/>
      <c r="G189" s="27"/>
      <c r="H189" s="27"/>
      <c r="I189" s="643"/>
      <c r="J189" s="643"/>
    </row>
    <row r="190" spans="3:11" ht="15" thickBot="1" x14ac:dyDescent="0.35">
      <c r="I190" s="643"/>
      <c r="J190" s="643"/>
    </row>
    <row r="191" spans="3:11" x14ac:dyDescent="0.3">
      <c r="C191" s="10" t="s">
        <v>111</v>
      </c>
      <c r="D191" s="22" t="s">
        <v>49</v>
      </c>
      <c r="E191" s="460" t="s">
        <v>50</v>
      </c>
      <c r="F191" s="460" t="s">
        <v>51</v>
      </c>
      <c r="G191" s="460" t="s">
        <v>52</v>
      </c>
      <c r="H191" s="461" t="s">
        <v>53</v>
      </c>
      <c r="I191" s="643"/>
      <c r="J191" s="643"/>
    </row>
    <row r="192" spans="3:11" x14ac:dyDescent="0.3">
      <c r="C192" t="s">
        <v>283</v>
      </c>
      <c r="D192" s="157">
        <f>Costs!E20</f>
        <v>0</v>
      </c>
      <c r="E192" s="30">
        <f>D192</f>
        <v>0</v>
      </c>
      <c r="F192" s="30">
        <f>E192</f>
        <v>0</v>
      </c>
      <c r="G192" s="30"/>
      <c r="H192" s="123">
        <f t="shared" ref="H192:H195" si="5">SUM(D192:G192)</f>
        <v>0</v>
      </c>
      <c r="I192" s="643"/>
      <c r="J192" s="643"/>
    </row>
    <row r="193" spans="3:13" x14ac:dyDescent="0.3">
      <c r="C193" t="s">
        <v>277</v>
      </c>
      <c r="D193" s="157">
        <f>Costs!E21</f>
        <v>0</v>
      </c>
      <c r="E193" s="30">
        <f t="shared" ref="E193:F193" si="6">D193</f>
        <v>0</v>
      </c>
      <c r="F193" s="30">
        <f t="shared" si="6"/>
        <v>0</v>
      </c>
      <c r="G193" s="27"/>
      <c r="H193" s="123">
        <f t="shared" si="5"/>
        <v>0</v>
      </c>
      <c r="I193" s="643"/>
      <c r="J193" s="643"/>
    </row>
    <row r="194" spans="3:13" x14ac:dyDescent="0.3">
      <c r="C194" t="s">
        <v>555</v>
      </c>
      <c r="D194" s="157">
        <v>0</v>
      </c>
      <c r="E194" s="157">
        <v>0</v>
      </c>
      <c r="F194" s="157">
        <v>0</v>
      </c>
      <c r="G194" s="27"/>
      <c r="H194" s="123">
        <f t="shared" si="5"/>
        <v>0</v>
      </c>
      <c r="I194" s="643"/>
      <c r="J194" s="643"/>
    </row>
    <row r="195" spans="3:13" x14ac:dyDescent="0.3">
      <c r="C195" t="s">
        <v>441</v>
      </c>
      <c r="D195" s="157">
        <f>Costs!E23</f>
        <v>205406.2</v>
      </c>
      <c r="E195" s="30">
        <f t="shared" ref="E195:F195" si="7">D195</f>
        <v>205406.2</v>
      </c>
      <c r="F195" s="30">
        <f t="shared" si="7"/>
        <v>205406.2</v>
      </c>
      <c r="G195" s="27"/>
      <c r="H195" s="123">
        <f t="shared" si="5"/>
        <v>616218.60000000009</v>
      </c>
      <c r="I195" s="643"/>
      <c r="J195" s="643"/>
    </row>
    <row r="196" spans="3:13" x14ac:dyDescent="0.3">
      <c r="C196" s="19"/>
      <c r="D196" s="30"/>
      <c r="E196" s="30"/>
      <c r="F196" s="30"/>
      <c r="G196" s="30"/>
      <c r="H196" s="123">
        <f>SUM(D196:G196)</f>
        <v>0</v>
      </c>
      <c r="I196" s="643"/>
      <c r="J196" s="643"/>
    </row>
    <row r="197" spans="3:13" ht="15" thickBot="1" x14ac:dyDescent="0.35">
      <c r="C197" s="122" t="s">
        <v>113</v>
      </c>
      <c r="D197" s="120">
        <f>SUM(D192:D196)</f>
        <v>205406.2</v>
      </c>
      <c r="E197" s="120">
        <f>SUM(E192:E196)</f>
        <v>205406.2</v>
      </c>
      <c r="F197" s="120">
        <f>SUM(F192:F196)</f>
        <v>205406.2</v>
      </c>
      <c r="G197" s="120">
        <f>SUM(G192:G196)</f>
        <v>0</v>
      </c>
      <c r="H197" s="132">
        <f>SUM(D197:G197)</f>
        <v>616218.60000000009</v>
      </c>
      <c r="I197" s="643"/>
      <c r="J197" s="643"/>
    </row>
    <row r="198" spans="3:13" x14ac:dyDescent="0.3">
      <c r="D198" s="47"/>
      <c r="I198" s="643"/>
      <c r="J198" s="643"/>
    </row>
    <row r="199" spans="3:13" ht="15" thickBot="1" x14ac:dyDescent="0.35">
      <c r="I199" s="643"/>
      <c r="J199" s="643"/>
    </row>
    <row r="200" spans="3:13" x14ac:dyDescent="0.3">
      <c r="C200" s="10" t="s">
        <v>112</v>
      </c>
      <c r="D200" s="22" t="s">
        <v>49</v>
      </c>
      <c r="E200" s="460" t="s">
        <v>50</v>
      </c>
      <c r="F200" s="460" t="s">
        <v>51</v>
      </c>
      <c r="G200" s="460" t="s">
        <v>52</v>
      </c>
      <c r="H200" s="461" t="s">
        <v>53</v>
      </c>
      <c r="I200" s="643"/>
      <c r="J200" s="643"/>
    </row>
    <row r="201" spans="3:13" x14ac:dyDescent="0.3">
      <c r="C201" s="19" t="s">
        <v>544</v>
      </c>
      <c r="D201" s="30">
        <f>D184</f>
        <v>800000</v>
      </c>
      <c r="E201" s="30">
        <f>E184</f>
        <v>0</v>
      </c>
      <c r="F201" s="30">
        <f>F184</f>
        <v>0</v>
      </c>
      <c r="G201" s="30">
        <f>G184</f>
        <v>0</v>
      </c>
      <c r="H201" s="44">
        <f>SUM(D201:G201)</f>
        <v>800000</v>
      </c>
      <c r="I201" s="643"/>
      <c r="J201" s="643"/>
    </row>
    <row r="202" spans="3:13" x14ac:dyDescent="0.3">
      <c r="C202" s="19" t="s">
        <v>543</v>
      </c>
      <c r="D202" s="30">
        <f>SUM(D185:D187)</f>
        <v>399378</v>
      </c>
      <c r="E202" s="30">
        <f>SUM(E185:E187)</f>
        <v>0</v>
      </c>
      <c r="F202" s="30">
        <f>SUM(F185:F187)</f>
        <v>0</v>
      </c>
      <c r="G202" s="30"/>
      <c r="H202" s="44">
        <f>SUM(D202:G202)</f>
        <v>399378</v>
      </c>
      <c r="I202" s="643"/>
      <c r="J202" s="643"/>
    </row>
    <row r="203" spans="3:13" x14ac:dyDescent="0.3">
      <c r="C203" s="19" t="s">
        <v>601</v>
      </c>
      <c r="D203" s="30">
        <f>D202*(1+15%)</f>
        <v>459284.69999999995</v>
      </c>
      <c r="E203" s="30"/>
      <c r="F203" s="30"/>
      <c r="G203" s="30"/>
      <c r="H203" s="44"/>
      <c r="I203" s="643"/>
      <c r="J203" s="643"/>
    </row>
    <row r="204" spans="3:13" x14ac:dyDescent="0.3">
      <c r="C204" s="19" t="s">
        <v>113</v>
      </c>
      <c r="D204" s="43">
        <f>D197</f>
        <v>205406.2</v>
      </c>
      <c r="E204" s="43">
        <f>E197</f>
        <v>205406.2</v>
      </c>
      <c r="F204" s="43">
        <f>F197</f>
        <v>205406.2</v>
      </c>
      <c r="G204" s="43">
        <f>G197</f>
        <v>0</v>
      </c>
      <c r="H204" s="44">
        <f>SUM(D204:G204)</f>
        <v>616218.60000000009</v>
      </c>
      <c r="I204" s="643"/>
      <c r="J204" s="643"/>
    </row>
    <row r="205" spans="3:13" ht="15" thickBot="1" x14ac:dyDescent="0.35">
      <c r="C205" s="19" t="s">
        <v>602</v>
      </c>
      <c r="D205" s="43">
        <f>D204*(1+15%)</f>
        <v>236217.13</v>
      </c>
      <c r="E205" s="43">
        <f>D205</f>
        <v>236217.13</v>
      </c>
      <c r="F205" s="43">
        <f>E205</f>
        <v>236217.13</v>
      </c>
      <c r="G205" s="43"/>
      <c r="H205" s="44"/>
      <c r="I205" s="643"/>
      <c r="J205" s="643"/>
    </row>
    <row r="206" spans="3:13" ht="15" thickTop="1" x14ac:dyDescent="0.3">
      <c r="C206" s="126" t="s">
        <v>112</v>
      </c>
      <c r="D206" s="127">
        <f>SUM(D201,D203,D205)</f>
        <v>1495501.83</v>
      </c>
      <c r="E206" s="127">
        <f>E205</f>
        <v>236217.13</v>
      </c>
      <c r="F206" s="127">
        <f>F205</f>
        <v>236217.13</v>
      </c>
      <c r="G206" s="127">
        <f>SUM(G201:G204)</f>
        <v>0</v>
      </c>
      <c r="H206" s="128">
        <f>SUM(H201:H204)</f>
        <v>1815596.6</v>
      </c>
      <c r="I206" s="643"/>
      <c r="J206" s="643"/>
    </row>
    <row r="207" spans="3:13" ht="15" thickBot="1" x14ac:dyDescent="0.35">
      <c r="C207" s="31" t="s">
        <v>54</v>
      </c>
      <c r="D207" s="111">
        <v>0</v>
      </c>
      <c r="E207" s="111">
        <v>0</v>
      </c>
      <c r="F207" s="111">
        <v>0</v>
      </c>
      <c r="G207" s="111">
        <v>0</v>
      </c>
      <c r="H207" s="129">
        <v>0</v>
      </c>
      <c r="I207" s="643"/>
      <c r="J207" s="643"/>
    </row>
    <row r="208" spans="3:13" ht="15.6" thickTop="1" thickBot="1" x14ac:dyDescent="0.35">
      <c r="C208" s="119" t="s">
        <v>141</v>
      </c>
      <c r="D208" s="130">
        <f>D206*(1+D207)</f>
        <v>1495501.83</v>
      </c>
      <c r="E208" s="130">
        <f t="shared" ref="E208:H208" si="8">E206*(1+E207)</f>
        <v>236217.13</v>
      </c>
      <c r="F208" s="130">
        <f t="shared" si="8"/>
        <v>236217.13</v>
      </c>
      <c r="G208" s="130">
        <f t="shared" si="8"/>
        <v>0</v>
      </c>
      <c r="H208" s="131">
        <f t="shared" si="8"/>
        <v>1815596.6</v>
      </c>
      <c r="I208" s="643"/>
      <c r="J208" s="643"/>
      <c r="K208" t="s">
        <v>562</v>
      </c>
      <c r="L208" s="134">
        <v>3.48</v>
      </c>
      <c r="M208" s="134">
        <f>L208*115%</f>
        <v>4.0019999999999998</v>
      </c>
    </row>
    <row r="209" spans="3:12" x14ac:dyDescent="0.3">
      <c r="C209" s="113"/>
      <c r="D209" s="43"/>
      <c r="E209" s="27"/>
      <c r="F209" s="20"/>
      <c r="G209" s="20"/>
      <c r="H209" s="20"/>
      <c r="I209" s="643"/>
      <c r="J209" s="643"/>
      <c r="K209" t="s">
        <v>600</v>
      </c>
      <c r="L209">
        <v>5.19</v>
      </c>
    </row>
    <row r="210" spans="3:12" x14ac:dyDescent="0.3">
      <c r="I210" s="643"/>
      <c r="J210" s="643"/>
    </row>
    <row r="211" spans="3:12" ht="15" thickBot="1" x14ac:dyDescent="0.35">
      <c r="I211" s="643"/>
      <c r="J211" s="643"/>
    </row>
    <row r="212" spans="3:12" ht="15" thickBot="1" x14ac:dyDescent="0.35">
      <c r="C212" s="49" t="s">
        <v>114</v>
      </c>
      <c r="D212" s="460" t="s">
        <v>49</v>
      </c>
      <c r="E212" s="460" t="s">
        <v>50</v>
      </c>
      <c r="F212" s="460" t="s">
        <v>51</v>
      </c>
      <c r="G212" s="460" t="s">
        <v>52</v>
      </c>
      <c r="H212" s="461" t="s">
        <v>53</v>
      </c>
      <c r="I212" s="643"/>
      <c r="J212" s="643"/>
    </row>
    <row r="213" spans="3:12" x14ac:dyDescent="0.3">
      <c r="C213" s="48" t="s">
        <v>108</v>
      </c>
      <c r="D213" s="57"/>
      <c r="E213" s="486">
        <f>E178*(1+20%)</f>
        <v>3088396.1505989525</v>
      </c>
      <c r="F213" s="486">
        <f>E213</f>
        <v>3088396.1505989525</v>
      </c>
      <c r="G213" s="486">
        <f>F213</f>
        <v>3088396.1505989525</v>
      </c>
      <c r="H213" s="59">
        <f>SUM(D213:G213)</f>
        <v>9265188.4517968576</v>
      </c>
      <c r="I213" s="643"/>
      <c r="J213" s="643"/>
      <c r="K213" s="267">
        <f>E213/' Calculator -Z14 -small'!E211</f>
        <v>1.1887411125053806</v>
      </c>
    </row>
    <row r="214" spans="3:12" ht="15" thickBot="1" x14ac:dyDescent="0.35">
      <c r="C214" s="8" t="s">
        <v>115</v>
      </c>
      <c r="D214" s="50">
        <f>D208</f>
        <v>1495501.83</v>
      </c>
      <c r="E214" s="50">
        <f t="shared" ref="E214:G214" si="9">E208</f>
        <v>236217.13</v>
      </c>
      <c r="F214" s="50">
        <f t="shared" si="9"/>
        <v>236217.13</v>
      </c>
      <c r="G214" s="50">
        <f t="shared" si="9"/>
        <v>0</v>
      </c>
      <c r="H214" s="268">
        <f>SUM(D214:G214)</f>
        <v>1967936.0899999999</v>
      </c>
      <c r="I214" s="643"/>
      <c r="J214" s="643"/>
      <c r="K214" s="382"/>
    </row>
    <row r="215" spans="3:12" ht="15" thickTop="1" x14ac:dyDescent="0.3">
      <c r="C215" s="2" t="s">
        <v>116</v>
      </c>
      <c r="D215" s="26">
        <f>D213-D214</f>
        <v>-1495501.83</v>
      </c>
      <c r="E215" s="26">
        <f t="shared" ref="E215:H215" si="10">E213-E214</f>
        <v>2852179.0205989527</v>
      </c>
      <c r="F215" s="26">
        <f t="shared" si="10"/>
        <v>2852179.0205989527</v>
      </c>
      <c r="G215" s="26">
        <f t="shared" si="10"/>
        <v>3088396.1505989525</v>
      </c>
      <c r="H215" s="60">
        <f t="shared" si="10"/>
        <v>7297252.3617968578</v>
      </c>
      <c r="I215" s="643"/>
      <c r="J215" s="643"/>
      <c r="K215" s="382"/>
    </row>
    <row r="216" spans="3:12" x14ac:dyDescent="0.3">
      <c r="C216" s="2"/>
      <c r="D216" s="26"/>
      <c r="E216" s="26"/>
      <c r="F216" s="26"/>
      <c r="G216" s="26"/>
      <c r="H216" s="60"/>
      <c r="I216" s="643"/>
      <c r="J216" s="643"/>
    </row>
    <row r="217" spans="3:12" x14ac:dyDescent="0.3">
      <c r="C217" s="2" t="s">
        <v>490</v>
      </c>
      <c r="D217" s="264">
        <v>0</v>
      </c>
      <c r="E217" s="264">
        <v>1</v>
      </c>
      <c r="F217" s="264">
        <v>2</v>
      </c>
      <c r="G217" s="264">
        <v>3</v>
      </c>
      <c r="H217" s="265"/>
      <c r="I217" s="643"/>
      <c r="J217" s="643"/>
    </row>
    <row r="218" spans="3:12" x14ac:dyDescent="0.3">
      <c r="C218" s="2" t="s">
        <v>491</v>
      </c>
      <c r="D218" s="26">
        <f>D213</f>
        <v>0</v>
      </c>
      <c r="E218" s="26">
        <f t="shared" ref="E218:H218" si="11">E213</f>
        <v>3088396.1505989525</v>
      </c>
      <c r="F218" s="26">
        <f t="shared" si="11"/>
        <v>3088396.1505989525</v>
      </c>
      <c r="G218" s="26">
        <f t="shared" si="11"/>
        <v>3088396.1505989525</v>
      </c>
      <c r="H218" s="60">
        <f t="shared" si="11"/>
        <v>9265188.4517968576</v>
      </c>
      <c r="I218" s="643"/>
      <c r="J218" s="643"/>
    </row>
    <row r="219" spans="3:12" x14ac:dyDescent="0.3">
      <c r="C219" s="2" t="s">
        <v>492</v>
      </c>
      <c r="D219" s="26">
        <f>-D215</f>
        <v>1495501.83</v>
      </c>
      <c r="E219" s="26">
        <f>-($D$215+SUM($E$218:E218))</f>
        <v>-1592894.3205989525</v>
      </c>
      <c r="F219" s="26">
        <f>-($D$215+SUM($E$218:F218))</f>
        <v>-4681290.471197905</v>
      </c>
      <c r="G219" s="26">
        <f>-($D$215+SUM($E$218:G218))</f>
        <v>-7769686.6217968576</v>
      </c>
      <c r="H219" s="60"/>
      <c r="I219" s="643"/>
      <c r="J219" s="643"/>
      <c r="L219" s="135">
        <f>E213/12</f>
        <v>257366.34588324605</v>
      </c>
    </row>
    <row r="220" spans="3:12" x14ac:dyDescent="0.3">
      <c r="C220" s="2"/>
      <c r="D220" s="26"/>
      <c r="E220" s="26"/>
      <c r="F220" s="26"/>
      <c r="G220" s="26"/>
      <c r="H220" s="60"/>
      <c r="I220" s="643"/>
      <c r="J220" s="643"/>
      <c r="L220" s="381">
        <f>D215/L219</f>
        <v>-5.8107901593257765</v>
      </c>
    </row>
    <row r="221" spans="3:12" ht="15" thickBot="1" x14ac:dyDescent="0.35">
      <c r="C221" s="2"/>
      <c r="D221" s="26"/>
      <c r="E221" s="26"/>
      <c r="F221" s="26"/>
      <c r="G221" s="26"/>
      <c r="H221" s="60"/>
      <c r="I221" s="643"/>
      <c r="J221" s="643"/>
    </row>
    <row r="222" spans="3:12" ht="13.95" customHeight="1" x14ac:dyDescent="0.3">
      <c r="C222" s="51" t="s">
        <v>117</v>
      </c>
      <c r="D222" s="52">
        <f>(H213-H214)/H214</f>
        <v>3.7080738540634508</v>
      </c>
      <c r="E222" s="26"/>
      <c r="F222" s="26"/>
      <c r="G222" s="26"/>
      <c r="H222" s="60"/>
      <c r="I222" s="643"/>
      <c r="J222" s="643"/>
    </row>
    <row r="223" spans="3:12" x14ac:dyDescent="0.3">
      <c r="C223" s="53" t="s">
        <v>118</v>
      </c>
      <c r="D223" s="54">
        <f>NPV(8%,D215:H215)</f>
        <v>10561162.253761604</v>
      </c>
      <c r="E223" s="26"/>
      <c r="F223" s="26"/>
      <c r="G223" s="26"/>
      <c r="H223" s="60"/>
      <c r="I223" s="643"/>
      <c r="J223" s="643"/>
    </row>
    <row r="224" spans="3:12" x14ac:dyDescent="0.3">
      <c r="C224" s="53" t="s">
        <v>172</v>
      </c>
      <c r="D224" s="266">
        <f>ABS(D219/E218)*12</f>
        <v>5.8107901593257765</v>
      </c>
      <c r="E224" s="26"/>
      <c r="F224" s="26"/>
      <c r="G224" s="26"/>
      <c r="H224" s="60"/>
      <c r="I224" s="643"/>
      <c r="J224" s="643"/>
    </row>
    <row r="225" spans="3:10" ht="15" thickBot="1" x14ac:dyDescent="0.35">
      <c r="C225" s="55" t="s">
        <v>119</v>
      </c>
      <c r="D225" s="56">
        <f>H214</f>
        <v>1967936.0899999999</v>
      </c>
      <c r="E225" s="26"/>
      <c r="F225" s="26"/>
      <c r="G225" s="26"/>
      <c r="H225" s="60"/>
      <c r="I225" s="643"/>
      <c r="J225" s="643"/>
    </row>
    <row r="226" spans="3:10" ht="15" thickBot="1" x14ac:dyDescent="0.35">
      <c r="C226" s="13"/>
      <c r="D226" s="24"/>
      <c r="E226" s="5"/>
      <c r="F226" s="5"/>
      <c r="G226" s="5"/>
      <c r="H226" s="14"/>
      <c r="I226" s="643"/>
      <c r="J226" s="643"/>
    </row>
  </sheetData>
  <mergeCells count="1">
    <mergeCell ref="I183:J226"/>
  </mergeCells>
  <pageMargins left="0.7" right="0.7" top="0.75" bottom="0.75" header="0.3" footer="0.3"/>
  <pageSetup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5"/>
  <dimension ref="B1:V62"/>
  <sheetViews>
    <sheetView zoomScale="80" zoomScaleNormal="80" workbookViewId="0"/>
  </sheetViews>
  <sheetFormatPr defaultColWidth="8.88671875" defaultRowHeight="13.2" x14ac:dyDescent="0.25"/>
  <cols>
    <col min="1" max="1" width="8.88671875" style="173"/>
    <col min="2" max="2" width="30.33203125" style="173" customWidth="1"/>
    <col min="3" max="3" width="13.88671875" style="173" customWidth="1"/>
    <col min="4" max="4" width="16.33203125" style="173" customWidth="1"/>
    <col min="5" max="5" width="16.5546875" style="173" customWidth="1"/>
    <col min="6" max="9" width="8.88671875" style="173"/>
    <col min="10" max="10" width="9.6640625" style="173" customWidth="1"/>
    <col min="11" max="11" width="9.33203125" style="173" bestFit="1" customWidth="1"/>
    <col min="12" max="12" width="10.5546875" style="173" customWidth="1"/>
    <col min="13" max="16384" width="8.88671875" style="173"/>
  </cols>
  <sheetData>
    <row r="1" spans="2:22" ht="13.8" thickBot="1" x14ac:dyDescent="0.3"/>
    <row r="2" spans="2:22" x14ac:dyDescent="0.25">
      <c r="B2" s="174" t="s">
        <v>207</v>
      </c>
      <c r="C2" s="175"/>
      <c r="D2" s="176" t="s">
        <v>175</v>
      </c>
      <c r="E2" s="176"/>
      <c r="F2" s="176" t="s">
        <v>176</v>
      </c>
      <c r="G2" s="176"/>
      <c r="H2" s="176" t="s">
        <v>177</v>
      </c>
      <c r="I2" s="175"/>
      <c r="J2" s="177" t="s">
        <v>208</v>
      </c>
      <c r="K2" s="175"/>
      <c r="L2" s="177" t="s">
        <v>209</v>
      </c>
      <c r="M2" s="178"/>
    </row>
    <row r="3" spans="2:22" x14ac:dyDescent="0.25">
      <c r="B3" s="179"/>
      <c r="C3" s="180"/>
      <c r="D3" s="180">
        <v>1</v>
      </c>
      <c r="E3" s="180"/>
      <c r="F3" s="180">
        <v>1</v>
      </c>
      <c r="G3" s="180"/>
      <c r="H3" s="180">
        <v>1</v>
      </c>
      <c r="I3" s="180"/>
      <c r="J3" s="181" t="s">
        <v>210</v>
      </c>
      <c r="K3" s="180"/>
      <c r="L3" s="181" t="s">
        <v>211</v>
      </c>
      <c r="M3" s="182"/>
      <c r="Q3" s="183" t="s">
        <v>212</v>
      </c>
      <c r="R3" s="173">
        <v>4690</v>
      </c>
      <c r="U3" s="183" t="s">
        <v>213</v>
      </c>
      <c r="V3" s="173">
        <v>4807</v>
      </c>
    </row>
    <row r="4" spans="2:22" x14ac:dyDescent="0.25">
      <c r="B4" s="179"/>
      <c r="C4" s="180"/>
      <c r="D4" s="180">
        <v>5</v>
      </c>
      <c r="E4" s="180"/>
      <c r="F4" s="180">
        <v>10</v>
      </c>
      <c r="G4" s="180"/>
      <c r="H4" s="180">
        <v>16</v>
      </c>
      <c r="I4" s="180"/>
      <c r="J4" s="180" t="s">
        <v>214</v>
      </c>
      <c r="K4" s="180"/>
      <c r="L4" s="180"/>
      <c r="M4" s="182"/>
      <c r="Q4" s="183" t="s">
        <v>215</v>
      </c>
      <c r="R4" s="173">
        <v>5528</v>
      </c>
      <c r="U4" s="183" t="s">
        <v>216</v>
      </c>
      <c r="V4" s="173">
        <v>5676</v>
      </c>
    </row>
    <row r="5" spans="2:22" ht="13.8" thickBot="1" x14ac:dyDescent="0.3">
      <c r="B5" s="184"/>
      <c r="C5" s="185"/>
      <c r="D5" s="185">
        <v>256</v>
      </c>
      <c r="E5" s="185"/>
      <c r="F5" s="185">
        <v>512</v>
      </c>
      <c r="G5" s="185"/>
      <c r="H5" s="185">
        <v>768</v>
      </c>
      <c r="I5" s="185"/>
      <c r="J5" s="185" t="s">
        <v>217</v>
      </c>
      <c r="K5" s="185"/>
      <c r="L5" s="185"/>
      <c r="M5" s="186"/>
      <c r="R5" s="173">
        <f>R4-R3</f>
        <v>838</v>
      </c>
      <c r="S5" s="183" t="s">
        <v>218</v>
      </c>
      <c r="V5" s="173">
        <f>V4-V3</f>
        <v>869</v>
      </c>
    </row>
    <row r="7" spans="2:22" x14ac:dyDescent="0.25">
      <c r="D7" s="173">
        <v>8082</v>
      </c>
      <c r="F7" s="173">
        <v>14869</v>
      </c>
      <c r="H7" s="173">
        <v>21705</v>
      </c>
      <c r="J7" s="173" t="s">
        <v>219</v>
      </c>
      <c r="K7" s="187"/>
      <c r="L7" s="183" t="s">
        <v>220</v>
      </c>
    </row>
    <row r="8" spans="2:22" x14ac:dyDescent="0.25">
      <c r="D8" s="173">
        <v>869</v>
      </c>
      <c r="F8" s="173">
        <v>869</v>
      </c>
      <c r="H8" s="173">
        <v>869</v>
      </c>
      <c r="J8" s="183" t="s">
        <v>221</v>
      </c>
      <c r="L8" s="183" t="s">
        <v>222</v>
      </c>
      <c r="N8" s="173" t="s">
        <v>223</v>
      </c>
    </row>
    <row r="9" spans="2:22" x14ac:dyDescent="0.25">
      <c r="D9" s="188"/>
      <c r="F9" s="188"/>
      <c r="H9" s="188"/>
      <c r="J9" s="183"/>
      <c r="K9" s="189"/>
    </row>
    <row r="10" spans="2:22" x14ac:dyDescent="0.25">
      <c r="B10" s="183" t="s">
        <v>224</v>
      </c>
      <c r="D10" s="188">
        <f>SUM(D7:D8)</f>
        <v>8951</v>
      </c>
      <c r="F10" s="188">
        <f>SUM(F7:F8)</f>
        <v>15738</v>
      </c>
      <c r="H10" s="188">
        <f>SUM(H7:H8)</f>
        <v>22574</v>
      </c>
      <c r="J10" s="183" t="s">
        <v>225</v>
      </c>
    </row>
    <row r="11" spans="2:22" ht="14.4" x14ac:dyDescent="0.3">
      <c r="D11" s="188">
        <f>D10*K11</f>
        <v>232.726</v>
      </c>
      <c r="F11" s="188">
        <f>F10*K11</f>
        <v>409.18799999999999</v>
      </c>
      <c r="H11" s="188">
        <f>H10*K11</f>
        <v>586.92399999999998</v>
      </c>
      <c r="J11" s="183" t="s">
        <v>226</v>
      </c>
      <c r="K11" s="190">
        <v>2.5999999999999999E-2</v>
      </c>
    </row>
    <row r="12" spans="2:22" x14ac:dyDescent="0.25">
      <c r="D12" s="191">
        <f>D10-D11</f>
        <v>8718.2739999999994</v>
      </c>
      <c r="E12" s="192"/>
      <c r="F12" s="191">
        <f>F10-F11</f>
        <v>15328.812</v>
      </c>
      <c r="G12" s="192"/>
      <c r="H12" s="191">
        <f>H10-H11</f>
        <v>21987.076000000001</v>
      </c>
      <c r="I12" s="192"/>
      <c r="J12" s="192" t="s">
        <v>227</v>
      </c>
      <c r="K12" s="192"/>
      <c r="L12" s="193"/>
      <c r="M12" s="193"/>
      <c r="N12" s="193"/>
      <c r="P12" s="194" t="s">
        <v>228</v>
      </c>
      <c r="Q12" s="194" t="s">
        <v>229</v>
      </c>
      <c r="R12" s="194"/>
      <c r="S12" s="194"/>
      <c r="T12" s="194"/>
      <c r="U12" s="194"/>
    </row>
    <row r="13" spans="2:22" x14ac:dyDescent="0.25">
      <c r="D13" s="195"/>
      <c r="E13" s="196"/>
      <c r="F13" s="195"/>
      <c r="G13" s="196"/>
      <c r="H13" s="195"/>
      <c r="I13" s="196"/>
      <c r="J13" s="196"/>
      <c r="K13" s="196"/>
      <c r="P13" s="194" t="s">
        <v>210</v>
      </c>
      <c r="Q13" s="194" t="s">
        <v>230</v>
      </c>
      <c r="R13" s="194"/>
      <c r="S13" s="194"/>
      <c r="T13" s="194"/>
      <c r="U13" s="194"/>
    </row>
    <row r="14" spans="2:22" x14ac:dyDescent="0.25">
      <c r="B14" s="183" t="s">
        <v>231</v>
      </c>
      <c r="D14" s="197">
        <f>D7</f>
        <v>8082</v>
      </c>
      <c r="F14" s="197">
        <f>F7</f>
        <v>14869</v>
      </c>
      <c r="H14" s="197">
        <f>H7</f>
        <v>21705</v>
      </c>
      <c r="J14" s="183" t="s">
        <v>219</v>
      </c>
    </row>
    <row r="15" spans="2:22" ht="14.4" x14ac:dyDescent="0.3">
      <c r="D15" s="188">
        <f>D14*$K$15</f>
        <v>210.13199999999998</v>
      </c>
      <c r="F15" s="188">
        <f>F14*$K$15</f>
        <v>386.59399999999999</v>
      </c>
      <c r="H15" s="188">
        <f>H14*$K$15</f>
        <v>564.32999999999993</v>
      </c>
      <c r="J15" s="173" t="s">
        <v>226</v>
      </c>
      <c r="K15" s="190">
        <v>2.5999999999999999E-2</v>
      </c>
    </row>
    <row r="16" spans="2:22" x14ac:dyDescent="0.25">
      <c r="D16" s="198">
        <f>D14-D15</f>
        <v>7871.8680000000004</v>
      </c>
      <c r="E16" s="192"/>
      <c r="F16" s="198">
        <f>F14-F15</f>
        <v>14482.406000000001</v>
      </c>
      <c r="G16" s="192"/>
      <c r="H16" s="198">
        <f>H14-H15</f>
        <v>21140.67</v>
      </c>
      <c r="I16" s="192"/>
      <c r="J16" s="192" t="s">
        <v>232</v>
      </c>
      <c r="K16" s="192"/>
      <c r="L16" s="192"/>
      <c r="M16" s="192"/>
      <c r="N16" s="192"/>
    </row>
    <row r="17" spans="2:15" x14ac:dyDescent="0.25">
      <c r="D17" s="199"/>
      <c r="E17" s="196"/>
      <c r="F17" s="199"/>
      <c r="G17" s="196"/>
      <c r="H17" s="199"/>
      <c r="I17" s="196"/>
      <c r="J17" s="196"/>
      <c r="K17" s="196"/>
      <c r="L17" s="196"/>
      <c r="M17" s="196"/>
      <c r="N17" s="196"/>
    </row>
    <row r="18" spans="2:15" x14ac:dyDescent="0.25">
      <c r="D18" s="199"/>
      <c r="E18" s="196"/>
      <c r="F18" s="199"/>
      <c r="G18" s="196"/>
      <c r="H18" s="199"/>
      <c r="I18" s="196"/>
      <c r="J18" s="196"/>
      <c r="K18" s="196"/>
      <c r="L18" s="196"/>
      <c r="M18" s="196"/>
      <c r="N18" s="196"/>
    </row>
    <row r="19" spans="2:15" x14ac:dyDescent="0.25">
      <c r="B19" s="183" t="s">
        <v>233</v>
      </c>
      <c r="D19" s="173" t="s">
        <v>234</v>
      </c>
      <c r="F19" s="173" t="s">
        <v>235</v>
      </c>
      <c r="H19" s="173" t="s">
        <v>236</v>
      </c>
    </row>
    <row r="20" spans="2:15" x14ac:dyDescent="0.25">
      <c r="B20" s="183" t="s">
        <v>225</v>
      </c>
      <c r="D20" s="173">
        <f>D12*$K$20</f>
        <v>2092385.7599999998</v>
      </c>
      <c r="F20" s="173">
        <f>F12*$K$20</f>
        <v>3678914.88</v>
      </c>
      <c r="H20" s="173">
        <f>H12*$K$20</f>
        <v>5276898.24</v>
      </c>
      <c r="J20" s="173" t="s">
        <v>237</v>
      </c>
      <c r="K20" s="173">
        <v>240</v>
      </c>
      <c r="L20" s="173" t="s">
        <v>238</v>
      </c>
      <c r="N20" s="183" t="s">
        <v>239</v>
      </c>
    </row>
    <row r="21" spans="2:15" x14ac:dyDescent="0.25">
      <c r="D21" s="200">
        <f>ROUNDUP(D20/$K$21,0)</f>
        <v>187</v>
      </c>
      <c r="E21" s="200"/>
      <c r="F21" s="200">
        <f>ROUNDUP(F20/$K$21,0)</f>
        <v>329</v>
      </c>
      <c r="G21" s="200"/>
      <c r="H21" s="200">
        <f>ROUNDUP(H20/$K$21,0)</f>
        <v>472</v>
      </c>
      <c r="I21" s="200"/>
      <c r="J21" s="200" t="s">
        <v>240</v>
      </c>
      <c r="K21" s="188">
        <v>11194.1875</v>
      </c>
      <c r="L21" s="173" t="s">
        <v>241</v>
      </c>
      <c r="M21" s="173" t="s">
        <v>242</v>
      </c>
    </row>
    <row r="22" spans="2:15" x14ac:dyDescent="0.25">
      <c r="D22" s="200">
        <f>ROUNDUP(D21/48,0)</f>
        <v>4</v>
      </c>
      <c r="E22" s="200"/>
      <c r="F22" s="200">
        <f>ROUNDUP(F21/48,0)</f>
        <v>7</v>
      </c>
      <c r="G22" s="200"/>
      <c r="H22" s="200">
        <f>ROUNDUP(H21/48,0)</f>
        <v>10</v>
      </c>
      <c r="I22" s="200"/>
      <c r="J22" s="200" t="s">
        <v>243</v>
      </c>
      <c r="M22" s="173" t="s">
        <v>244</v>
      </c>
    </row>
    <row r="23" spans="2:15" x14ac:dyDescent="0.25">
      <c r="D23" s="173">
        <f>D22+1</f>
        <v>5</v>
      </c>
      <c r="F23" s="173">
        <f>F22+1</f>
        <v>8</v>
      </c>
      <c r="H23" s="173">
        <f>H22+1</f>
        <v>11</v>
      </c>
      <c r="J23" s="183" t="s">
        <v>245</v>
      </c>
      <c r="M23" s="173">
        <v>537321</v>
      </c>
      <c r="N23" s="173">
        <v>48</v>
      </c>
      <c r="O23" s="173">
        <f>M23/N23</f>
        <v>11194.1875</v>
      </c>
    </row>
    <row r="24" spans="2:15" x14ac:dyDescent="0.25">
      <c r="J24" s="183"/>
    </row>
    <row r="25" spans="2:15" x14ac:dyDescent="0.25">
      <c r="B25" s="183" t="s">
        <v>246</v>
      </c>
    </row>
    <row r="26" spans="2:15" x14ac:dyDescent="0.25">
      <c r="B26" s="183" t="s">
        <v>225</v>
      </c>
      <c r="D26" s="200">
        <v>132</v>
      </c>
      <c r="E26" s="200"/>
      <c r="F26" s="200">
        <v>251</v>
      </c>
      <c r="G26" s="200"/>
      <c r="H26" s="200">
        <v>393</v>
      </c>
      <c r="I26" s="200"/>
      <c r="J26" s="201" t="s">
        <v>240</v>
      </c>
      <c r="K26" s="200"/>
      <c r="L26" s="201" t="s">
        <v>246</v>
      </c>
    </row>
    <row r="27" spans="2:15" x14ac:dyDescent="0.25">
      <c r="B27" s="183" t="s">
        <v>247</v>
      </c>
      <c r="D27" s="173">
        <f>ROUNDUP(D26/48,0)</f>
        <v>3</v>
      </c>
      <c r="F27" s="173">
        <f>ROUNDUP(F26/48,0)</f>
        <v>6</v>
      </c>
      <c r="H27" s="173">
        <f>ROUNDUP(H26/48,0)</f>
        <v>9</v>
      </c>
      <c r="J27" s="183" t="s">
        <v>243</v>
      </c>
    </row>
    <row r="28" spans="2:15" x14ac:dyDescent="0.25">
      <c r="D28" s="173">
        <f>D27+1</f>
        <v>4</v>
      </c>
      <c r="F28" s="173">
        <f>F27+1</f>
        <v>7</v>
      </c>
      <c r="H28" s="173">
        <f>H27+1</f>
        <v>10</v>
      </c>
      <c r="J28" s="183" t="s">
        <v>248</v>
      </c>
    </row>
    <row r="29" spans="2:15" x14ac:dyDescent="0.25">
      <c r="D29" s="202">
        <f>D26/(D3+D4)</f>
        <v>22</v>
      </c>
      <c r="E29" s="202"/>
      <c r="F29" s="202">
        <f>F26/(F3+F4)</f>
        <v>22.818181818181817</v>
      </c>
      <c r="G29" s="202"/>
      <c r="H29" s="202">
        <f>H26/(H3+H4)</f>
        <v>23.117647058823529</v>
      </c>
      <c r="I29" s="203"/>
      <c r="J29" s="203" t="s">
        <v>249</v>
      </c>
    </row>
    <row r="30" spans="2:15" ht="13.8" thickBot="1" x14ac:dyDescent="0.3">
      <c r="D30" s="188"/>
    </row>
    <row r="31" spans="2:15" x14ac:dyDescent="0.25">
      <c r="B31" s="174" t="s">
        <v>246</v>
      </c>
      <c r="C31" s="175"/>
      <c r="D31" s="175"/>
      <c r="E31" s="175"/>
      <c r="F31" s="175"/>
      <c r="G31" s="175"/>
      <c r="H31" s="175"/>
      <c r="I31" s="175"/>
      <c r="J31" s="175"/>
      <c r="K31" s="175"/>
      <c r="L31" s="175"/>
      <c r="M31" s="178"/>
    </row>
    <row r="32" spans="2:15" x14ac:dyDescent="0.25">
      <c r="B32" s="204" t="s">
        <v>219</v>
      </c>
      <c r="C32" s="180"/>
      <c r="D32" s="180">
        <v>117</v>
      </c>
      <c r="E32" s="180"/>
      <c r="F32" s="180">
        <v>223</v>
      </c>
      <c r="G32" s="180"/>
      <c r="H32" s="180">
        <v>373</v>
      </c>
      <c r="I32" s="180"/>
      <c r="J32" s="181" t="s">
        <v>240</v>
      </c>
      <c r="K32" s="180"/>
      <c r="L32" s="180"/>
      <c r="M32" s="182"/>
    </row>
    <row r="33" spans="2:13" x14ac:dyDescent="0.25">
      <c r="B33" s="204" t="s">
        <v>247</v>
      </c>
      <c r="C33" s="180"/>
      <c r="D33" s="180">
        <f>ROUNDUP(D32/48,0)</f>
        <v>3</v>
      </c>
      <c r="E33" s="180"/>
      <c r="F33" s="180">
        <f>ROUNDUP(F32/48,0)</f>
        <v>5</v>
      </c>
      <c r="G33" s="180"/>
      <c r="H33" s="180">
        <f>ROUNDUP(H32/48,0)</f>
        <v>8</v>
      </c>
      <c r="I33" s="180"/>
      <c r="J33" s="181" t="s">
        <v>243</v>
      </c>
      <c r="K33" s="180"/>
      <c r="L33" s="180"/>
      <c r="M33" s="182"/>
    </row>
    <row r="34" spans="2:13" x14ac:dyDescent="0.25">
      <c r="B34" s="204" t="s">
        <v>250</v>
      </c>
      <c r="C34" s="180"/>
      <c r="D34" s="205">
        <f>D33+1</f>
        <v>4</v>
      </c>
      <c r="E34" s="205"/>
      <c r="F34" s="205">
        <f>F33+1</f>
        <v>6</v>
      </c>
      <c r="G34" s="205"/>
      <c r="H34" s="205">
        <f>H33+1</f>
        <v>9</v>
      </c>
      <c r="I34" s="205"/>
      <c r="J34" s="205" t="s">
        <v>248</v>
      </c>
      <c r="K34" s="180"/>
      <c r="L34" s="180"/>
      <c r="M34" s="182"/>
    </row>
    <row r="35" spans="2:13" x14ac:dyDescent="0.25">
      <c r="B35" s="179"/>
      <c r="C35" s="180"/>
      <c r="D35" s="206">
        <f>D32/(D3+D4)</f>
        <v>19.5</v>
      </c>
      <c r="E35" s="207"/>
      <c r="F35" s="206">
        <f>F32/(F3+F4)</f>
        <v>20.272727272727273</v>
      </c>
      <c r="G35" s="207"/>
      <c r="H35" s="206">
        <f>H32/(H3+H4)</f>
        <v>21.941176470588236</v>
      </c>
      <c r="I35" s="207"/>
      <c r="J35" s="207" t="s">
        <v>249</v>
      </c>
      <c r="K35" s="180"/>
      <c r="L35" s="180"/>
      <c r="M35" s="182"/>
    </row>
    <row r="36" spans="2:13" ht="13.8" thickBot="1" x14ac:dyDescent="0.3">
      <c r="B36" s="184"/>
      <c r="C36" s="185"/>
      <c r="D36" s="185"/>
      <c r="F36" s="185"/>
      <c r="G36" s="185"/>
      <c r="H36" s="185"/>
      <c r="I36" s="185"/>
      <c r="J36" s="185"/>
      <c r="K36" s="185"/>
      <c r="L36" s="185"/>
      <c r="M36" s="186"/>
    </row>
    <row r="38" spans="2:13" x14ac:dyDescent="0.25">
      <c r="B38" s="173" t="s">
        <v>242</v>
      </c>
    </row>
    <row r="42" spans="2:13" x14ac:dyDescent="0.25">
      <c r="C42" s="173" t="s">
        <v>175</v>
      </c>
      <c r="D42" s="173" t="s">
        <v>176</v>
      </c>
      <c r="E42" s="173" t="s">
        <v>177</v>
      </c>
    </row>
    <row r="43" spans="2:13" x14ac:dyDescent="0.25">
      <c r="B43" s="173" t="s">
        <v>251</v>
      </c>
      <c r="C43" s="188">
        <f>D12</f>
        <v>8718.2739999999994</v>
      </c>
      <c r="D43" s="188">
        <f t="shared" ref="D43:E43" si="0">E12</f>
        <v>0</v>
      </c>
      <c r="E43" s="188">
        <f t="shared" si="0"/>
        <v>15328.812</v>
      </c>
    </row>
    <row r="44" spans="2:13" x14ac:dyDescent="0.25">
      <c r="B44" s="173" t="s">
        <v>252</v>
      </c>
      <c r="C44" s="173">
        <v>1</v>
      </c>
    </row>
    <row r="45" spans="2:13" x14ac:dyDescent="0.25">
      <c r="B45" s="173" t="s">
        <v>253</v>
      </c>
      <c r="C45" s="173">
        <v>5</v>
      </c>
    </row>
    <row r="46" spans="2:13" x14ac:dyDescent="0.25">
      <c r="B46" s="173" t="s">
        <v>254</v>
      </c>
      <c r="C46" s="173">
        <v>256</v>
      </c>
    </row>
    <row r="47" spans="2:13" x14ac:dyDescent="0.25">
      <c r="B47" s="173" t="s">
        <v>255</v>
      </c>
    </row>
    <row r="48" spans="2:13" x14ac:dyDescent="0.25">
      <c r="B48" s="173" t="s">
        <v>256</v>
      </c>
    </row>
    <row r="49" spans="2:9" x14ac:dyDescent="0.25">
      <c r="B49" s="173" t="s">
        <v>257</v>
      </c>
      <c r="I49" s="173">
        <f>4*48</f>
        <v>192</v>
      </c>
    </row>
    <row r="51" spans="2:9" x14ac:dyDescent="0.25">
      <c r="B51" s="173" t="s">
        <v>258</v>
      </c>
    </row>
    <row r="52" spans="2:9" x14ac:dyDescent="0.25">
      <c r="B52" s="173" t="s">
        <v>259</v>
      </c>
      <c r="C52" s="173">
        <v>192</v>
      </c>
    </row>
    <row r="53" spans="2:9" x14ac:dyDescent="0.25">
      <c r="B53" s="173" t="s">
        <v>253</v>
      </c>
      <c r="C53" s="173">
        <v>4</v>
      </c>
    </row>
    <row r="54" spans="2:9" x14ac:dyDescent="0.25">
      <c r="B54" s="173" t="s">
        <v>260</v>
      </c>
      <c r="C54" s="173">
        <v>1</v>
      </c>
    </row>
    <row r="55" spans="2:9" x14ac:dyDescent="0.25">
      <c r="B55" s="173" t="s">
        <v>261</v>
      </c>
      <c r="C55" s="173">
        <v>5</v>
      </c>
    </row>
    <row r="56" spans="2:9" x14ac:dyDescent="0.25">
      <c r="B56" s="173" t="s">
        <v>262</v>
      </c>
      <c r="C56" s="173">
        <v>48</v>
      </c>
    </row>
    <row r="57" spans="2:9" x14ac:dyDescent="0.25">
      <c r="B57" s="173" t="s">
        <v>263</v>
      </c>
      <c r="C57" s="173">
        <f>128*4</f>
        <v>512</v>
      </c>
    </row>
    <row r="60" spans="2:9" x14ac:dyDescent="0.25">
      <c r="B60" s="173" t="s">
        <v>264</v>
      </c>
    </row>
    <row r="61" spans="2:9" x14ac:dyDescent="0.25">
      <c r="B61" s="173" t="s">
        <v>265</v>
      </c>
    </row>
    <row r="62" spans="2:9" x14ac:dyDescent="0.25">
      <c r="B62" s="173" t="s">
        <v>266</v>
      </c>
    </row>
  </sheetData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6"/>
  <dimension ref="C7:P58"/>
  <sheetViews>
    <sheetView topLeftCell="B2" zoomScale="92" zoomScaleNormal="92" workbookViewId="0">
      <selection activeCell="C37" sqref="C37"/>
    </sheetView>
  </sheetViews>
  <sheetFormatPr defaultColWidth="8.88671875" defaultRowHeight="13.2" x14ac:dyDescent="0.25"/>
  <cols>
    <col min="1" max="2" width="8.88671875" style="173"/>
    <col min="3" max="3" width="46.5546875" style="173" customWidth="1"/>
    <col min="4" max="5" width="14.109375" style="209" customWidth="1"/>
    <col min="6" max="15" width="8.88671875" style="173"/>
    <col min="16" max="16" width="13.6640625" style="173" customWidth="1"/>
    <col min="17" max="16384" width="8.88671875" style="173"/>
  </cols>
  <sheetData>
    <row r="7" spans="10:16" ht="14.4" x14ac:dyDescent="0.3">
      <c r="P7" s="208">
        <f>888300/400</f>
        <v>2220.75</v>
      </c>
    </row>
    <row r="10" spans="10:16" x14ac:dyDescent="0.25">
      <c r="P10" s="209">
        <f>1687770/38</f>
        <v>44415</v>
      </c>
    </row>
    <row r="11" spans="10:16" ht="12.6" customHeight="1" x14ac:dyDescent="0.25"/>
    <row r="12" spans="10:16" ht="12.6" customHeight="1" x14ac:dyDescent="0.25"/>
    <row r="13" spans="10:16" ht="12.6" customHeight="1" x14ac:dyDescent="0.25"/>
    <row r="14" spans="10:16" ht="12.6" customHeight="1" x14ac:dyDescent="0.25">
      <c r="J14" s="173" t="s">
        <v>377</v>
      </c>
    </row>
    <row r="15" spans="10:16" ht="12.6" customHeight="1" x14ac:dyDescent="0.25"/>
    <row r="16" spans="10:16" ht="12.6" customHeight="1" x14ac:dyDescent="0.25"/>
    <row r="17" spans="3:5" ht="12.6" customHeight="1" x14ac:dyDescent="0.25">
      <c r="C17" s="173" t="s">
        <v>389</v>
      </c>
      <c r="D17" s="209">
        <v>2461174</v>
      </c>
      <c r="E17" s="209">
        <f>554946/400</f>
        <v>1387.365</v>
      </c>
    </row>
    <row r="18" spans="3:5" ht="12.6" customHeight="1" x14ac:dyDescent="0.25">
      <c r="C18" s="173" t="s">
        <v>390</v>
      </c>
    </row>
    <row r="19" spans="3:5" ht="12.6" customHeight="1" x14ac:dyDescent="0.25"/>
    <row r="20" spans="3:5" ht="12.6" customHeight="1" x14ac:dyDescent="0.25">
      <c r="C20" s="173" t="s">
        <v>391</v>
      </c>
      <c r="D20" s="214">
        <f>D17/38</f>
        <v>64767.73684210526</v>
      </c>
    </row>
    <row r="21" spans="3:5" ht="12.6" customHeight="1" x14ac:dyDescent="0.25"/>
    <row r="22" spans="3:5" ht="12.6" customHeight="1" x14ac:dyDescent="0.25"/>
    <row r="23" spans="3:5" ht="12.6" customHeight="1" x14ac:dyDescent="0.25"/>
    <row r="27" spans="3:5" x14ac:dyDescent="0.25">
      <c r="D27" s="209" t="s">
        <v>267</v>
      </c>
      <c r="E27" s="209" t="s">
        <v>268</v>
      </c>
    </row>
    <row r="28" spans="3:5" x14ac:dyDescent="0.25">
      <c r="C28" s="173" t="s">
        <v>269</v>
      </c>
      <c r="D28" s="188">
        <v>38</v>
      </c>
      <c r="E28" s="188">
        <v>400</v>
      </c>
    </row>
    <row r="29" spans="3:5" ht="13.8" thickBot="1" x14ac:dyDescent="0.3">
      <c r="C29" s="173" t="s">
        <v>270</v>
      </c>
      <c r="D29" s="210">
        <v>2</v>
      </c>
      <c r="E29" s="210">
        <v>20</v>
      </c>
    </row>
    <row r="30" spans="3:5" ht="13.8" thickTop="1" x14ac:dyDescent="0.25">
      <c r="C30" s="173" t="s">
        <v>271</v>
      </c>
      <c r="D30" s="188">
        <f>D28/D29</f>
        <v>19</v>
      </c>
      <c r="E30" s="188">
        <f>E28/E29</f>
        <v>20</v>
      </c>
    </row>
    <row r="33" spans="3:11" ht="14.4" x14ac:dyDescent="0.3">
      <c r="C33" s="173" t="s">
        <v>272</v>
      </c>
      <c r="D33" s="209" t="s">
        <v>206</v>
      </c>
      <c r="E33" s="209">
        <v>554946</v>
      </c>
      <c r="G33" s="211" t="e">
        <f>D34/D33</f>
        <v>#VALUE!</v>
      </c>
      <c r="H33" s="211">
        <f>E34/E33</f>
        <v>0.15000018019771294</v>
      </c>
    </row>
    <row r="34" spans="3:11" ht="13.8" thickBot="1" x14ac:dyDescent="0.3">
      <c r="C34" s="173" t="s">
        <v>13</v>
      </c>
      <c r="D34" s="212">
        <v>545973</v>
      </c>
      <c r="E34" s="212">
        <v>83242</v>
      </c>
      <c r="I34" s="173" t="e">
        <f>D34/D33</f>
        <v>#VALUE!</v>
      </c>
    </row>
    <row r="35" spans="3:11" ht="15" thickTop="1" x14ac:dyDescent="0.3">
      <c r="D35" s="209">
        <f>SUM(D33:D34)</f>
        <v>545973</v>
      </c>
      <c r="E35" s="209">
        <f>SUM(E33:E34)</f>
        <v>638188</v>
      </c>
      <c r="G35" s="211">
        <f>D35/E35</f>
        <v>0.85550496092060646</v>
      </c>
    </row>
    <row r="36" spans="3:11" ht="14.4" x14ac:dyDescent="0.3">
      <c r="G36" s="211"/>
    </row>
    <row r="37" spans="3:11" x14ac:dyDescent="0.25">
      <c r="C37" s="173" t="s">
        <v>273</v>
      </c>
      <c r="D37" s="209">
        <v>1687770</v>
      </c>
      <c r="E37" s="209">
        <v>8883000</v>
      </c>
    </row>
    <row r="38" spans="3:11" x14ac:dyDescent="0.25">
      <c r="C38" s="173" t="s">
        <v>274</v>
      </c>
      <c r="D38" s="213">
        <v>577125</v>
      </c>
      <c r="E38" s="213">
        <v>4252500</v>
      </c>
    </row>
    <row r="39" spans="3:11" ht="13.8" thickBot="1" x14ac:dyDescent="0.3">
      <c r="C39" s="173" t="s">
        <v>275</v>
      </c>
      <c r="D39" s="212">
        <v>2520000</v>
      </c>
      <c r="E39" s="212">
        <v>1435000</v>
      </c>
    </row>
    <row r="40" spans="3:11" ht="12.6" customHeight="1" thickTop="1" x14ac:dyDescent="0.3">
      <c r="D40" s="209">
        <f>SUM(D37:D39)</f>
        <v>4784895</v>
      </c>
      <c r="E40" s="209">
        <f>SUM(E37:E39)</f>
        <v>14570500</v>
      </c>
      <c r="G40" s="211">
        <f>E40/D40</f>
        <v>3.0451033930734113</v>
      </c>
    </row>
    <row r="41" spans="3:11" ht="12.6" customHeight="1" x14ac:dyDescent="0.25"/>
    <row r="42" spans="3:11" ht="14.4" x14ac:dyDescent="0.3">
      <c r="C42" s="173" t="s">
        <v>276</v>
      </c>
      <c r="D42" s="209">
        <v>70080</v>
      </c>
      <c r="E42" s="209">
        <v>160483</v>
      </c>
      <c r="J42" s="211">
        <f>D40/D35</f>
        <v>8.7639773395387692</v>
      </c>
      <c r="K42" s="211">
        <f>E40/E35</f>
        <v>22.831046650830164</v>
      </c>
    </row>
    <row r="43" spans="3:11" ht="13.8" thickBot="1" x14ac:dyDescent="0.3">
      <c r="C43" s="173" t="s">
        <v>277</v>
      </c>
      <c r="D43" s="212">
        <v>100000</v>
      </c>
      <c r="E43" s="212">
        <v>200000</v>
      </c>
    </row>
    <row r="44" spans="3:11" ht="13.8" thickTop="1" x14ac:dyDescent="0.25">
      <c r="D44" s="209">
        <f>SUM(D42:D43)</f>
        <v>170080</v>
      </c>
      <c r="E44" s="209">
        <f>SUM(E42:E43)</f>
        <v>360483</v>
      </c>
    </row>
    <row r="46" spans="3:11" ht="14.4" x14ac:dyDescent="0.3">
      <c r="C46" s="173" t="s">
        <v>53</v>
      </c>
      <c r="D46" s="209">
        <f>SUM(D35,D40,D44)</f>
        <v>5500948</v>
      </c>
      <c r="E46" s="209">
        <f>SUM(E35,E40,E44)</f>
        <v>15569171</v>
      </c>
      <c r="G46" s="211" t="s">
        <v>206</v>
      </c>
    </row>
    <row r="50" spans="3:5" x14ac:dyDescent="0.25">
      <c r="C50" s="173" t="s">
        <v>278</v>
      </c>
      <c r="D50" s="209" t="e">
        <f>D33/D28</f>
        <v>#VALUE!</v>
      </c>
      <c r="E50" s="209">
        <f>E33/E28</f>
        <v>1387.365</v>
      </c>
    </row>
    <row r="51" spans="3:5" x14ac:dyDescent="0.25">
      <c r="C51" s="173" t="s">
        <v>279</v>
      </c>
      <c r="D51" s="214" t="e">
        <f>D50*22%</f>
        <v>#VALUE!</v>
      </c>
      <c r="E51" s="214">
        <f>E50*22%</f>
        <v>305.22030000000001</v>
      </c>
    </row>
    <row r="53" spans="3:5" x14ac:dyDescent="0.25">
      <c r="C53" s="173" t="s">
        <v>280</v>
      </c>
      <c r="D53" s="209">
        <f>D37/D28</f>
        <v>44415</v>
      </c>
      <c r="E53" s="209">
        <f>E37/E28</f>
        <v>22207.5</v>
      </c>
    </row>
    <row r="54" spans="3:5" x14ac:dyDescent="0.25">
      <c r="C54" s="173" t="s">
        <v>281</v>
      </c>
      <c r="D54" s="214">
        <f>D38/D28</f>
        <v>15187.5</v>
      </c>
      <c r="E54" s="214">
        <f>E38/E28</f>
        <v>10631.25</v>
      </c>
    </row>
    <row r="55" spans="3:5" x14ac:dyDescent="0.25">
      <c r="C55" s="173" t="s">
        <v>282</v>
      </c>
      <c r="D55" s="214">
        <f>D39/D28</f>
        <v>66315.789473684214</v>
      </c>
      <c r="E55" s="214">
        <f>E39/E28</f>
        <v>3587.5</v>
      </c>
    </row>
    <row r="57" spans="3:5" x14ac:dyDescent="0.25">
      <c r="C57" s="173" t="s">
        <v>283</v>
      </c>
      <c r="D57" s="214">
        <f>D42/D28</f>
        <v>1844.2105263157894</v>
      </c>
      <c r="E57" s="214">
        <f>E42/E28</f>
        <v>401.20749999999998</v>
      </c>
    </row>
    <row r="58" spans="3:5" x14ac:dyDescent="0.25">
      <c r="C58" s="173" t="s">
        <v>277</v>
      </c>
      <c r="D58" s="214">
        <f>D43/D28</f>
        <v>2631.5789473684213</v>
      </c>
      <c r="E58" s="214">
        <f>E43/E28</f>
        <v>500</v>
      </c>
    </row>
  </sheetData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17"/>
  <dimension ref="B3:B28"/>
  <sheetViews>
    <sheetView zoomScale="76" zoomScaleNormal="76" workbookViewId="0"/>
  </sheetViews>
  <sheetFormatPr defaultColWidth="8.88671875" defaultRowHeight="15.6" x14ac:dyDescent="0.3"/>
  <cols>
    <col min="1" max="1" width="8.88671875" style="236"/>
    <col min="2" max="2" width="175.109375" style="236" customWidth="1"/>
    <col min="3" max="3" width="8.88671875" style="236"/>
    <col min="4" max="4" width="15.44140625" style="236" customWidth="1"/>
    <col min="5" max="5" width="15.88671875" style="236" customWidth="1"/>
    <col min="6" max="6" width="14.6640625" style="236" customWidth="1"/>
    <col min="7" max="7" width="13.44140625" style="236" customWidth="1"/>
    <col min="8" max="8" width="14.5546875" style="236" customWidth="1"/>
    <col min="9" max="16384" width="8.88671875" style="236"/>
  </cols>
  <sheetData>
    <row r="3" spans="2:2" x14ac:dyDescent="0.3">
      <c r="B3" s="235" t="s">
        <v>392</v>
      </c>
    </row>
    <row r="4" spans="2:2" ht="34.950000000000003" customHeight="1" x14ac:dyDescent="0.3">
      <c r="B4" s="235" t="s">
        <v>393</v>
      </c>
    </row>
    <row r="5" spans="2:2" ht="34.950000000000003" customHeight="1" x14ac:dyDescent="0.3">
      <c r="B5" s="237" t="s">
        <v>394</v>
      </c>
    </row>
    <row r="6" spans="2:2" ht="34.950000000000003" customHeight="1" x14ac:dyDescent="0.3">
      <c r="B6" s="237" t="s">
        <v>395</v>
      </c>
    </row>
    <row r="7" spans="2:2" ht="34.950000000000003" customHeight="1" x14ac:dyDescent="0.3">
      <c r="B7" s="237" t="s">
        <v>396</v>
      </c>
    </row>
    <row r="8" spans="2:2" ht="34.950000000000003" customHeight="1" x14ac:dyDescent="0.3">
      <c r="B8" s="237" t="s">
        <v>397</v>
      </c>
    </row>
    <row r="9" spans="2:2" ht="34.950000000000003" customHeight="1" x14ac:dyDescent="0.3">
      <c r="B9" s="237" t="s">
        <v>398</v>
      </c>
    </row>
    <row r="10" spans="2:2" ht="34.950000000000003" customHeight="1" x14ac:dyDescent="0.3">
      <c r="B10" s="237" t="s">
        <v>399</v>
      </c>
    </row>
    <row r="11" spans="2:2" ht="34.950000000000003" customHeight="1" x14ac:dyDescent="0.3">
      <c r="B11" s="237" t="s">
        <v>400</v>
      </c>
    </row>
    <row r="12" spans="2:2" ht="34.950000000000003" customHeight="1" x14ac:dyDescent="0.3">
      <c r="B12" s="237" t="s">
        <v>401</v>
      </c>
    </row>
    <row r="13" spans="2:2" ht="34.950000000000003" customHeight="1" x14ac:dyDescent="0.3">
      <c r="B13" s="237" t="s">
        <v>402</v>
      </c>
    </row>
    <row r="14" spans="2:2" ht="34.950000000000003" customHeight="1" x14ac:dyDescent="0.3">
      <c r="B14" s="237" t="s">
        <v>403</v>
      </c>
    </row>
    <row r="15" spans="2:2" ht="34.950000000000003" customHeight="1" x14ac:dyDescent="0.3">
      <c r="B15" s="237" t="s">
        <v>404</v>
      </c>
    </row>
    <row r="16" spans="2:2" ht="34.950000000000003" customHeight="1" x14ac:dyDescent="0.3">
      <c r="B16" s="237" t="s">
        <v>405</v>
      </c>
    </row>
    <row r="17" spans="2:2" ht="34.950000000000003" customHeight="1" x14ac:dyDescent="0.3">
      <c r="B17" s="237" t="s">
        <v>406</v>
      </c>
    </row>
    <row r="18" spans="2:2" ht="34.950000000000003" customHeight="1" x14ac:dyDescent="0.3">
      <c r="B18" s="237" t="s">
        <v>407</v>
      </c>
    </row>
    <row r="19" spans="2:2" ht="34.950000000000003" customHeight="1" x14ac:dyDescent="0.3">
      <c r="B19" s="237" t="s">
        <v>408</v>
      </c>
    </row>
    <row r="20" spans="2:2" ht="34.950000000000003" customHeight="1" x14ac:dyDescent="0.3">
      <c r="B20" s="237" t="s">
        <v>409</v>
      </c>
    </row>
    <row r="21" spans="2:2" ht="34.950000000000003" customHeight="1" x14ac:dyDescent="0.3">
      <c r="B21" s="237" t="s">
        <v>410</v>
      </c>
    </row>
    <row r="22" spans="2:2" ht="34.950000000000003" customHeight="1" x14ac:dyDescent="0.3">
      <c r="B22" s="237" t="s">
        <v>411</v>
      </c>
    </row>
    <row r="23" spans="2:2" ht="34.950000000000003" customHeight="1" x14ac:dyDescent="0.3">
      <c r="B23" s="237" t="s">
        <v>412</v>
      </c>
    </row>
    <row r="24" spans="2:2" ht="34.950000000000003" customHeight="1" x14ac:dyDescent="0.3">
      <c r="B24" s="237" t="s">
        <v>413</v>
      </c>
    </row>
    <row r="25" spans="2:2" ht="34.950000000000003" customHeight="1" x14ac:dyDescent="0.3">
      <c r="B25" s="237" t="s">
        <v>414</v>
      </c>
    </row>
    <row r="26" spans="2:2" ht="34.950000000000003" customHeight="1" x14ac:dyDescent="0.3">
      <c r="B26" s="237" t="s">
        <v>415</v>
      </c>
    </row>
    <row r="27" spans="2:2" ht="34.950000000000003" customHeight="1" x14ac:dyDescent="0.3">
      <c r="B27" s="238" t="s">
        <v>416</v>
      </c>
    </row>
    <row r="28" spans="2:2" ht="34.950000000000003" customHeight="1" x14ac:dyDescent="0.3">
      <c r="B28" s="235" t="s">
        <v>417</v>
      </c>
    </row>
  </sheetData>
  <hyperlinks>
    <hyperlink ref="B27" r:id="rId1" display="mailto:IT.Economics@us.ibm.com" xr:uid="{00000000-0004-0000-1500-000000000000}"/>
  </hyperlinks>
  <pageMargins left="0.7" right="0.7" top="0.75" bottom="0.75" header="0.3" footer="0.3"/>
  <pageSetup orientation="portrait"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3"/>
  <dimension ref="B2:I48"/>
  <sheetViews>
    <sheetView topLeftCell="A32" workbookViewId="0">
      <selection activeCell="D50" sqref="D50"/>
    </sheetView>
  </sheetViews>
  <sheetFormatPr defaultRowHeight="14.4" x14ac:dyDescent="0.3"/>
  <cols>
    <col min="2" max="2" width="8.88671875" style="240"/>
    <col min="3" max="3" width="28.77734375" customWidth="1"/>
    <col min="4" max="4" width="12" customWidth="1"/>
    <col min="5" max="5" width="13.5546875" customWidth="1"/>
    <col min="6" max="6" width="16.33203125" customWidth="1"/>
    <col min="7" max="7" width="12.77734375" customWidth="1"/>
    <col min="8" max="8" width="13.109375" customWidth="1"/>
    <col min="9" max="9" width="14.5546875" customWidth="1"/>
  </cols>
  <sheetData>
    <row r="2" spans="2:9" x14ac:dyDescent="0.3">
      <c r="B2" s="240" t="s">
        <v>546</v>
      </c>
    </row>
    <row r="4" spans="2:9" ht="15" thickBot="1" x14ac:dyDescent="0.35"/>
    <row r="5" spans="2:9" x14ac:dyDescent="0.3">
      <c r="B5" s="49"/>
      <c r="C5" s="11"/>
      <c r="D5" s="11" t="s">
        <v>175</v>
      </c>
      <c r="E5" s="11"/>
      <c r="F5" s="11" t="s">
        <v>176</v>
      </c>
      <c r="G5" s="11"/>
      <c r="H5" s="11" t="s">
        <v>177</v>
      </c>
      <c r="I5" s="12"/>
    </row>
    <row r="6" spans="2:9" x14ac:dyDescent="0.3">
      <c r="B6" s="385"/>
      <c r="C6" s="386" t="s">
        <v>547</v>
      </c>
      <c r="D6" s="242" t="s">
        <v>267</v>
      </c>
      <c r="E6" s="242" t="s">
        <v>258</v>
      </c>
      <c r="F6" s="242" t="s">
        <v>267</v>
      </c>
      <c r="G6" s="242" t="s">
        <v>258</v>
      </c>
      <c r="H6" s="242" t="s">
        <v>267</v>
      </c>
      <c r="I6" s="350" t="s">
        <v>258</v>
      </c>
    </row>
    <row r="7" spans="2:9" x14ac:dyDescent="0.3">
      <c r="B7" s="387"/>
      <c r="C7" s="1"/>
      <c r="D7" s="1"/>
      <c r="E7" s="1"/>
      <c r="F7" s="1"/>
      <c r="G7" s="1"/>
      <c r="H7" s="1"/>
      <c r="I7" s="3"/>
    </row>
    <row r="8" spans="2:9" x14ac:dyDescent="0.3">
      <c r="B8" s="387">
        <v>1</v>
      </c>
      <c r="C8" s="1" t="s">
        <v>533</v>
      </c>
      <c r="D8" s="4">
        <v>0</v>
      </c>
      <c r="E8" s="4">
        <v>66353</v>
      </c>
      <c r="F8" s="4">
        <v>0</v>
      </c>
      <c r="G8" s="4">
        <v>78242</v>
      </c>
      <c r="H8" s="4">
        <v>0</v>
      </c>
      <c r="I8" s="257">
        <v>103623</v>
      </c>
    </row>
    <row r="9" spans="2:9" x14ac:dyDescent="0.3">
      <c r="B9" s="387">
        <v>2</v>
      </c>
      <c r="C9" s="1" t="s">
        <v>534</v>
      </c>
      <c r="D9" s="4">
        <v>0</v>
      </c>
      <c r="E9" s="4">
        <v>24000</v>
      </c>
      <c r="F9" s="4">
        <v>0</v>
      </c>
      <c r="G9" s="4">
        <v>27429</v>
      </c>
      <c r="H9" s="4">
        <v>0</v>
      </c>
      <c r="I9" s="257">
        <v>36000</v>
      </c>
    </row>
    <row r="10" spans="2:9" x14ac:dyDescent="0.3">
      <c r="B10" s="387">
        <v>3</v>
      </c>
      <c r="C10" s="1" t="s">
        <v>535</v>
      </c>
      <c r="D10" s="4">
        <v>0</v>
      </c>
      <c r="E10" s="4">
        <v>126000</v>
      </c>
      <c r="F10" s="4">
        <v>0</v>
      </c>
      <c r="G10" s="4">
        <v>147000</v>
      </c>
      <c r="H10" s="4">
        <v>0</v>
      </c>
      <c r="I10" s="257">
        <v>199500</v>
      </c>
    </row>
    <row r="11" spans="2:9" x14ac:dyDescent="0.3">
      <c r="B11" s="387">
        <v>4</v>
      </c>
      <c r="C11" s="1" t="s">
        <v>441</v>
      </c>
      <c r="D11" s="4">
        <v>1027031</v>
      </c>
      <c r="E11" s="4">
        <v>2513783</v>
      </c>
      <c r="F11" s="4">
        <v>1027031</v>
      </c>
      <c r="G11" s="4">
        <v>2539363</v>
      </c>
      <c r="H11" s="4">
        <v>1027031</v>
      </c>
      <c r="I11" s="257">
        <v>3101669</v>
      </c>
    </row>
    <row r="12" spans="2:9" x14ac:dyDescent="0.3">
      <c r="B12" s="387">
        <v>5</v>
      </c>
      <c r="C12" s="1" t="s">
        <v>536</v>
      </c>
      <c r="D12" s="4">
        <v>0</v>
      </c>
      <c r="E12" s="4">
        <v>402579</v>
      </c>
      <c r="F12" s="4">
        <v>0</v>
      </c>
      <c r="G12" s="4">
        <v>640082</v>
      </c>
      <c r="H12" s="4">
        <v>0</v>
      </c>
      <c r="I12" s="257">
        <v>859766</v>
      </c>
    </row>
    <row r="13" spans="2:9" x14ac:dyDescent="0.3">
      <c r="B13" s="387">
        <v>6</v>
      </c>
      <c r="C13" s="1" t="s">
        <v>537</v>
      </c>
      <c r="D13" s="4">
        <v>40000</v>
      </c>
      <c r="E13" s="4">
        <v>946537</v>
      </c>
      <c r="F13" s="4">
        <v>40000</v>
      </c>
      <c r="G13" s="4">
        <v>1577039</v>
      </c>
      <c r="H13" s="4">
        <v>80000</v>
      </c>
      <c r="I13" s="257">
        <v>2510576</v>
      </c>
    </row>
    <row r="14" spans="2:9" x14ac:dyDescent="0.3">
      <c r="B14" s="387">
        <v>7</v>
      </c>
      <c r="C14" s="1" t="s">
        <v>538</v>
      </c>
      <c r="D14" s="4">
        <v>359378</v>
      </c>
      <c r="E14" s="4">
        <v>333099</v>
      </c>
      <c r="F14" s="4">
        <v>576482</v>
      </c>
      <c r="G14" s="4">
        <v>379963</v>
      </c>
      <c r="H14" s="4">
        <v>814856</v>
      </c>
      <c r="I14" s="257">
        <v>507347</v>
      </c>
    </row>
    <row r="15" spans="2:9" ht="15" thickBot="1" x14ac:dyDescent="0.35">
      <c r="B15" s="388">
        <v>8</v>
      </c>
      <c r="C15" s="347" t="s">
        <v>539</v>
      </c>
      <c r="D15" s="348">
        <v>668900</v>
      </c>
      <c r="E15" s="348">
        <v>957039</v>
      </c>
      <c r="F15" s="348">
        <v>1257800</v>
      </c>
      <c r="G15" s="348">
        <v>1106382</v>
      </c>
      <c r="H15" s="348">
        <v>2034240</v>
      </c>
      <c r="I15" s="351">
        <v>1428221</v>
      </c>
    </row>
    <row r="16" spans="2:9" ht="15" thickTop="1" x14ac:dyDescent="0.3">
      <c r="B16" s="390">
        <v>9</v>
      </c>
      <c r="C16" s="355" t="s">
        <v>115</v>
      </c>
      <c r="D16" s="356">
        <v>2095309</v>
      </c>
      <c r="E16" s="356">
        <v>5369390</v>
      </c>
      <c r="F16" s="356">
        <v>2901313</v>
      </c>
      <c r="G16" s="356">
        <v>6495500</v>
      </c>
      <c r="H16" s="356">
        <v>3956127</v>
      </c>
      <c r="I16" s="357">
        <v>8746702</v>
      </c>
    </row>
    <row r="17" spans="2:9" ht="15" thickBot="1" x14ac:dyDescent="0.35">
      <c r="B17" s="389"/>
      <c r="C17" s="5"/>
      <c r="D17" s="360"/>
      <c r="E17" s="360"/>
      <c r="F17" s="360"/>
      <c r="G17" s="360"/>
      <c r="H17" s="360"/>
      <c r="I17" s="384"/>
    </row>
    <row r="18" spans="2:9" x14ac:dyDescent="0.3">
      <c r="D18" s="157"/>
      <c r="E18" s="157"/>
      <c r="F18" s="157"/>
      <c r="G18" s="157"/>
      <c r="H18" s="157"/>
      <c r="I18" s="157"/>
    </row>
    <row r="19" spans="2:9" ht="15" thickBot="1" x14ac:dyDescent="0.35">
      <c r="D19" s="157"/>
      <c r="E19" s="157"/>
      <c r="F19" s="157"/>
      <c r="G19" s="157"/>
      <c r="H19" s="157"/>
      <c r="I19" s="157"/>
    </row>
    <row r="20" spans="2:9" x14ac:dyDescent="0.3">
      <c r="B20" s="391"/>
      <c r="C20" s="349"/>
      <c r="D20" s="646" t="s">
        <v>175</v>
      </c>
      <c r="E20" s="646"/>
      <c r="F20" s="646" t="s">
        <v>176</v>
      </c>
      <c r="G20" s="646"/>
      <c r="H20" s="646" t="s">
        <v>177</v>
      </c>
      <c r="I20" s="647"/>
    </row>
    <row r="21" spans="2:9" x14ac:dyDescent="0.3">
      <c r="B21" s="392"/>
      <c r="C21" s="276" t="s">
        <v>541</v>
      </c>
      <c r="D21" s="393" t="s">
        <v>267</v>
      </c>
      <c r="E21" s="393" t="s">
        <v>258</v>
      </c>
      <c r="F21" s="393" t="s">
        <v>267</v>
      </c>
      <c r="G21" s="393" t="s">
        <v>258</v>
      </c>
      <c r="H21" s="393" t="s">
        <v>267</v>
      </c>
      <c r="I21" s="394" t="s">
        <v>258</v>
      </c>
    </row>
    <row r="22" spans="2:9" x14ac:dyDescent="0.3">
      <c r="B22" s="387"/>
      <c r="C22" s="1"/>
      <c r="D22" s="4"/>
      <c r="E22" s="4"/>
      <c r="F22" s="4"/>
      <c r="G22" s="4"/>
      <c r="H22" s="4"/>
      <c r="I22" s="257"/>
    </row>
    <row r="23" spans="2:9" x14ac:dyDescent="0.3">
      <c r="B23" s="387">
        <v>1</v>
      </c>
      <c r="C23" s="1" t="s">
        <v>533</v>
      </c>
      <c r="D23" s="4">
        <v>0</v>
      </c>
      <c r="E23" s="4">
        <v>13270.6</v>
      </c>
      <c r="F23" s="4">
        <v>0</v>
      </c>
      <c r="G23" s="4">
        <v>15648.4</v>
      </c>
      <c r="H23" s="4">
        <v>0</v>
      </c>
      <c r="I23" s="257">
        <v>20724.599999999999</v>
      </c>
    </row>
    <row r="24" spans="2:9" x14ac:dyDescent="0.3">
      <c r="B24" s="387">
        <v>2</v>
      </c>
      <c r="C24" s="1" t="s">
        <v>534</v>
      </c>
      <c r="D24" s="4">
        <v>0</v>
      </c>
      <c r="E24" s="4">
        <v>4800</v>
      </c>
      <c r="F24" s="4">
        <v>0</v>
      </c>
      <c r="G24" s="4">
        <v>5485.8</v>
      </c>
      <c r="H24" s="4">
        <v>0</v>
      </c>
      <c r="I24" s="257">
        <v>7200</v>
      </c>
    </row>
    <row r="25" spans="2:9" x14ac:dyDescent="0.3">
      <c r="B25" s="387">
        <v>3</v>
      </c>
      <c r="C25" s="1" t="s">
        <v>535</v>
      </c>
      <c r="D25" s="4">
        <v>0</v>
      </c>
      <c r="E25" s="4">
        <v>25200</v>
      </c>
      <c r="F25" s="4">
        <v>0</v>
      </c>
      <c r="G25" s="4">
        <v>29400</v>
      </c>
      <c r="H25" s="4">
        <v>0</v>
      </c>
      <c r="I25" s="257">
        <v>39900</v>
      </c>
    </row>
    <row r="26" spans="2:9" x14ac:dyDescent="0.3">
      <c r="B26" s="387">
        <v>4</v>
      </c>
      <c r="C26" s="1" t="s">
        <v>441</v>
      </c>
      <c r="D26" s="4">
        <v>205406.2</v>
      </c>
      <c r="E26" s="4">
        <v>502756.6</v>
      </c>
      <c r="F26" s="4">
        <v>205406.2</v>
      </c>
      <c r="G26" s="4">
        <v>507872.6</v>
      </c>
      <c r="H26" s="4">
        <v>205406.2</v>
      </c>
      <c r="I26" s="257">
        <v>620333.80000000005</v>
      </c>
    </row>
    <row r="27" spans="2:9" x14ac:dyDescent="0.3">
      <c r="B27" s="387">
        <v>5</v>
      </c>
      <c r="C27" s="1" t="s">
        <v>536</v>
      </c>
      <c r="D27" s="4">
        <v>0</v>
      </c>
      <c r="E27" s="4">
        <v>80515.8</v>
      </c>
      <c r="F27" s="4">
        <v>0</v>
      </c>
      <c r="G27" s="4">
        <v>128016.4</v>
      </c>
      <c r="H27" s="4">
        <v>0</v>
      </c>
      <c r="I27" s="257">
        <v>171953.2</v>
      </c>
    </row>
    <row r="28" spans="2:9" x14ac:dyDescent="0.3">
      <c r="B28" s="387">
        <v>6</v>
      </c>
      <c r="C28" s="1" t="s">
        <v>537</v>
      </c>
      <c r="D28" s="4">
        <v>8000</v>
      </c>
      <c r="E28" s="4">
        <v>189307.4</v>
      </c>
      <c r="F28" s="4">
        <v>8000</v>
      </c>
      <c r="G28" s="4">
        <v>315407.8</v>
      </c>
      <c r="H28" s="4">
        <v>16000</v>
      </c>
      <c r="I28" s="257">
        <v>502115.2</v>
      </c>
    </row>
    <row r="29" spans="2:9" x14ac:dyDescent="0.3">
      <c r="B29" s="387">
        <v>7</v>
      </c>
      <c r="C29" s="1" t="s">
        <v>538</v>
      </c>
      <c r="D29" s="4">
        <v>71875.600000000006</v>
      </c>
      <c r="E29" s="4">
        <v>66619.8</v>
      </c>
      <c r="F29" s="4">
        <v>115296.4</v>
      </c>
      <c r="G29" s="4">
        <v>75992.600000000006</v>
      </c>
      <c r="H29" s="4">
        <v>162971.20000000001</v>
      </c>
      <c r="I29" s="257">
        <v>101469.4</v>
      </c>
    </row>
    <row r="30" spans="2:9" x14ac:dyDescent="0.3">
      <c r="B30" s="387">
        <v>8</v>
      </c>
      <c r="C30" s="1" t="s">
        <v>539</v>
      </c>
      <c r="D30" s="4">
        <v>668900</v>
      </c>
      <c r="E30" s="4">
        <v>957039</v>
      </c>
      <c r="F30" s="4">
        <v>1257800</v>
      </c>
      <c r="G30" s="4">
        <v>1106382</v>
      </c>
      <c r="H30" s="4">
        <v>2034240</v>
      </c>
      <c r="I30" s="257">
        <v>1428221</v>
      </c>
    </row>
    <row r="31" spans="2:9" x14ac:dyDescent="0.3">
      <c r="B31" s="390">
        <v>9</v>
      </c>
      <c r="C31" s="355" t="s">
        <v>115</v>
      </c>
      <c r="D31" s="356">
        <v>954181.8</v>
      </c>
      <c r="E31" s="356">
        <v>1839509.2000000002</v>
      </c>
      <c r="F31" s="356">
        <v>1586502.6</v>
      </c>
      <c r="G31" s="356">
        <v>2184205.6</v>
      </c>
      <c r="H31" s="356">
        <v>2418617.4</v>
      </c>
      <c r="I31" s="357">
        <v>2891917.2</v>
      </c>
    </row>
    <row r="32" spans="2:9" x14ac:dyDescent="0.3">
      <c r="B32" s="387"/>
      <c r="C32" s="1"/>
      <c r="D32" s="1"/>
      <c r="E32" s="1"/>
      <c r="F32" s="1"/>
      <c r="G32" s="1"/>
      <c r="H32" s="1"/>
      <c r="I32" s="3"/>
    </row>
    <row r="33" spans="2:9" ht="15" thickBot="1" x14ac:dyDescent="0.35">
      <c r="B33" s="389"/>
      <c r="C33" s="5"/>
      <c r="D33" s="5"/>
      <c r="E33" s="5"/>
      <c r="F33" s="5"/>
      <c r="G33" s="5"/>
      <c r="H33" s="5"/>
      <c r="I33" s="14"/>
    </row>
    <row r="35" spans="2:9" ht="15" thickBot="1" x14ac:dyDescent="0.35"/>
    <row r="36" spans="2:9" x14ac:dyDescent="0.3">
      <c r="B36" s="49"/>
      <c r="C36" s="11"/>
      <c r="D36" s="644" t="s">
        <v>234</v>
      </c>
      <c r="E36" s="644"/>
      <c r="F36" s="644" t="s">
        <v>235</v>
      </c>
      <c r="G36" s="644"/>
      <c r="H36" s="644" t="s">
        <v>236</v>
      </c>
      <c r="I36" s="645"/>
    </row>
    <row r="37" spans="2:9" x14ac:dyDescent="0.3">
      <c r="B37" s="385"/>
      <c r="C37" s="395" t="s">
        <v>548</v>
      </c>
      <c r="D37" s="242" t="s">
        <v>267</v>
      </c>
      <c r="E37" s="242" t="s">
        <v>258</v>
      </c>
      <c r="F37" s="242" t="s">
        <v>267</v>
      </c>
      <c r="G37" s="242" t="s">
        <v>258</v>
      </c>
      <c r="H37" s="242" t="s">
        <v>267</v>
      </c>
      <c r="I37" s="350" t="s">
        <v>258</v>
      </c>
    </row>
    <row r="38" spans="2:9" x14ac:dyDescent="0.3">
      <c r="B38" s="387">
        <v>1</v>
      </c>
      <c r="C38" s="1" t="s">
        <v>117</v>
      </c>
      <c r="D38" s="227">
        <v>3.2093091223012196</v>
      </c>
      <c r="E38" s="227">
        <v>0.81185177779004458</v>
      </c>
      <c r="F38" s="227">
        <v>3.6142271067380141</v>
      </c>
      <c r="G38" s="227">
        <v>1.7248830508888071</v>
      </c>
      <c r="H38" s="227">
        <v>5.3384112692940286</v>
      </c>
      <c r="I38" s="383">
        <v>2.1395504827990899</v>
      </c>
    </row>
    <row r="39" spans="2:9" x14ac:dyDescent="0.3">
      <c r="B39" s="387">
        <v>2</v>
      </c>
      <c r="C39" s="1" t="s">
        <v>118</v>
      </c>
      <c r="D39" s="4">
        <v>6538854.5257017389</v>
      </c>
      <c r="E39" s="4">
        <v>3191780.7144953208</v>
      </c>
      <c r="F39" s="4">
        <v>11532580.570831895</v>
      </c>
      <c r="G39" s="4">
        <v>8217418.9732610965</v>
      </c>
      <c r="H39" s="4">
        <v>25293231.613984626</v>
      </c>
      <c r="I39" s="257">
        <v>16475831.541335976</v>
      </c>
    </row>
    <row r="40" spans="2:9" x14ac:dyDescent="0.3">
      <c r="B40" s="387">
        <v>3</v>
      </c>
      <c r="C40" s="1" t="s">
        <v>545</v>
      </c>
      <c r="D40" s="6">
        <v>6.185379384111048</v>
      </c>
      <c r="E40" s="6">
        <v>12.015771773549696</v>
      </c>
      <c r="F40" s="6">
        <v>6.0720210170253051</v>
      </c>
      <c r="G40" s="6">
        <v>7.8494456918886621</v>
      </c>
      <c r="H40" s="6">
        <v>4.6066643644004994</v>
      </c>
      <c r="I40" s="295">
        <v>6.4741030226105956</v>
      </c>
    </row>
    <row r="41" spans="2:9" x14ac:dyDescent="0.3">
      <c r="B41" s="387">
        <v>4</v>
      </c>
      <c r="C41" s="1" t="s">
        <v>119</v>
      </c>
      <c r="D41" s="4">
        <v>1451273.1200000003</v>
      </c>
      <c r="E41" s="4">
        <v>3308824.64</v>
      </c>
      <c r="F41" s="4">
        <v>2242351.7600000002</v>
      </c>
      <c r="G41" s="4">
        <v>3429484.5200000005</v>
      </c>
      <c r="H41" s="4">
        <v>3280162.6</v>
      </c>
      <c r="I41" s="257">
        <v>5556486.3200000003</v>
      </c>
    </row>
    <row r="42" spans="2:9" ht="15" thickBot="1" x14ac:dyDescent="0.35">
      <c r="B42" s="389"/>
      <c r="C42" s="5"/>
      <c r="D42" s="5"/>
      <c r="E42" s="5"/>
      <c r="F42" s="5"/>
      <c r="G42" s="5"/>
      <c r="H42" s="5"/>
      <c r="I42" s="14"/>
    </row>
    <row r="45" spans="2:9" x14ac:dyDescent="0.3">
      <c r="C45" t="s">
        <v>655</v>
      </c>
      <c r="D45">
        <v>7.45</v>
      </c>
    </row>
    <row r="46" spans="2:9" x14ac:dyDescent="0.3">
      <c r="C46" t="s">
        <v>656</v>
      </c>
      <c r="D46">
        <v>6.25</v>
      </c>
    </row>
    <row r="47" spans="2:9" x14ac:dyDescent="0.3">
      <c r="C47" t="s">
        <v>657</v>
      </c>
      <c r="D47" t="s">
        <v>374</v>
      </c>
      <c r="E47" t="s">
        <v>659</v>
      </c>
      <c r="F47" t="s">
        <v>660</v>
      </c>
    </row>
    <row r="48" spans="2:9" x14ac:dyDescent="0.3">
      <c r="C48" t="s">
        <v>658</v>
      </c>
      <c r="D48" s="226">
        <v>3000000</v>
      </c>
      <c r="E48" s="157">
        <v>4500000</v>
      </c>
      <c r="F48" s="226">
        <v>6000000</v>
      </c>
    </row>
  </sheetData>
  <mergeCells count="6">
    <mergeCell ref="D36:E36"/>
    <mergeCell ref="F36:G36"/>
    <mergeCell ref="H36:I36"/>
    <mergeCell ref="D20:E20"/>
    <mergeCell ref="F20:G20"/>
    <mergeCell ref="H20:I20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23</vt:i4>
      </vt:variant>
    </vt:vector>
  </HeadingPairs>
  <TitlesOfParts>
    <vt:vector size="23" baseType="lpstr">
      <vt:lpstr>Value Drivers</vt:lpstr>
      <vt:lpstr>Dropdowns</vt:lpstr>
      <vt:lpstr>Input</vt:lpstr>
      <vt:lpstr>Calculator</vt:lpstr>
      <vt:lpstr>Results</vt:lpstr>
      <vt:lpstr>Macro OUTPUT</vt:lpstr>
      <vt:lpstr>Assumptions</vt:lpstr>
      <vt:lpstr>Costs</vt:lpstr>
      <vt:lpstr>Costs 2</vt:lpstr>
      <vt:lpstr>Benefits</vt:lpstr>
      <vt:lpstr> Comparision - Results</vt:lpstr>
      <vt:lpstr> Calculator -Z14 -small</vt:lpstr>
      <vt:lpstr> Calculator -X86 -small</vt:lpstr>
      <vt:lpstr> Calculator -Z14 -medium</vt:lpstr>
      <vt:lpstr> Calculator -x86 -medium</vt:lpstr>
      <vt:lpstr> Calculator -z14 Large</vt:lpstr>
      <vt:lpstr> Calculator -x86 Large </vt:lpstr>
      <vt:lpstr>Per Core Values</vt:lpstr>
      <vt:lpstr> Test to Delete</vt:lpstr>
      <vt:lpstr>Sizing V2</vt:lpstr>
      <vt:lpstr>From TCO Paper</vt:lpstr>
      <vt:lpstr>Assumptions 2</vt:lpstr>
      <vt:lpstr>For Srini Case 1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asthanaajayk</dc:creator>
  <cp:lastModifiedBy>asthanaajayk</cp:lastModifiedBy>
  <cp:lastPrinted>2018-06-20T05:27:18Z</cp:lastPrinted>
  <dcterms:created xsi:type="dcterms:W3CDTF">2018-03-19T03:21:25Z</dcterms:created>
  <dcterms:modified xsi:type="dcterms:W3CDTF">2018-08-27T14:34:00Z</dcterms:modified>
</cp:coreProperties>
</file>