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mgajdo/Development/infrastructure/web/legaldocml.ch/spec/"/>
    </mc:Choice>
  </mc:AlternateContent>
  <xr:revisionPtr revIDLastSave="0" documentId="13_ncr:1_{14945696-0CA7-1340-8DA3-A6B51441EE1D}" xr6:coauthVersionLast="47" xr6:coauthVersionMax="47" xr10:uidLastSave="{00000000-0000-0000-0000-000000000000}"/>
  <bookViews>
    <workbookView xWindow="0" yWindow="600" windowWidth="25620" windowHeight="26400" activeTab="1" xr2:uid="{00000000-000D-0000-FFFF-FFFF00000000}"/>
  </bookViews>
  <sheets>
    <sheet name="Inhaltsverzeichnis" sheetId="6" r:id="rId1"/>
    <sheet name="ELI Rechtsgrundlagen" sheetId="20" r:id="rId2"/>
    <sheet name="ELI" sheetId="7" r:id="rId3"/>
    <sheet name="ELI Implementation" sheetId="22" r:id="rId4"/>
    <sheet name="ELI Ontology" sheetId="4" r:id="rId5"/>
    <sheet name="ELI Diagrams" sheetId="5" r:id="rId6"/>
    <sheet name="ELI Property Ranges (SHACL)" sheetId="18" r:id="rId7"/>
    <sheet name="ELI-DL Property Core (SHACL)" sheetId="19" r:id="rId8"/>
    <sheet name="Schema.org Legislation (Mapping" sheetId="1" r:id="rId9"/>
    <sheet name="Schema.org PublicationIssue" sheetId="21" r:id="rId10"/>
    <sheet name="ELI-DL" sheetId="9" r:id="rId11"/>
    <sheet name="ELI-DL Release Notes" sheetId="15" r:id="rId12"/>
    <sheet name="ELI-DL URI components" sheetId="17" r:id="rId13"/>
    <sheet name="ELI-DL Classes" sheetId="11" r:id="rId14"/>
    <sheet name="ELI-DL Properties" sheetId="12" r:id="rId15"/>
    <sheet name="ELI-DL DecisionOutcome" sheetId="13" r:id="rId16"/>
    <sheet name="ELI-DL Diagrams" sheetId="14" r:id="rId17"/>
    <sheet name="ELI-DL Examples" sheetId="16" r:id="rId18"/>
    <sheet name="ELI-I" sheetId="10" r:id="rId19"/>
    <sheet name="ELI-I Classes" sheetId="25" r:id="rId20"/>
    <sheet name="ELI-I Properties" sheetId="26" r:id="rId21"/>
  </sheets>
  <definedNames>
    <definedName name="_1g51s3qemn8t" localSheetId="12">'ELI-DL URI components'!$B$74</definedName>
    <definedName name="_1rtyz16hkql9" localSheetId="12">'ELI-DL URI components'!$B$112</definedName>
    <definedName name="_65ifpjxamdc9" localSheetId="12">'ELI-DL URI components'!$B$41</definedName>
    <definedName name="_81ywfesawyfo" localSheetId="12">'ELI-DL URI components'!$B$11</definedName>
    <definedName name="_d8lcnsdcmwif" localSheetId="12">'ELI-DL URI components'!$B$1</definedName>
    <definedName name="_gebdzw3vhd15" localSheetId="12">'ELI-DL URI components'!$B$67</definedName>
    <definedName name="_hnvwax436uja" localSheetId="12">'ELI-DL URI components'!$B$105</definedName>
    <definedName name="_mamtjvujatl7" localSheetId="12">'ELI-DL URI components'!$B$25</definedName>
    <definedName name="_n5uzx5ky6uln" localSheetId="12">'ELI-DL URI components'!$B$48</definedName>
    <definedName name="_n9rj8zpyg5nh" localSheetId="12">'ELI-DL URI components'!$B$99</definedName>
    <definedName name="_vd6e4u8787t9" localSheetId="12">'ELI-DL URI components'!$B$30</definedName>
    <definedName name="_wtvsc88dv05u" localSheetId="12">'ELI-DL URI components'!$B$60</definedName>
    <definedName name="_xdcur1jrrehc" localSheetId="12">'ELI-DL URI components'!$B$34</definedName>
    <definedName name="_xlnm.Print_Area" localSheetId="4">'ELI Ontology'!$A$4:$J$152</definedName>
    <definedName name="_xlnm.Print_Area" localSheetId="8">'Schema.org Legislation (Mapping'!$A$4:$A$129</definedName>
    <definedName name="Print_Area_0" localSheetId="8">'Schema.org Legislation (Mapping'!$A$4:$A$129</definedName>
    <definedName name="_xlnm.Print_Titles" localSheetId="4">'ELI Ontology'!$9:$10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6" l="1"/>
  <c r="K6" i="26"/>
  <c r="L6" i="26"/>
  <c r="M6" i="26"/>
  <c r="K7" i="26"/>
  <c r="L7" i="26"/>
  <c r="M7" i="26"/>
  <c r="K8" i="26"/>
  <c r="L8" i="26"/>
  <c r="M8" i="26"/>
  <c r="K9" i="26"/>
  <c r="L9" i="26"/>
  <c r="M9" i="26"/>
  <c r="K10" i="26"/>
  <c r="L10" i="26"/>
  <c r="M10" i="26"/>
  <c r="K11" i="26"/>
  <c r="L11" i="26"/>
  <c r="M11" i="26"/>
  <c r="K12" i="26"/>
  <c r="L12" i="26"/>
  <c r="M12" i="26"/>
  <c r="K13" i="26"/>
  <c r="L13" i="26"/>
  <c r="M13" i="26"/>
  <c r="K14" i="26"/>
  <c r="L14" i="26"/>
  <c r="M14" i="26"/>
  <c r="K15" i="26"/>
  <c r="L15" i="26"/>
  <c r="M15" i="26"/>
  <c r="K16" i="26"/>
  <c r="L16" i="26"/>
  <c r="M16" i="26"/>
  <c r="K17" i="26"/>
  <c r="L17" i="26"/>
  <c r="M17" i="26"/>
  <c r="K18" i="26"/>
  <c r="L18" i="26"/>
  <c r="M18" i="26"/>
  <c r="K19" i="26"/>
  <c r="L19" i="26"/>
  <c r="M19" i="26"/>
  <c r="K20" i="26"/>
  <c r="L20" i="26"/>
  <c r="M20" i="26"/>
  <c r="K21" i="26"/>
  <c r="L21" i="26"/>
  <c r="M21" i="26"/>
  <c r="K22" i="26"/>
  <c r="L22" i="26"/>
  <c r="M22" i="26"/>
  <c r="K23" i="26"/>
  <c r="L23" i="26"/>
  <c r="M23" i="26"/>
  <c r="K24" i="26"/>
  <c r="L24" i="26"/>
  <c r="M24" i="26"/>
  <c r="K25" i="26"/>
  <c r="L25" i="26"/>
  <c r="M25" i="26"/>
  <c r="K26" i="26"/>
  <c r="L26" i="26"/>
  <c r="M26" i="26"/>
  <c r="K27" i="26"/>
  <c r="L27" i="26"/>
  <c r="M27" i="26"/>
  <c r="A16" i="19"/>
  <c r="A17" i="19"/>
  <c r="A18" i="19"/>
  <c r="A19" i="19"/>
  <c r="A20" i="19"/>
  <c r="A21" i="19"/>
  <c r="A22" i="19"/>
  <c r="A23" i="19"/>
  <c r="A24" i="19"/>
  <c r="A26" i="19"/>
  <c r="A27" i="19"/>
  <c r="A28" i="19"/>
  <c r="A29" i="19"/>
  <c r="A30" i="19"/>
  <c r="A32" i="19"/>
  <c r="A33" i="19"/>
  <c r="A35" i="19"/>
  <c r="A36" i="19"/>
  <c r="A37" i="19"/>
  <c r="A38" i="19"/>
  <c r="A39" i="19"/>
  <c r="A40" i="19"/>
  <c r="A41" i="19"/>
  <c r="A42" i="19"/>
  <c r="A43" i="19"/>
  <c r="A44" i="19"/>
  <c r="A45" i="19"/>
  <c r="A47" i="19"/>
  <c r="A48" i="19"/>
  <c r="A49" i="19"/>
  <c r="A50" i="19"/>
  <c r="A52" i="19"/>
  <c r="A53" i="19"/>
  <c r="A55" i="19"/>
  <c r="A56" i="19"/>
  <c r="A57" i="19"/>
  <c r="A58" i="19"/>
  <c r="A59" i="19"/>
  <c r="A60" i="19"/>
  <c r="A61" i="19"/>
  <c r="A62" i="19"/>
  <c r="A63" i="19"/>
  <c r="A64" i="19"/>
  <c r="A65" i="19"/>
  <c r="A66" i="19"/>
  <c r="A68" i="19"/>
  <c r="A69" i="19"/>
  <c r="A70" i="19"/>
  <c r="A71" i="19"/>
  <c r="A72" i="19"/>
  <c r="A73" i="19"/>
  <c r="A74" i="19"/>
  <c r="A75" i="19"/>
  <c r="A76" i="19"/>
  <c r="A77" i="19"/>
  <c r="A78" i="19"/>
  <c r="A80" i="19"/>
  <c r="A81" i="19"/>
  <c r="A82" i="19"/>
  <c r="A83" i="19"/>
  <c r="A84" i="19"/>
  <c r="A85" i="19"/>
  <c r="A86" i="19"/>
  <c r="A87" i="19"/>
  <c r="A88" i="19"/>
  <c r="A89" i="19"/>
  <c r="A90" i="19"/>
  <c r="A91" i="19"/>
  <c r="A92" i="19"/>
  <c r="A93" i="19"/>
  <c r="A94" i="19"/>
  <c r="A101" i="19"/>
  <c r="A104" i="19"/>
  <c r="A105" i="19"/>
  <c r="A106" i="19"/>
  <c r="A107" i="19"/>
  <c r="A108" i="19"/>
  <c r="A109" i="19"/>
  <c r="A115" i="19"/>
  <c r="A116" i="19"/>
  <c r="A117" i="19"/>
  <c r="A118" i="19"/>
  <c r="A119" i="19"/>
  <c r="A120" i="19"/>
  <c r="A121" i="19"/>
  <c r="A122" i="19"/>
  <c r="A123" i="19"/>
  <c r="A124" i="19"/>
  <c r="A125" i="19"/>
  <c r="A129" i="19"/>
  <c r="A130" i="19"/>
  <c r="A34" i="18"/>
  <c r="A35" i="18"/>
  <c r="A36" i="18"/>
  <c r="A37" i="18"/>
  <c r="A38" i="18"/>
  <c r="A39" i="18"/>
  <c r="A40" i="18"/>
  <c r="A41" i="18"/>
  <c r="A42" i="18"/>
  <c r="A43" i="18"/>
  <c r="A44" i="18"/>
  <c r="A5" i="13"/>
  <c r="A6" i="13"/>
  <c r="B1" i="12"/>
  <c r="A6" i="12"/>
  <c r="J6" i="12"/>
  <c r="K6" i="12"/>
  <c r="L6" i="12"/>
  <c r="A7" i="12"/>
  <c r="J7" i="12"/>
  <c r="K7" i="12"/>
  <c r="L7" i="12"/>
  <c r="A8" i="12"/>
  <c r="J8" i="12"/>
  <c r="K8" i="12"/>
  <c r="L8" i="12"/>
  <c r="A9" i="12"/>
  <c r="L9" i="12" s="1"/>
  <c r="J9" i="12"/>
  <c r="K9" i="12"/>
  <c r="A10" i="12"/>
  <c r="J10" i="12"/>
  <c r="K10" i="12"/>
  <c r="L10" i="12"/>
  <c r="A11" i="12"/>
  <c r="J11" i="12"/>
  <c r="K11" i="12"/>
  <c r="L11" i="12"/>
  <c r="A12" i="12"/>
  <c r="J12" i="12"/>
  <c r="K12" i="12"/>
  <c r="L12" i="12"/>
  <c r="A13" i="12"/>
  <c r="L13" i="12" s="1"/>
  <c r="J13" i="12"/>
  <c r="K13" i="12"/>
  <c r="A14" i="12"/>
  <c r="J14" i="12"/>
  <c r="K14" i="12"/>
  <c r="L14" i="12"/>
  <c r="A15" i="12"/>
  <c r="L15" i="12" s="1"/>
  <c r="J15" i="12"/>
  <c r="K15" i="12"/>
  <c r="A16" i="12"/>
  <c r="J16" i="12"/>
  <c r="K16" i="12"/>
  <c r="L16" i="12"/>
  <c r="A17" i="12"/>
  <c r="J17" i="12"/>
  <c r="K17" i="12"/>
  <c r="L17" i="12"/>
  <c r="A18" i="12"/>
  <c r="J18" i="12"/>
  <c r="K18" i="12"/>
  <c r="L18" i="12"/>
  <c r="A19" i="12"/>
  <c r="J19" i="12"/>
  <c r="K19" i="12"/>
  <c r="L19" i="12"/>
  <c r="A20" i="12"/>
  <c r="J20" i="12"/>
  <c r="K20" i="12"/>
  <c r="L20" i="12"/>
  <c r="A21" i="12"/>
  <c r="J21" i="12"/>
  <c r="K21" i="12"/>
  <c r="L21" i="12"/>
  <c r="A22" i="12"/>
  <c r="J22" i="12"/>
  <c r="K22" i="12"/>
  <c r="L22" i="12"/>
  <c r="A24" i="12"/>
  <c r="J24" i="12"/>
  <c r="K24" i="12"/>
  <c r="L24" i="12"/>
  <c r="A25" i="12"/>
  <c r="K25" i="12"/>
  <c r="L25" i="12"/>
  <c r="A26" i="12"/>
  <c r="L26" i="12" s="1"/>
  <c r="K26" i="12"/>
  <c r="A27" i="12"/>
  <c r="L27" i="12" s="1"/>
  <c r="K27" i="12"/>
  <c r="A28" i="12"/>
  <c r="L28" i="12" s="1"/>
  <c r="J28" i="12"/>
  <c r="K28" i="12"/>
  <c r="A29" i="12"/>
  <c r="L29" i="12" s="1"/>
  <c r="J29" i="12"/>
  <c r="K29" i="12"/>
  <c r="A30" i="12"/>
  <c r="L30" i="12" s="1"/>
  <c r="J30" i="12"/>
  <c r="K30" i="12"/>
  <c r="A31" i="12"/>
  <c r="J31" i="12"/>
  <c r="K31" i="12"/>
  <c r="A32" i="12"/>
  <c r="J32" i="12"/>
  <c r="K32" i="12"/>
  <c r="L32" i="12"/>
  <c r="A33" i="12"/>
  <c r="J33" i="12"/>
  <c r="K33" i="12"/>
  <c r="L33" i="12"/>
  <c r="A34" i="12"/>
  <c r="J34" i="12"/>
  <c r="K34" i="12"/>
  <c r="L34" i="12"/>
  <c r="A35" i="12"/>
  <c r="J35" i="12"/>
  <c r="K35" i="12"/>
  <c r="L35" i="12"/>
  <c r="A36" i="12"/>
  <c r="J36" i="12"/>
  <c r="K36" i="12"/>
  <c r="L36" i="12"/>
  <c r="A37" i="12"/>
  <c r="J37" i="12"/>
  <c r="K37" i="12"/>
  <c r="L37" i="12"/>
  <c r="A38" i="12"/>
  <c r="J38" i="12"/>
  <c r="K38" i="12"/>
  <c r="L38" i="12"/>
  <c r="A39" i="12"/>
  <c r="J39" i="12"/>
  <c r="K39" i="12"/>
  <c r="L39" i="12"/>
  <c r="A40" i="12"/>
  <c r="J40" i="12"/>
  <c r="K40" i="12"/>
  <c r="L40" i="12"/>
  <c r="A41" i="12"/>
  <c r="J41" i="12"/>
  <c r="K41" i="12"/>
  <c r="L41" i="12"/>
  <c r="A42" i="12"/>
  <c r="J42" i="12"/>
  <c r="K42" i="12"/>
  <c r="L42" i="12"/>
  <c r="A43" i="12"/>
  <c r="J43" i="12"/>
  <c r="K43" i="12"/>
  <c r="L43" i="12"/>
  <c r="A44" i="12"/>
  <c r="J44" i="12"/>
  <c r="K44" i="12"/>
  <c r="L44" i="12"/>
  <c r="A45" i="12"/>
  <c r="J45" i="12"/>
  <c r="K45" i="12"/>
  <c r="L45" i="12"/>
  <c r="A46" i="12"/>
  <c r="J46" i="12"/>
  <c r="K46" i="12"/>
  <c r="L46" i="12"/>
  <c r="A48" i="12"/>
  <c r="J48" i="12"/>
  <c r="K48" i="12"/>
  <c r="L48" i="12"/>
  <c r="A50" i="12"/>
  <c r="J50" i="12"/>
  <c r="K50" i="12"/>
  <c r="A51" i="12"/>
  <c r="J51" i="12"/>
  <c r="K51" i="12"/>
  <c r="L51" i="12"/>
  <c r="A52" i="12"/>
  <c r="J52" i="12"/>
  <c r="K52" i="12"/>
  <c r="L52" i="12"/>
  <c r="A53" i="12"/>
  <c r="J53" i="12"/>
  <c r="K53" i="12"/>
  <c r="L53" i="12"/>
  <c r="A54" i="12"/>
  <c r="J54" i="12"/>
  <c r="K54" i="12"/>
  <c r="L54" i="12"/>
  <c r="A55" i="12"/>
  <c r="J55" i="12"/>
  <c r="K55" i="12"/>
  <c r="L55" i="12"/>
  <c r="A56" i="12"/>
  <c r="J56" i="12"/>
  <c r="K56" i="12"/>
  <c r="L56" i="12"/>
  <c r="A57" i="12"/>
  <c r="J57" i="12"/>
  <c r="K57" i="12"/>
  <c r="L57" i="12"/>
  <c r="A58" i="12"/>
  <c r="J58" i="12"/>
  <c r="K58" i="12"/>
  <c r="L58" i="12"/>
  <c r="A59" i="12"/>
  <c r="J59" i="12"/>
  <c r="K59" i="12"/>
  <c r="L59" i="12"/>
  <c r="A60" i="12"/>
  <c r="J60" i="12"/>
  <c r="K60" i="12"/>
  <c r="L60" i="12"/>
  <c r="A61" i="12"/>
  <c r="L61" i="12" s="1"/>
  <c r="J61" i="12"/>
  <c r="K61" i="12"/>
  <c r="A62" i="12"/>
  <c r="J62" i="12"/>
  <c r="K62" i="12"/>
  <c r="L62" i="12"/>
  <c r="A63" i="12"/>
  <c r="J63" i="12"/>
  <c r="K63" i="12"/>
  <c r="L63" i="12"/>
  <c r="A65" i="12"/>
  <c r="J65" i="12"/>
  <c r="K65" i="12"/>
  <c r="L65" i="12"/>
  <c r="A66" i="12"/>
  <c r="J66" i="12"/>
  <c r="L66" i="12"/>
  <c r="A67" i="12"/>
  <c r="J67" i="12"/>
  <c r="K67" i="12"/>
  <c r="L67" i="12"/>
  <c r="A68" i="12"/>
  <c r="J68" i="12"/>
  <c r="K68" i="12"/>
  <c r="L68" i="12"/>
  <c r="A69" i="12"/>
  <c r="J69" i="12"/>
  <c r="K69" i="12"/>
  <c r="L69" i="12"/>
  <c r="A70" i="12"/>
  <c r="J70" i="12"/>
  <c r="K70" i="12"/>
  <c r="L70" i="12"/>
  <c r="A71" i="12"/>
  <c r="J71" i="12"/>
  <c r="K71" i="12"/>
  <c r="L71" i="12"/>
  <c r="A72" i="12"/>
  <c r="J72" i="12"/>
  <c r="K72" i="12"/>
  <c r="L72" i="12"/>
  <c r="A73" i="12"/>
  <c r="J73" i="12"/>
  <c r="K73" i="12"/>
  <c r="L73" i="12"/>
  <c r="A74" i="12"/>
  <c r="L74" i="12" s="1"/>
  <c r="J74" i="12"/>
  <c r="K74" i="12"/>
  <c r="A75" i="12"/>
  <c r="L75" i="12" s="1"/>
  <c r="J75" i="12"/>
  <c r="K75" i="12"/>
  <c r="A76" i="12"/>
  <c r="L76" i="12" s="1"/>
  <c r="J76" i="12"/>
  <c r="K76" i="12"/>
  <c r="A77" i="12"/>
  <c r="L77" i="12" s="1"/>
  <c r="J77" i="12"/>
  <c r="K77" i="12"/>
  <c r="A80" i="12"/>
  <c r="J80" i="12"/>
  <c r="K80" i="12"/>
  <c r="L80" i="12"/>
  <c r="A81" i="12"/>
  <c r="J81" i="12"/>
  <c r="K81" i="12"/>
  <c r="L81" i="12"/>
  <c r="A82" i="12"/>
  <c r="J82" i="12"/>
  <c r="K82" i="12"/>
  <c r="L82" i="12"/>
  <c r="A83" i="12"/>
  <c r="J83" i="12"/>
  <c r="K83" i="12"/>
  <c r="L83" i="12"/>
  <c r="A84" i="12"/>
  <c r="J84" i="12"/>
  <c r="K84" i="12"/>
  <c r="L84" i="12"/>
  <c r="A85" i="12"/>
  <c r="J85" i="12"/>
  <c r="K85" i="12"/>
  <c r="L85" i="12"/>
  <c r="L86" i="12"/>
  <c r="A88" i="12"/>
  <c r="J88" i="12"/>
  <c r="K88" i="12"/>
  <c r="L88" i="12"/>
  <c r="A89" i="12"/>
  <c r="J89" i="12"/>
  <c r="K89" i="12"/>
  <c r="L89" i="12"/>
  <c r="A90" i="12"/>
  <c r="J90" i="12"/>
  <c r="K90" i="12"/>
  <c r="L90" i="12"/>
  <c r="A91" i="12"/>
  <c r="J91" i="12"/>
  <c r="K91" i="12"/>
  <c r="L91" i="12"/>
  <c r="A92" i="12"/>
  <c r="J92" i="12"/>
  <c r="K92" i="12"/>
  <c r="L92" i="12"/>
  <c r="A93" i="12"/>
  <c r="J93" i="12"/>
  <c r="K93" i="12"/>
  <c r="L93" i="12"/>
  <c r="A94" i="12"/>
  <c r="J94" i="12"/>
  <c r="K94" i="12"/>
  <c r="L94" i="12"/>
  <c r="A95" i="12"/>
  <c r="J95" i="12"/>
  <c r="K95" i="12"/>
  <c r="L95" i="12"/>
  <c r="A96" i="12"/>
  <c r="J96" i="12"/>
  <c r="K96" i="12"/>
  <c r="L96" i="12"/>
  <c r="A97" i="12"/>
  <c r="J97" i="12"/>
  <c r="K97" i="12"/>
  <c r="L97" i="12"/>
  <c r="A98" i="12"/>
  <c r="J98" i="12"/>
  <c r="K98" i="12"/>
  <c r="L98" i="12"/>
  <c r="A99" i="12"/>
  <c r="J99" i="12"/>
  <c r="K99" i="12"/>
  <c r="L99" i="12"/>
  <c r="A100" i="12"/>
  <c r="J100" i="12"/>
  <c r="K100" i="12"/>
  <c r="L100" i="12"/>
  <c r="A101" i="12"/>
  <c r="J101" i="12"/>
  <c r="K101" i="12"/>
  <c r="L101" i="12"/>
  <c r="A102" i="12"/>
  <c r="J102" i="12"/>
  <c r="K102" i="12"/>
  <c r="L102" i="12"/>
  <c r="A103" i="12"/>
  <c r="J103" i="12"/>
  <c r="K103" i="12"/>
  <c r="L103" i="12"/>
  <c r="A104" i="12"/>
  <c r="J104" i="12"/>
  <c r="K104" i="12"/>
  <c r="L104" i="12"/>
  <c r="A105" i="12"/>
  <c r="J105" i="12"/>
  <c r="K105" i="12"/>
  <c r="L105" i="12"/>
  <c r="A106" i="12"/>
  <c r="J106" i="12"/>
  <c r="K106" i="12"/>
  <c r="L106" i="12"/>
  <c r="A107" i="12"/>
  <c r="J107" i="12"/>
  <c r="K107" i="12"/>
  <c r="L107" i="12"/>
  <c r="K108" i="12"/>
  <c r="K109" i="12"/>
  <c r="C7" i="11"/>
  <c r="A15" i="11"/>
  <c r="A16" i="11"/>
  <c r="A17" i="11"/>
  <c r="A18" i="11"/>
  <c r="A19" i="11"/>
  <c r="A20" i="11"/>
  <c r="A21" i="11"/>
  <c r="A22" i="11"/>
  <c r="A23" i="11"/>
  <c r="A25" i="11"/>
  <c r="A26" i="11"/>
  <c r="A27" i="11"/>
  <c r="A29" i="11"/>
  <c r="A30" i="11"/>
  <c r="A31" i="11"/>
  <c r="A32" i="11"/>
  <c r="A33" i="11"/>
  <c r="A34" i="11"/>
  <c r="A35" i="11"/>
  <c r="A36" i="11"/>
  <c r="A37" i="11"/>
  <c r="A38" i="11"/>
</calcChain>
</file>

<file path=xl/sharedStrings.xml><?xml version="1.0" encoding="utf-8"?>
<sst xmlns="http://schemas.openxmlformats.org/spreadsheetml/2006/main" count="4765" uniqueCount="2228">
  <si>
    <t>Mapping of ELI 1.5 with schema.org</t>
  </si>
  <si>
    <t>Yellow cells indicate classes or properties that are part of the legal extension of SDO (http://pending.schema.org/Legislation)</t>
  </si>
  <si>
    <t>Name</t>
  </si>
  <si>
    <t>Classes</t>
  </si>
  <si>
    <t>Schema.org mapping</t>
  </si>
  <si>
    <t>Work</t>
  </si>
  <si>
    <t>rdfs:subClassOf</t>
  </si>
  <si>
    <t>schema:CreativeWork</t>
  </si>
  <si>
    <t>ComplexWork</t>
  </si>
  <si>
    <t>WorkSubdivision</t>
  </si>
  <si>
    <t>Expression</t>
  </si>
  <si>
    <t>Manifestation</t>
  </si>
  <si>
    <t>schema:MediaObject</t>
  </si>
  <si>
    <t>LegalResource</t>
  </si>
  <si>
    <t>schema:Legislation</t>
  </si>
  <si>
    <t>LegalResourceSubdivision</t>
  </si>
  <si>
    <t>LegalExpression</t>
  </si>
  <si>
    <t>Format</t>
  </si>
  <si>
    <t>schema:LegislationObject</t>
  </si>
  <si>
    <t>Agent</t>
  </si>
  <si>
    <t>-</t>
  </si>
  <si>
    <t>no equivalent mapping for this abstract class, but subclasses Person and Organization can be mapped to equivalent classes.</t>
  </si>
  <si>
    <t>Person</t>
  </si>
  <si>
    <t>owl:equivalentClass</t>
  </si>
  <si>
    <t>schema:Person</t>
  </si>
  <si>
    <t>Organization</t>
  </si>
  <si>
    <t>schema:Organization</t>
  </si>
  <si>
    <t>Properties : FRBR structure</t>
  </si>
  <si>
    <t>is_part_of</t>
  </si>
  <si>
    <t>rdfs:subPropertyOf</t>
  </si>
  <si>
    <t>schema:isPartOf</t>
  </si>
  <si>
    <t>has_part</t>
  </si>
  <si>
    <t>schema:hasPart</t>
  </si>
  <si>
    <t>is_member_of</t>
  </si>
  <si>
    <t>schema:exampleOfWork</t>
  </si>
  <si>
    <t>has_member</t>
  </si>
  <si>
    <t>schema:workExample</t>
  </si>
  <si>
    <t>is_realized_by</t>
  </si>
  <si>
    <t>realizes</t>
  </si>
  <si>
    <t>is_embodied_by</t>
  </si>
  <si>
    <t>schema:encoding</t>
  </si>
  <si>
    <t>embodies</t>
  </si>
  <si>
    <t>schema:encodesCreativeWork</t>
  </si>
  <si>
    <t>is_exemplified_by</t>
  </si>
  <si>
    <t>schema:contentUrl</t>
  </si>
  <si>
    <t>Properties : description</t>
  </si>
  <si>
    <t>number</t>
  </si>
  <si>
    <t>schema:legislationIdentifier</t>
  </si>
  <si>
    <t>uri_schema</t>
  </si>
  <si>
    <t>Not to be mapped to schema.org</t>
  </si>
  <si>
    <t>id_local</t>
  </si>
  <si>
    <t>work_type</t>
  </si>
  <si>
    <t>owl:equivalentProperty</t>
  </si>
  <si>
    <t>schema:genre</t>
  </si>
  <si>
    <t>type_document</t>
  </si>
  <si>
    <t>schema:legislationType</t>
  </si>
  <si>
    <t>type_subdivision</t>
  </si>
  <si>
    <t>relevant_for</t>
  </si>
  <si>
    <t>schema:spatialCoverage</t>
  </si>
  <si>
    <t>jurisdiction</t>
  </si>
  <si>
    <t>passed_by</t>
  </si>
  <si>
    <t>schema:legislationPassedBy</t>
  </si>
  <si>
    <t>countersigned_by</t>
  </si>
  <si>
    <t>No equivalent property in current schema.org Legislation extension.</t>
  </si>
  <si>
    <t>responsibility_of</t>
  </si>
  <si>
    <t>schema:legislationResponsible</t>
  </si>
  <si>
    <t>responsibility_of_agent</t>
  </si>
  <si>
    <t>is_about</t>
  </si>
  <si>
    <t>schema:about</t>
  </si>
  <si>
    <t>description</t>
  </si>
  <si>
    <t>schema:description</t>
  </si>
  <si>
    <t>version</t>
  </si>
  <si>
    <t>schema:version</t>
  </si>
  <si>
    <t>version_date</t>
  </si>
  <si>
    <t>schema:legislationDateVersion</t>
  </si>
  <si>
    <t>Properties : dates and date-related</t>
  </si>
  <si>
    <t>date_document</t>
  </si>
  <si>
    <t>schema:legislationDate</t>
  </si>
  <si>
    <t>date_publication</t>
  </si>
  <si>
    <t>schema:datePublished</t>
  </si>
  <si>
    <t>in_force</t>
  </si>
  <si>
    <t>schema:legislationLegalForce</t>
  </si>
  <si>
    <t>first_date_entry_in_force</t>
  </si>
  <si>
    <t>schema:temporalCoverage</t>
  </si>
  <si>
    <t>date_no_longer_in_force</t>
  </si>
  <si>
    <t>date_applicability</t>
  </si>
  <si>
    <t>Properties : relations</t>
  </si>
  <si>
    <t>refers_to</t>
  </si>
  <si>
    <t>schema:mentions</t>
  </si>
  <si>
    <t>is_referred_to_by</t>
  </si>
  <si>
    <t>schema:mentions (inverse)</t>
  </si>
  <si>
    <t>related_to</t>
  </si>
  <si>
    <t>No equivalent property in current schema.org Legislation extension, but mapping exists for subproperties.</t>
  </si>
  <si>
    <t>is_derivative_of</t>
  </si>
  <si>
    <t>schema:isBasedOn</t>
  </si>
  <si>
    <t>has_derivative</t>
  </si>
  <si>
    <t>schema:isBasedOn (inverse)</t>
  </si>
  <si>
    <t>has_annex</t>
  </si>
  <si>
    <t>is_annex_of</t>
  </si>
  <si>
    <t>changes</t>
  </si>
  <si>
    <t>schema:legislationChanges</t>
  </si>
  <si>
    <t>changed_by</t>
  </si>
  <si>
    <t>schema:legislationChanges (inverse)</t>
  </si>
  <si>
    <t>basis_for</t>
  </si>
  <si>
    <t>based_on</t>
  </si>
  <si>
    <t>cites</t>
  </si>
  <si>
    <t>schema:citation</t>
  </si>
  <si>
    <t>cited_by</t>
  </si>
  <si>
    <t>schema:citation (inverse)</t>
  </si>
  <si>
    <t>consolidates</t>
  </si>
  <si>
    <t>schema:legislationConsolidates</t>
  </si>
  <si>
    <t>consolidated_by</t>
  </si>
  <si>
    <t>schema:legislationConsolidates (inverse)</t>
  </si>
  <si>
    <t>transposes</t>
  </si>
  <si>
    <t>schema:legislationTransposes</t>
  </si>
  <si>
    <t>transposed_by</t>
  </si>
  <si>
    <t>schema:legislationTransposes (inverse)</t>
  </si>
  <si>
    <t>ensures_implementation_of</t>
  </si>
  <si>
    <t>schema:legislationApplies</t>
  </si>
  <si>
    <t>implementation_ensured_by</t>
  </si>
  <si>
    <t>schema:legislationApplies (inverse)</t>
  </si>
  <si>
    <t>implements</t>
  </si>
  <si>
    <t>Deprecated property not to be mapped to schema.org</t>
  </si>
  <si>
    <t>implemented_by</t>
  </si>
  <si>
    <t>applies</t>
  </si>
  <si>
    <t>applied_by</t>
  </si>
  <si>
    <t>commences</t>
  </si>
  <si>
    <t>commenced_by</t>
  </si>
  <si>
    <t>repeals</t>
  </si>
  <si>
    <t>repealed_by</t>
  </si>
  <si>
    <t>corrects</t>
  </si>
  <si>
    <t>no equivalence in current version of schema.org extension</t>
  </si>
  <si>
    <t>corrected_by</t>
  </si>
  <si>
    <t>amends</t>
  </si>
  <si>
    <t>amended_by</t>
  </si>
  <si>
    <t>is_another_publication_of</t>
  </si>
  <si>
    <t>has_another_publication</t>
  </si>
  <si>
    <t>cited_by_case_law</t>
  </si>
  <si>
    <t>cited_by_case_law_reference</t>
  </si>
  <si>
    <t>Properties : LegalExpression and Format</t>
  </si>
  <si>
    <t>language</t>
  </si>
  <si>
    <t>schema:inLanguage</t>
  </si>
  <si>
    <t>title</t>
  </si>
  <si>
    <t>schema:name</t>
  </si>
  <si>
    <t>title_short</t>
  </si>
  <si>
    <t>schema:alternateName</t>
  </si>
  <si>
    <t>title_alternative</t>
  </si>
  <si>
    <t>has_translation</t>
  </si>
  <si>
    <t>schema:workTranslation</t>
  </si>
  <si>
    <t>is_translation_of</t>
  </si>
  <si>
    <t>schema:translationOfWork</t>
  </si>
  <si>
    <t>published_in</t>
  </si>
  <si>
    <t>published_in_format</t>
  </si>
  <si>
    <t>publishes</t>
  </si>
  <si>
    <t>publisher</t>
  </si>
  <si>
    <t>schema:publisher</t>
  </si>
  <si>
    <t>publisher_agent</t>
  </si>
  <si>
    <t>format</t>
  </si>
  <si>
    <t>schema:encodingFormat</t>
  </si>
  <si>
    <t>media_type</t>
  </si>
  <si>
    <t>rights</t>
  </si>
  <si>
    <t>rightsholder</t>
  </si>
  <si>
    <t>schema:copyrightHolder</t>
  </si>
  <si>
    <t>rightsholder_agent</t>
  </si>
  <si>
    <t>licence</t>
  </si>
  <si>
    <t>schema:license</t>
  </si>
  <si>
    <t>legal_value</t>
  </si>
  <si>
    <t>schema:legislationLegalValue</t>
  </si>
  <si>
    <t>Sets of concepts defined in ELI</t>
  </si>
  <si>
    <t>AdministrativeArea</t>
  </si>
  <si>
    <t>InForce</t>
  </si>
  <si>
    <t>schema:LegalForceStatus</t>
  </si>
  <si>
    <t>Language</t>
  </si>
  <si>
    <t>LegalValue</t>
  </si>
  <si>
    <t>schema:LegalValueLevel</t>
  </si>
  <si>
    <t>ResourceType</t>
  </si>
  <si>
    <t>Version</t>
  </si>
  <si>
    <t>Table : InForce</t>
  </si>
  <si>
    <t>InForce-InForce</t>
  </si>
  <si>
    <t>owl:sameAs</t>
  </si>
  <si>
    <t>schema:InForce</t>
  </si>
  <si>
    <t>InForce-PartiallyInForce</t>
  </si>
  <si>
    <t>schema:PartiallyInForce</t>
  </si>
  <si>
    <t>InForce-NotInForce</t>
  </si>
  <si>
    <t>schema:NotInForce</t>
  </si>
  <si>
    <t>Table : LegalValue</t>
  </si>
  <si>
    <t>LegalValue-unofficial</t>
  </si>
  <si>
    <t>schema:UnofficialLegalValue</t>
  </si>
  <si>
    <t>LegalValue-official</t>
  </si>
  <si>
    <t>schema:OfficialLegalValue</t>
  </si>
  <si>
    <t>LegalValue-authoritative</t>
  </si>
  <si>
    <t>schema:AuthoritativeLegalValue</t>
  </si>
  <si>
    <t>LegalValue-definitive</t>
  </si>
  <si>
    <t>schema:DefinitiveLegalValue</t>
  </si>
  <si>
    <t>Source: https://op.europa.eu/en/web/eu-vocabularies/dataset/-/resource?uri=http://publications.europa.eu/resource/dataset/eli</t>
  </si>
  <si>
    <t>v1.2</t>
  </si>
  <si>
    <t>ELI introduces this value to describe printed/paper versions of the legislation.</t>
  </si>
  <si>
    <t>n/a</t>
  </si>
  <si>
    <r>
      <rPr>
        <b/>
        <sz val="10"/>
        <rFont val="Arial"/>
        <family val="2"/>
      </rPr>
      <t xml:space="preserve">print_format </t>
    </r>
    <r>
      <rPr>
        <b/>
        <sz val="8"/>
        <rFont val="Arial"/>
        <family val="2"/>
      </rPr>
      <t>(in ELI namespace)</t>
    </r>
  </si>
  <si>
    <t>ELI introduces this value to describe PDF files that are signed electronically.</t>
  </si>
  <si>
    <r>
      <rPr>
        <b/>
        <sz val="10"/>
        <rFont val="Arial"/>
        <family val="2"/>
      </rPr>
      <t xml:space="preserve">application/pdf;type=signed
</t>
    </r>
    <r>
      <rPr>
        <b/>
        <sz val="8"/>
        <rFont val="Arial"/>
        <family val="2"/>
      </rPr>
      <t>(in IANA namespace)</t>
    </r>
  </si>
  <si>
    <t>ELI introduces this value to describe PDF files that are scanned copies of a paper version.</t>
  </si>
  <si>
    <r>
      <rPr>
        <b/>
        <sz val="10"/>
        <rFont val="Arial"/>
        <family val="2"/>
      </rPr>
      <t xml:space="preserve">application/pdf;type=scanned
</t>
    </r>
    <r>
      <rPr>
        <b/>
        <sz val="8"/>
        <rFont val="Arial"/>
        <family val="2"/>
      </rPr>
      <t>(in IANA namespace)</t>
    </r>
  </si>
  <si>
    <t>ELI introduces this value to describe PDF files that are generated on-the-fly from base XML formats.</t>
  </si>
  <si>
    <r>
      <rPr>
        <b/>
        <sz val="10"/>
        <rFont val="Arial"/>
        <family val="2"/>
      </rPr>
      <t xml:space="preserve">application/pdf;type=generated
</t>
    </r>
    <r>
      <rPr>
        <b/>
        <sz val="8"/>
        <rFont val="Arial"/>
        <family val="2"/>
      </rPr>
      <t>(in IANA namespace)</t>
    </r>
  </si>
  <si>
    <t>ELI introduces this value to describe PDF files that are intended for long-term archival.</t>
  </si>
  <si>
    <r>
      <rPr>
        <b/>
        <sz val="10"/>
        <rFont val="Arial"/>
        <family val="2"/>
      </rPr>
      <t xml:space="preserve">application/pdf;type=archival
</t>
    </r>
    <r>
      <rPr>
        <b/>
        <sz val="8"/>
        <rFont val="Arial"/>
        <family val="2"/>
      </rPr>
      <t>(in IANA namespace)</t>
    </r>
  </si>
  <si>
    <r>
      <rPr>
        <b/>
        <sz val="10"/>
        <rFont val="Arial"/>
        <family val="2"/>
      </rPr>
      <t xml:space="preserve">application/pdf
</t>
    </r>
    <r>
      <rPr>
        <b/>
        <sz val="8"/>
        <rFont val="Arial"/>
        <family val="2"/>
      </rPr>
      <t>(in IANA namespace)</t>
    </r>
  </si>
  <si>
    <r>
      <rPr>
        <b/>
        <sz val="10"/>
        <rFont val="Arial"/>
        <family val="2"/>
      </rPr>
      <t xml:space="preserve">text/plain
</t>
    </r>
    <r>
      <rPr>
        <b/>
        <sz val="8"/>
        <rFont val="Arial"/>
        <family val="2"/>
      </rPr>
      <t>(in IANA namespace)</t>
    </r>
  </si>
  <si>
    <r>
      <rPr>
        <b/>
        <sz val="10"/>
        <rFont val="Arial"/>
        <family val="2"/>
      </rPr>
      <t xml:space="preserve">application/xhtml+xml
</t>
    </r>
    <r>
      <rPr>
        <b/>
        <sz val="8"/>
        <rFont val="Arial"/>
        <family val="2"/>
      </rPr>
      <t>(in IANA namespace)</t>
    </r>
  </si>
  <si>
    <r>
      <rPr>
        <b/>
        <sz val="10"/>
        <rFont val="Arial"/>
        <family val="2"/>
      </rPr>
      <t xml:space="preserve">text/html
</t>
    </r>
    <r>
      <rPr>
        <b/>
        <sz val="8"/>
        <rFont val="Arial"/>
        <family val="2"/>
      </rPr>
      <t>(in IANA namespace)</t>
    </r>
  </si>
  <si>
    <r>
      <rPr>
        <b/>
        <sz val="10"/>
        <rFont val="Arial"/>
        <family val="2"/>
      </rPr>
      <t xml:space="preserve">application/akn+xml
</t>
    </r>
    <r>
      <rPr>
        <b/>
        <sz val="8"/>
        <rFont val="Arial"/>
        <family val="2"/>
      </rPr>
      <t>(in IANA namespace)</t>
    </r>
  </si>
  <si>
    <r>
      <rPr>
        <b/>
        <sz val="10"/>
        <rFont val="Arial"/>
        <family val="2"/>
      </rPr>
      <t xml:space="preserve">application/xml
</t>
    </r>
    <r>
      <rPr>
        <b/>
        <sz val="8"/>
        <rFont val="Arial"/>
        <family val="2"/>
      </rPr>
      <t>(in IANA namespace)</t>
    </r>
  </si>
  <si>
    <t>Table : FormatType</t>
  </si>
  <si>
    <t>v1.1 : improved definition</t>
  </si>
  <si>
    <t>1.1</t>
  </si>
  <si>
    <t>1.0</t>
  </si>
  <si>
    <t>Document for which the text is conclusively what the law says. (The digitally signed version of an Official Journal.)</t>
  </si>
  <si>
    <t>The publisher gives some special status to the publication of the document. ("The Queens Printer" version of a UK Act of Parliament). This status is specific to UK where no text can be considered « definitive ».</t>
  </si>
  <si>
    <t>Document is published by an organisation with the public task of making the information available (A consolidated version of a EU directive published by EU Publications Office.)</t>
  </si>
  <si>
    <t>Document has no particular or special standing.</t>
  </si>
  <si>
    <t>Indicates that a legal resource is currently not in force.</t>
  </si>
  <si>
    <t>Indicates that parts of the legal resource are in force, and parts are not.</t>
  </si>
  <si>
    <t>Indicates that a legal resource is in force.</t>
  </si>
  <si>
    <t>1.2</t>
  </si>
  <si>
    <t>Formally defined as the set of skos:Concept in concept scheme eli:FormatTypeTable</t>
  </si>
  <si>
    <t>skos:Concept</t>
  </si>
  <si>
    <t>FormatType</t>
  </si>
  <si>
    <t>Formally defined as the set of skos:Concept in concept scheme eli:VersionTable</t>
  </si>
  <si>
    <t>1.3</t>
  </si>
  <si>
    <t>Formally defined as the set of skos:Concept in concept scheme eli:SubdivisionTypeTable</t>
  </si>
  <si>
    <t>SubdivisionType</t>
  </si>
  <si>
    <t>Formally defined as the set of skos:Concept in concept scheme eli:ResourceTypeTable</t>
  </si>
  <si>
    <t>eli:WorkType</t>
  </si>
  <si>
    <t>1.4</t>
  </si>
  <si>
    <t>Formally defined as the set of skos:Concept in concept scheme eli:WorkTypeTable</t>
  </si>
  <si>
    <t>WorkType</t>
  </si>
  <si>
    <t>Formally defined as the set of skos:Concept in concept scheme eli:LegalValueTable</t>
  </si>
  <si>
    <t>v1.2 : fixed URI in definition</t>
  </si>
  <si>
    <t>Formally defined as the set of skos:Concept in concept scheme http://publications.europa.eu/resource/authority/language</t>
  </si>
  <si>
    <t>Formally defined as the set of skos:Concept in concept scheme eli:InForceTable.</t>
  </si>
  <si>
    <r>
      <rPr>
        <sz val="10"/>
        <rFont val="Arial"/>
        <family val="2"/>
      </rPr>
      <t xml:space="preserve">v1.3 : Updated the link to EU vocabularies website in the definition.
Starting from v1.1, the values for administrative areas can be taken from the Administrative Territorial Unit table published </t>
    </r>
    <r>
      <rPr>
        <sz val="10"/>
        <rFont val="Arial"/>
        <family val="2"/>
      </rPr>
      <t>by</t>
    </r>
    <r>
      <rPr>
        <sz val="10"/>
        <rFont val="Arial"/>
        <family val="2"/>
      </rPr>
      <t xml:space="preserve"> the EU Publications Office.</t>
    </r>
  </si>
  <si>
    <t>Formally defined as the set of skos:Concept either in concept scheme eli:AdministrativeAreaTable or in concept scheme https://op.europa.eu/en/web/eu-vocabularies/at-dataset/-/resource/dataset/atu (Administrative Territorial Unit table published of the EU Publications Office).</t>
  </si>
  <si>
    <t>The legal value associated with a specific format of a resource. A set of values is defined by ELI in the corresponding concept scheme. These values are :
  - unofficial : no particular or special standing;
  - official : published by an organisation with the public task of making the information available (e.g. a consolidated version of a EU directive) ;
  - authoritative : the publisher gives some special status to the publication (e.g. "the Queens Printer" version of an Act of Parliament, or the OJ version of a EU Directive);
  - definitive : the text is conclusively what the law says, (e.g. the digitally signed version of an OJ).</t>
  </si>
  <si>
    <t>no</t>
  </si>
  <si>
    <t>eli:LegalValue, for which 4 values are defined in the ELI ontology. Member states do not need to define their own values for this table.</t>
  </si>
  <si>
    <t>A legal document giving official permission to do something with the resource (Definition from Dublin Core)</t>
  </si>
  <si>
    <t>yes</t>
  </si>
  <si>
    <t>owl:Thing</t>
  </si>
  <si>
    <t>dcterms:license</t>
  </si>
  <si>
    <t>A person or organisation owning or managing rights over the resource (definition from Dublin Core).
This property should be used when the value can be identified by a suitable URI; in the absence of such a URI, the property "rightsholder" should be used with a string value.</t>
  </si>
  <si>
    <t>eli:Agent</t>
  </si>
  <si>
    <t>dcterms:rightsholder</t>
  </si>
  <si>
    <t>v1.2 : modified the range to rdfs:Literal
v1.1 : modified the range to xsd:string, and introduced the corresponding object property rightsholder_agent.</t>
  </si>
  <si>
    <t>A person or organisation owning or managing rights over the resource (definition from Dublin Core).
This property should be used when the value cannot be identified by a suitable URI; if a URI is available, the property "rightsholder_agent" should be used.</t>
  </si>
  <si>
    <t>rdfs:Literal</t>
  </si>
  <si>
    <t>v1.2 : modified the range to rdfs:Literal
v1.1 : improved definition and changed the range to xsd:string</t>
  </si>
  <si>
    <t>Information about rights held in and over the resource (definition from Dublin Core). For example, that property can be used to provide a link to a page that describes the licensing terms.</t>
  </si>
  <si>
    <t>dcterms:rights</t>
  </si>
  <si>
    <t>v1.3 : broaden the domain to Manifestation instead of Format</t>
  </si>
  <si>
    <t>The file format of the manifestation.
This field is intended to capture the technical file format and will serve as a basis for content negotiation for the server to return the appropriate file based on the client preference.
Although not mandatory, this property is highly encouraged.
Possible URIs values MUST be taken from http://www.iana.org/assignments/media-types (e.g. http://www.iana.org/assignments/media-types/application/xml).
See also the "format" property.</t>
  </si>
  <si>
    <t>dcterms:format</t>
  </si>
  <si>
    <t>v1.3 : broaden the domain to Manifestation instead of Format.
v1.2 : this field should now not be used as basis of content negociation. Modified the description to introduce eli:media_type and declared a local ConceptScheme FormatType with values.</t>
  </si>
  <si>
    <r>
      <rPr>
        <sz val="9"/>
        <rFont val="Arial"/>
        <family val="2"/>
      </rPr>
      <t xml:space="preserve">The format of the manifestation, expressed as a custom URI.
This field is intended to capture the format of the resource from an application or user perspective, as opposed to the "media_type" property that expresses its format from a technical point of view. </t>
    </r>
    <r>
      <rPr>
        <sz val="9"/>
        <rFont val="Arial"/>
        <family val="2"/>
      </rPr>
      <t>T</t>
    </r>
    <r>
      <rPr>
        <sz val="9"/>
        <rFont val="Arial"/>
        <family val="2"/>
      </rPr>
      <t>his property allows to describe different XML schemas (Akoma N'toso vs. proprietary), describe different types of PDFs (scanned PDF, generated-on-the-fly PDF, signed PDF, archival PDF) or describe the paper (printed) version of the legislation.
ELI includes a set of possible values for the most common use-cases and possible URIs values CAN also be taken from http://www.iana.org/assignments/media-types , or can de defined by the Member States.</t>
    </r>
  </si>
  <si>
    <t>eli:FormatType, corresponding to a local ConceptScheme</t>
  </si>
  <si>
    <t>An entity responsible for making the resource available (definition from Dublin Core).
This property should be used when the value can be identified by a suitable URI; in the absence of such a URI, the property "publisher" should be used with a string value.</t>
  </si>
  <si>
    <t>LegalExpression; Format</t>
  </si>
  <si>
    <t>dcterms:publisher</t>
  </si>
  <si>
    <t>v1.2 : changed range from xsd:string to rdfs:Literal
v1.1 : modified the range to xsd:string and introduced the corresponding object property publisher_agent.</t>
  </si>
  <si>
    <t>An entity responsible for making the resource available (definition from Dublin Core).
This property should be used when the value cannot be identified by a suitable URI; if a URI is available, the property "publisher_agent" should be used.</t>
  </si>
  <si>
    <t>v1.1 : made inverse of "published_in_format"</t>
  </si>
  <si>
    <t>Inverse of "published_in_format". Note this property does not link a publisher with a resource, but rather a specific Format of a resource with a specific Format of another resource, indicating that the subject Format publishes the object Format.</t>
  </si>
  <si>
    <t>Reference to the Official Journal or other publication manifestation in which this format is published.
This property should be used when the value can be identified by a suitable URI; in the absence of such a URI, the property "published_in" should be used with a string value.</t>
  </si>
  <si>
    <t>v1.2 : changed range from xsd:string to rdfs:Literal
v1.1 : modified the range to xsd:string, and introduced the corresponding object property published_in_format.</t>
  </si>
  <si>
    <t>Reference to the Official Journal or other publication manifestation in which this format is published.
This property should be used when the value cannot be identified by a suitable URI; if a URI is available, the property "published_in_format" should be used.</t>
  </si>
  <si>
    <t>Indicates that this expression has been translated from another original expression; this can be used to distinguish original from derived expressions.
Note that asserting this link does not have any implication on the legal value of the original and translated expressions : depending on the context, a translation can be as legally binding as the original version, or can be published for informative purposes only (e.g. a country translating some legal acts in English).
The expressions linked with this property can be realisations of the same LegalResource, or different LegalResources. Multilingual legislations that do not need to distinguish between original and derived expressions of the same LegalResource (e.g. european legislation) will not use this property.</t>
  </si>
  <si>
    <t>Inverse of "is_translation_of". Indicates that this expression has been translated into another derived expression. See the definition of "is_translation_of".</t>
  </si>
  <si>
    <t>v1.3 : broaden the domain to Expression instead of LegalExpression
v1.2 : changed range from xsd:string to rdfs:Literal</t>
  </si>
  <si>
    <t>An alternative title of the expression (if any).
Note that, if needed, an alternative title can also be stated on a work using the Dublin Core "alternative" property.</t>
  </si>
  <si>
    <t>dcterms:alternative</t>
  </si>
  <si>
    <t>Established short title of the expression (if any)</t>
  </si>
  <si>
    <t>The title, or name, of an expression. 
Note that, if needed, a title can also be stated on a legal resource using the Dublin Core "title" property.</t>
  </si>
  <si>
    <t>dcterms:title</t>
  </si>
  <si>
    <t>v1.3 : broaden the domain to Expression instead of LegalExpression and updated link to EU vocabularies website</t>
  </si>
  <si>
    <t>The language of an expression.
EU Publications Office provides a list of languages at https://op.europa.eu/en/web/eu-vocabularies/at-dataset/-/resource/dataset/language. This list is large enough so that member states should not have to declare local values.
Note that, if needed, a language can also be stated on a legal resource using the DublinCore "language" property.</t>
  </si>
  <si>
    <t>eli:Language, corresponding to the list of languages published by EU Publications Office.</t>
  </si>
  <si>
    <t>dcterms:language</t>
  </si>
  <si>
    <t>Indicates that this LegalResource or LegalExpression is being cited in a case law that cannot be identified by a suitable URI and that is indicated by textual reference. An ECLI (European Case Law Identifier) can be used here.
When the case law can be identified by a suitable URI, the property eli:cited_by_case_law should be used instead.</t>
  </si>
  <si>
    <t>LegalResource or LegalExpression</t>
  </si>
  <si>
    <t>dcterms:relation</t>
  </si>
  <si>
    <t>v1.5 : was made a subproperty of eli:is_referred_to_by</t>
  </si>
  <si>
    <t>1.5</t>
  </si>
  <si>
    <t>Indicates that this LegalResource or LegalExpression is being cited in a case law, identified by a suitable URI. If the case law cannot be identified by a suitable URI, the property "eli:cited_by_case_law_reference" can be used with a textual reference to the case law.
The actual citation link is expressed from the case law to the legislation, but legal portals may use the link from a legislation to a case law to e.g. refer to representative case laws about a legislation.</t>
  </si>
  <si>
    <t xml:space="preserve">Inverse of "is_another_publication_of". </t>
  </si>
  <si>
    <t>Indicates that this resource is a new publication, in a different official journal, of another resource already published elsewhere, and cannot be considered to be the same resource (owl:sameAs cannot be used to avoid potential duplication of certain metadata, like the date of publication, or the publisher).
Note that this is different from the exceptionnal cases of "republication", where the same resource is actually republished in the same official journal a few days after its initial publication, in case of errors.</t>
  </si>
  <si>
    <t>v1.4 : broaden to Work or Expression</t>
  </si>
  <si>
    <t>Inverse of "amends". Indicates a work that introduced legal changes in this resource. For modifications that don’t have a legal impact, use eli:corrected_by.</t>
  </si>
  <si>
    <t>Work or Expression</t>
  </si>
  <si>
    <t>eli:changed_by</t>
  </si>
  <si>
    <t>Indicates that this work introduces legal changes in another resource. For modifications that don’t have a legal impact, use eli:corrects.</t>
  </si>
  <si>
    <t>eli:changes</t>
  </si>
  <si>
    <t>Inverse of "corrects". Indicates a resource that introduces textual modifications (like correction of spelling mistakes) with no legal change in this work, expression or manifestation; typically corrigenda in EU legislation. For modifications that have a legal impact, use eli:amended_by.</t>
  </si>
  <si>
    <t>Work or Expression or Manifestation</t>
  </si>
  <si>
    <t>Indicates that this work introduces textual modifications (like correction of spelling mistakes) with no legal change in another resource, expression or manifestation; typically corrigenda in EU legislation. For modifications that have a legal impact, use eli:amends.</t>
  </si>
  <si>
    <t>Inverse of "repeals". Indicates that this legal resource or legal expression is being completely canceled, abrogated or replaced by another legal resource. If a resource is partially repealed by another, this link can be used at the corresponding subdivision level being completely repealed.</t>
  </si>
  <si>
    <t>Indicates that this legal resource or legal expression completely cancels, abrogates or replaces another. If a resource partially repeals another, this link can be used at the corresponding subdivision level being completely repealed.</t>
  </si>
  <si>
    <t>Inverse of "commences". Indicates that this legal resource was set in force by another legal resource.
Situations where a resource enters into force because of more than one resource are explicitely allowed.</t>
  </si>
  <si>
    <t>Indicates that this legal resource sets another legal resource into force.
Note the the date of entry into force of the other resource should be modified accordingly.
Note also that it is not possible to indicate when the entry into force should happen.</t>
  </si>
  <si>
    <t>Inverse of "applies".
Note that this property is expressed on a legal resource, not on one of its language-specific legal expression.</t>
  </si>
  <si>
    <t>LegalResource;LegalExpression</t>
  </si>
  <si>
    <t>Indicates that this legislation (or part of a legislation) somehow conforms with another legislation. This is an informative link, and it has no legal value. For legally-binding links of transposition, use the property transposes. This can be used for example : 
  - when a pre-existing law already conforms to a recent european directive (in that case it does not "transposes" it strictly speaking);
  - when non-EU member states make sure their legislation is conformant with EU law without strictly speaking transposing it;
  - when a legislation from a local authority conforms with a national legislation;
Note that this should point to a LegalResource, not to a language-specific expression.</t>
  </si>
  <si>
    <t>v1.1 : this property was deprecated in favor of the more generic term "applied_by" to avoid confusion.</t>
  </si>
  <si>
    <t>This property is deprecated. Use "applied_by" instead.</t>
  </si>
  <si>
    <t>v1.1 : this property was deprecated in favor of the more generic term "applies" to avoid confusion.</t>
  </si>
  <si>
    <t>This property is deprecated. Use "applies" instead.</t>
  </si>
  <si>
    <t>Indicates that the implementation of this LegalResource is ensured by another LegalResource. This implies a legal meaning (contrary to eli:applies). See the definition of eli:ensures_implementation_of.</t>
  </si>
  <si>
    <t>LegalResource; LegalExpression</t>
  </si>
  <si>
    <t>Indicates that this LegalResource ensures the implementation of another LegalResource. This implies a legal meaning (contrary to eli:applies).
This can cover links from national legislation to EU legislation, or links from regional to national legislation. It can also cover links from EU implementing acts to EU legislative acts. In the case of implementation of EU legislation at national level, this covers links to EU regulations, decisions, etc. However the transpositions of EU Directives must be captured with eli:transposes.
Links between national primary and secondary legislation must be captured by eli:based_on / eli:basis_for.</t>
  </si>
  <si>
    <t>v1.1 : this property was made a subproperty of "applied_by"</t>
  </si>
  <si>
    <t>Inverse of "transposes".
Note that this property is expressed on a legal resource, not on one of its language-specific legal expression.</t>
  </si>
  <si>
    <t>v1.1 : this property was made a subproperty of "applies", and the definition was improved.</t>
  </si>
  <si>
    <t>Indicates that this legislation (or part of legislation) fulfills the objectives set by another legislation, by passing appropriate implementation measures. Typically, some legislations of European Union's member states or regions transpose European Directives. This indicates a legally binding link between the 2 legislations, at act or article level, from the original version of a national implementing measure to the legal resource Directive as published in the EU Official Journal. Can be used for transposition tables, once EU Publication Office has introduced ELI support down to the article level.
The implementation of EU legislation at national level, involving links to EU regulations, decisions, etc. must be captured with eli:ensures_implementation_of.
Note that this should point to the legal resource of the Directive itself, not to one of its language-specific legal expression.</t>
  </si>
  <si>
    <t>Inverse of "consolidates". Indicates that this legal resource or expression is taken into account in a consolidated text (which is usually the product of an editorial process that revises the legislation).</t>
  </si>
  <si>
    <t>Indicates that this consolidated legal resource or expression (which is usually the product of an editorial process that revises the legislation) takes into account another one. This property should be used multiple times to refer to both the original version or the previous consolidated version, and to the legislations making the change.</t>
  </si>
  <si>
    <t>v1.5 : was made a subproperty of eli:is_referred_to_by
v1.2 : improved definition</t>
  </si>
  <si>
    <t>Inverse of "cites".
Note that the intended meaning of this link is to indicate that "something is cited by a legislation" and not that "this legislation is cited by something".</t>
  </si>
  <si>
    <t>v1.5 : was made a subproperty of eli:refers_to</t>
  </si>
  <si>
    <t>Citation in the text of the legislation. This may be at the legal resource or legal expression level, as required by the implementation context. This includes verbatim citation and citations in referrals.</t>
  </si>
  <si>
    <t>v1.4 : broaden to Work or Expression
v1.1 : improved definition</t>
  </si>
  <si>
    <t>Inverse of "basis_for". Indicates that thiswork is empowered by another one, typically a constitution, a treaty or an enabling act.</t>
  </si>
  <si>
    <t>Indicates that this work or expression empowers another . Typically primary legislation is the basis for secondary legislation.</t>
  </si>
  <si>
    <t>Inverse of « changes ». Indicates that this work or expression is being legally changed by another. This encompasses the notions of amendment, replacement, repeal, or other types of change.</t>
  </si>
  <si>
    <t>Indicates that this work or expression legally changes another. This encompasses the notions of amendment, replacement, repeal, or other types of change. This may be a direct change (textual or non-textual amendment) or a consequential or indirect change. Note, the property is to be used to express the existence of a change relationship between two acts rather than the existence of a consolidated version of the text that shows the result of the change. For consolidation relationships, use the "consolidates" and "consolidated_by" properties.</t>
  </si>
  <si>
    <t>Indicates this work or expression is an annex of another one.</t>
  </si>
  <si>
    <t>Indicates an annex to this this work or expression .</t>
  </si>
  <si>
    <t>Inverse of is_derivative_of</t>
  </si>
  <si>
    <t>A Work or Expression from which this one derives</t>
  </si>
  <si>
    <t>Indicates a somehow related other document, not necessarily a legal resource. Note that citation links should use the cites property.</t>
  </si>
  <si>
    <t>Indicates a work or expression that refers to this entity.</t>
  </si>
  <si>
    <t>Work; Expression</t>
  </si>
  <si>
    <t>Any entity that this work or expression refers to ; typically references are made to other Works, but it can be also to legislative processes, persons, etc.
Note that specific subproperties exist in ELI-DL to describe future legal impacts (\"foresees_xxxx\" links) and links between amendments and draft legislation.
Example : an opinion refers to the specific version of the draft legislation on which it is based.</t>
  </si>
  <si>
    <t>The date at which the legislation becomes applicable. This is distinct from the date of entry into force : a text may come in force today, and state it will become applicable in 3 months.
The group notes that applicability dates can lead to complex situations, e.g. a text with different applicability dates for different jurisdictions; specific extensions to the model should be used for such situations.</t>
  </si>
  <si>
    <t>xsd:date</t>
  </si>
  <si>
    <t>v1.2 : improved definition</t>
  </si>
  <si>
    <t>The last date any part of the legislation is in force, if the date is known (can be seen as the end date of a dc:valid range for this resource).</t>
  </si>
  <si>
    <t>The first date any part of the legal resource or legal expression came into force (can be seen as the start date of a dc:valid range for this resource)</t>
  </si>
  <si>
    <t>A value indicating the legal force of a legal resource or a legal expression. A set of values is defined by ELI in the corresponding concept scheme. These values are :
  - in force
  - partially in force
  - not in force</t>
  </si>
  <si>
    <t>eli:InForce, corresponding to a concept scheme for which 3 values are defined in the ELI ontology. Member states do not need to define their own values for this table.</t>
  </si>
  <si>
    <t>In v1.1, the domain was broaden to add LegalExpression.</t>
  </si>
  <si>
    <t>Date of publication of the official version of the legislation, in hard copy or online, depending on what the official publication is, and when it was published. Publication dates at the level of legal expressions can be separately asserted, using standard Dublin Core properties.</t>
  </si>
  <si>
    <t>dcterms:issued</t>
  </si>
  <si>
    <t>v1.4 : broaden domain to Work</t>
  </si>
  <si>
    <t>Date of adoption or signature (of the form yyyy-mm-dd)</t>
  </si>
  <si>
    <t>dcterms:date</t>
  </si>
  <si>
    <t>The point-in-time at which the provided description of the legislation is valid.</t>
  </si>
  <si>
    <t>A version status for the resource. Member states are encouraged to make their own list of values in the Version concept scheme. Example of such values can be "Official Journal", "made", "consolidated", "proposed", "prospective", etc.</t>
  </si>
  <si>
    <t>eli:Version, corresponding to a local concept scheme</t>
  </si>
  <si>
    <t>v1.2 : changed range from xsd:string to rdfs:Literal</t>
  </si>
  <si>
    <t>An account of the resource (definition from Dubin Core), e.g a summary.</t>
  </si>
  <si>
    <t>dcterms:description</t>
  </si>
  <si>
    <t>A subject for this work. The use of Eurovoc (http://eurovoc.europa.eu) is encouraged to select values for this property. Member states are encouraged to align local values to Eurovoc.</t>
  </si>
  <si>
    <t>skos:Concept (Eurovoc or a locally defined scheme)</t>
  </si>
  <si>
    <t>dcterms:subject</t>
  </si>
  <si>
    <t>An individual, organisation or organisational unit that has some kind of responsibility for the legislation. Typically the ministry who is/was in charge of elaborating the legislation, or the adressee for potential questions about the legislation once it is published.
This property should be used when the value can be identified by a suitable URI; in the absence of such a URI, the property "responsibility_of" should be used with a string value.</t>
  </si>
  <si>
    <t>v1.1 : the definition was made more precise, with examples. Introduced the corresponding object property responsibility_of_agent.</t>
  </si>
  <si>
    <t>An individual, organisation or organisational unit that has some kind of responsibility for the legislation. Typically the ministry who is/was in charge of elaborating the legislation, or the adressee for potential questions about the legislation once it is published.
This property should be used when the value cannot be identified by a suitable URI; if a URI is available, the property "responsibility_of_agent" should be used.</t>
  </si>
  <si>
    <t>xsd:String</t>
  </si>
  <si>
    <t>A person or organization that countersigned the legislation. Depending on the legal context, a countersignature can indicate that the signed authority undertakes to assume responsibility for texts emanating from a person who is inviolable and irresponsible, (for example a King, Grand Duc or President), or that the authority is in charge of the implementation of the text.</t>
  </si>
  <si>
    <t>v1.3 : Updated link to EU vocabularies website in the definition.
In v1.1, the semantic of this property was broaden to encompass organisations/persons that « drafted the text » and « signed it ».</t>
  </si>
  <si>
    <t>The person or organization that originally passed or made the law : typically parliament (for primary legislation) or government (for secondary legislation). This indicates the "legal author" of the law, as opposed to its physical author. 
This property can be used multiple times to indicate both the agent that authored the text, and/or the agent that signed the text, thus turning it into an actual legislation.
The relationship between current and any former law making body should be represented in the description of the agent itself.
Member states are encouraged to make their own list of Agents. EU Publications Office provides a list of corporate bodies at https://op.europa.eu/en/web/eu-vocabularies/at-dataset/-/resource/dataset/corporate-body.</t>
  </si>
  <si>
    <t>dcterms:creator</t>
  </si>
  <si>
    <t>v1.3 : Updated link to EU vocabularies website in the definition.</t>
  </si>
  <si>
    <t>The jurisdiction from which the legal resource originates. 
The place identifier can be taken from the Administrative Territorial Unit table published of the EU Publications Office at https://op.europa.eu/en/web/eu-vocabularies/at-dataset/-/resource/dataset/atu. Member States don't have to recreate their own list of values.</t>
  </si>
  <si>
    <t>eli:AdministrativeArea, containing the list of administrative territorial units defined in http://publications.europa.eu/mdr/authority/atu</t>
  </si>
  <si>
    <t>eli:relevant_for</t>
  </si>
  <si>
    <t>v1.3 : Updated link to EU vocabularies website in the definition.
Starting from v1.1, the values for this property can be taken from the named authority list published by the Office of Publications instead of defining new values.</t>
  </si>
  <si>
    <t>Refers to a place or an area associated with the resource. This covers the notions of jurisdiction, sovereignty, applicability or administrative area. The place identifier can be taken from the Administrative Territorial Unit table published of the EU Publications Office at https://op.europa.eu/en/web/eu-vocabularies/at-dataset/-/resource/dataset/atu. Member States don't have to recreate their own list of values.
The group notes the limitations of what can be said with a single property; member states can refine this notion by declaring specific sub properties.</t>
  </si>
  <si>
    <t>dcterms:coverage</t>
  </si>
  <si>
    <t>v1.4 : Broaden range to WorkSubdivision</t>
  </si>
  <si>
    <t>The type of a document subdivision (e.g. "Article", "Paragraph", "Section", etc.).
A subdivision can have only one type.
ELI does not specify a list of possible values. Member states are encouraged to make their own list of values in the corresponding concept scheme. EU Publication Office provies a list of values for EU resource types at https://op.europa.eu/en/web/eu-vocabularies/at-dataset/-/resource/dataset/subdivision</t>
  </si>
  <si>
    <t>eli:SubdivisionType, corresponding to a local concept scheme</t>
  </si>
  <si>
    <t>dcterms:type</t>
  </si>
  <si>
    <t>v1.4 : Moved under work_type
v1.3 : Updated link to EU vocabularies website in the definition.</t>
  </si>
  <si>
    <t>The type of a legal resource (e.g. "Directive", "Règlement grand ducal", "law", "règlement ministériel", "draft proposition", "Parliamentary act", etc.). 
Member states are encouraged to make their own list of values in the corresponding concept scheme. EU Publications Office provides a list of values for EU resource types at https://op.europa.eu/en/web/eu-vocabularies/at-dataset/-/resource/dataset/resource-type</t>
  </si>
  <si>
    <t>eli:ResourceType, corresponding to a local concept scheme.</t>
  </si>
  <si>
    <t>The type of a work, taken from a controlled vocabulary.
Member States need to define their own work type values.</t>
  </si>
  <si>
    <t>WorkType, corresponding to a local concept scheme.</t>
  </si>
  <si>
    <t>The unique identifier used in a local reference system to maintain backwards compatibility. For examples the CELEX at EU level, or the NOR in France</t>
  </si>
  <si>
    <t>xsd:String or xsd:AnyURI</t>
  </si>
  <si>
    <t>LegalResource; LegalExpression; Format</t>
  </si>
  <si>
    <t>dcterms:identifier</t>
  </si>
  <si>
    <t>Schema describing the URI of an ELI instance. ELI uses URI template specifications (IETF RFC 6570). Schemes should be associated with member states and will be published in a registry.</t>
  </si>
  <si>
    <t>v1.5 : broaden the domain to Work or Expression instead of LegalResource or LegalExpression.</t>
  </si>
  <si>
    <t>An identifier or other disambiguating feature for a work or expression. This can be the number of a legislation, the number of an article, or the issue number of an official journal.</t>
  </si>
  <si>
    <t>xsd:string</t>
  </si>
  <si>
    <t>v1.3 : broaden the domain to Manifestation instead of Format.
v1.2 : replaced reference of RDA with FRBRoo.</t>
  </si>
  <si>
    <t xml:space="preserve">Link to a concrete file URL.
Relates a manifestation to a single exemplar or instance of that manifestation. </t>
  </si>
  <si>
    <t>frbroo:R7i_has_example</t>
  </si>
  <si>
    <t>v1.3 : broaden the domain to Manifestation instead of Format and the range to Expression instead of LegalExpression.
v1.2 : replaced reference of RDA with FRBRoo.
In v1.1, this was declared functional (the constraint was missing in 1.0)</t>
  </si>
  <si>
    <t>Relates a manifestation to the expression that it embodies. Inverse of "is_embodied_by".</t>
  </si>
  <si>
    <t>frbroo:R4i_comprises_carriers_of</t>
  </si>
  <si>
    <t>v1.3 : broaden the domain to Expression instead of LegalExpression and the range to Manifestation instead of Format.
v1.2 : replaced reference of RDA with 
FRBRoo.</t>
  </si>
  <si>
    <t>Relates an expression to a manifestation of that expression. Inverse of "embodies".</t>
  </si>
  <si>
    <t>frbroo:R4_carriers_provided_by</t>
  </si>
  <si>
    <t>v1.3 : broaden the domain to Expression instead of LegalExpression and the range to Work instead of LegalResource.
v1.2 : replaced reference of RDA with FRBRoo.</t>
  </si>
  <si>
    <t>Relates an expression to a work realised through that expression. Inverse of "is_realized_by".</t>
  </si>
  <si>
    <t>frbroo:R3i_realises</t>
  </si>
  <si>
    <t>v1.3 : broaden the domain to Work instead of LegalResource and range to Expression instead of LegalExpression.
v1.2 : replaced reference of RDA with FRBRoo.</t>
  </si>
  <si>
    <t>Relates a work to an expression of this work in the form of a "sequence of signs" (typically alpha-numeric characters in a legal context). Inverse of "realizes".</t>
  </si>
  <si>
    <t>frbroo:R3_is_realised_in</t>
  </si>
  <si>
    <t>v1.3 : broaden the domain and range to Work instead of LegalResource
v1.2 : replaced reference of RDA with FRBRoo.</t>
  </si>
  <si>
    <t>Indicates that this work conceptually includes another one. For the notion of physical inclusion, use eli:has_part.</t>
  </si>
  <si>
    <t>dcterms:hasPart
frbroo:R10_has_member</t>
  </si>
  <si>
    <t>Indicates that this work is conceptually included in another one. In the case of a legislation, its successive temporal versions are conceptually members of a single « abstract » resource. For the notion of physical inclusion, use eli:is_part_of.</t>
  </si>
  <si>
    <t>dcterms:isPartOf
frbroo:R10i_is_member_of</t>
  </si>
  <si>
    <t>v1.3 : broaden the domain and range to Work instead of LegalResource</t>
  </si>
  <si>
    <t>Inverse of "is_part_of"</t>
  </si>
  <si>
    <t>dcterms:hasPart</t>
  </si>
  <si>
    <t>v1.3 : broaden the domain and range to Work instead of LegalResource
Starting with v1.1, the notion of conceptual inclusion is expressed with eli:is_member_of instead of eli:is_part_of.</t>
  </si>
  <si>
    <t>Indicates a work in which this one is physically included. Covers the case of text included in an Official Journal, or an article included in a text. For the notion of conceptual/temporal inclusion, use eli:is_member_of.</t>
  </si>
  <si>
    <t>dcterms:isPartOf</t>
  </si>
  <si>
    <t>Properties : Generic FRBR structure</t>
  </si>
  <si>
    <t>v1.3 : declared as a sublcass of eli:Manifestation
v1.2 : replaced reference of RDA with FRBRoo (for more information on FRBRoo, see https://www.ifla.org/node/10171) .</t>
  </si>
  <si>
    <t>The physical embodiment of a legal expression, either on paper or in any electronic format.
For example, any electronic or physical format of the legal expression (XML, TIFF, PDF, etc.) ; e.g. PDF version of act 3 of 2005.  (adapted from Akoma Ntoso).
Note that the notion of Format in ELI is more precise than a FRBR Manifestation in the sense that a Format in ELI can carry a legal value (see the property eli:legal_value).</t>
  </si>
  <si>
    <t>eli:Manifestation</t>
  </si>
  <si>
    <t>v1.3 : declared as a subclass of eli:Expression
v1.2 : replaced reference of RDA with FRBRoo (for more information on FRBRoo, see https://www.ifla.org/node/10171) .</t>
  </si>
  <si>
    <t>The intellectual realisation of a legal resource in the form of a "sequence of signs" (typically alpha-numeric characters in a legal context).
For example, any version of the legal resource whose content is specified and different from others for any reason: language, versions, etc.;
Note that ELI ontology accommodates different point of view on what should be considered a new legal resource, or a new legal expression of the same resource. Typically, a consolidated version can be viewed, in the context of ELI, either as separate legal resource (linked to original version and previous consolidated version using corresponding ELI relations), or as a different legal expression of the same legal resource.</t>
  </si>
  <si>
    <t>eli:Expression</t>
  </si>
  <si>
    <t>v1.4 : added WorkSubdivision as a superclass</t>
  </si>
  <si>
    <t>A component of a legal act, at an arbitrary level of precision, like a chapter, an article, an alinea, a paragraph or an list item. A subdivision can be linked with its parent and children subdivision using eli:has_part / eli:is_part_of.</t>
  </si>
  <si>
    <t>eli:LegalResource + eli:WorkSubdivision</t>
  </si>
  <si>
    <t>v1.3 : declared as a subclass of eli:Work
v1.2 : replaced reference of RDA with FRBRoo (for more information on FRBRoo, see https://www.ifla.org/node/10171) .</t>
  </si>
  <si>
    <t>A work in a legislative corpus. This applies to acts that have been legally enacted (whether or not they are still in force).
For example, the abstract concept of the legal resource; e.g. "act 3 of 2005" (adapted from Akoma Ntoso)
A legal resource can represent a legal act or any component of a legal act, like an article.  Legal resources can be linked together using properties defined in the model.
Note that ELI ontology accommodates different point of view on what should be considered a new legal resource, or a new legal expression of the same resource. Typically, a consolidated version can be viewed, in the context of ELI, either as separate legal resource (linked to original version and previous consolidated version using corresponding ELI relations), or as a different legal expression of the same legal resource.</t>
  </si>
  <si>
    <t>eli:Work</t>
  </si>
  <si>
    <t>Legislation-specific classes</t>
  </si>
  <si>
    <t>v1.4 : set as subclass of F11_Corporate_Body</t>
  </si>
  <si>
    <t>Institutions or groups of people that have obtained a legal recognition as a group and can act collectively as agents.</t>
  </si>
  <si>
    <t>eli:Agent,
frbroo:F11_Corporate_Body</t>
  </si>
  <si>
    <t>v1.4 : set as subclass of F10_Person</t>
  </si>
  <si>
    <t>A real person who live or has lived.</t>
  </si>
  <si>
    <t>eli:Agent, frbroo:F10_Person</t>
  </si>
  <si>
    <t>V1.4 : subClassOf E39_ACtor instead of equivalent.
V1.3 : added a definition.</t>
  </si>
  <si>
    <t>Individual people or groups of people, like an institution with a legal recognition, who have the potential to perform intentional actions for which they can be held responsible.</t>
  </si>
  <si>
    <t>frbroo:E39_Actor</t>
  </si>
  <si>
    <t>The physical embodiment of an Expression, either on paper or in any electronic format.
The substance of Manifestation is not only signs, but also the manner in which they are presented to be consumed by users, including the kind of media adopted.</t>
  </si>
  <si>
    <t>frbroo:F3_Manifestation_Product_Type</t>
  </si>
  <si>
    <t>The intellectual realisation of a Work in the form of identifiable immaterial objects, such as, but not limited to, text.
The substance of Expression is signs.
An Expression cannot exist without a physical carrier but do not depend on a specific physical carrier and can exist on one or more carriers simultaneously.</t>
  </si>
  <si>
    <t>frbroo:F22_Self-Contained_Expression</t>
  </si>
  <si>
    <t>A component of a work, at an arbitrary level of precision. A subdivision can be linked with its parent and children subdivision using eli:has_part / eli:is_part_of.</t>
  </si>
  <si>
    <t>Works that have other works as members. The members of a Complex
Work may constitute alternatives to or derivatives of other members of the same Complex Work. Typically the members of the complex work represent the successive temporal versions of an act, while the complex work represents the act independantly of one of its version.</t>
  </si>
  <si>
    <t>Any distinct intellectual creation (i.e., the intellectual content), in the context of ELI.
The substance of Work is ideas.</t>
  </si>
  <si>
    <t>frbroo:F1_Work</t>
  </si>
  <si>
    <t>Generic Classes</t>
  </si>
  <si>
    <t>History note</t>
  </si>
  <si>
    <t>Modified in</t>
  </si>
  <si>
    <t>Created in</t>
  </si>
  <si>
    <t>Description</t>
  </si>
  <si>
    <t>Repeatable</t>
  </si>
  <si>
    <t>Mandatory</t>
  </si>
  <si>
    <t>Allowed values (range)</t>
  </si>
  <si>
    <t>Applicable to (domain)</t>
  </si>
  <si>
    <r>
      <rPr>
        <b/>
        <sz val="10"/>
        <rFont val="Arial"/>
        <family val="2"/>
      </rPr>
      <t xml:space="preserve">Based on </t>
    </r>
    <r>
      <rPr>
        <b/>
        <sz val="8"/>
        <rFont val="Arial"/>
        <family val="2"/>
      </rPr>
      <t>(superproperty, superclass, broader)</t>
    </r>
  </si>
  <si>
    <t>http://data.europa.eu/eli/ontology#</t>
  </si>
  <si>
    <t>Namespace :</t>
  </si>
  <si>
    <t>Red cells indicate important cardinality characteristic (mandatory / not repeatable)</t>
  </si>
  <si>
    <t>Light blue cells indicate editorial changes from v1.4</t>
  </si>
  <si>
    <t>Blue cells indicate semantic changes from v1.4</t>
  </si>
  <si>
    <t>ELI ontology version 1.5</t>
  </si>
  <si>
    <t>Documentation</t>
  </si>
  <si>
    <t> ELI-validation-rules.zip</t>
  </si>
  <si>
    <t> catalog-v001.xml</t>
  </si>
  <si>
    <t> eli-sdo.ttl</t>
  </si>
  <si>
    <t> eli.owl</t>
  </si>
  <si>
    <t>File</t>
  </si>
  <si>
    <t>ELI Ontology</t>
  </si>
  <si>
    <t>https://op.europa.eu/en/web/eu-vocabularies/dataset/-/resource?uri=http://publications.europa.eu/resource/dataset/eli</t>
  </si>
  <si>
    <t>ELI Ontology v.1.5</t>
  </si>
  <si>
    <t> ELI-sdo.xlsx</t>
  </si>
  <si>
    <t> eli-diagrams.pptx</t>
  </si>
  <si>
    <t> eli.xlsx</t>
  </si>
  <si>
    <t>ELI Diagrams</t>
  </si>
  <si>
    <t>ELI Schema Mapping</t>
  </si>
  <si>
    <t>Source</t>
  </si>
  <si>
    <t>https://eur-lex.europa.eu/content/eli-register/implementing_eli.html</t>
  </si>
  <si>
    <t>Implementing ELI</t>
  </si>
  <si>
    <t>Inhaltsverzeichnis</t>
  </si>
  <si>
    <t>https://interoperable-europe.ec.europa.eu/collection/eli-european-legislation-identifier/solution/eli-ontology-draft-legislation-eli-dl</t>
  </si>
  <si>
    <t>Date</t>
  </si>
  <si>
    <t>Release Date</t>
  </si>
  <si>
    <t>Type</t>
  </si>
  <si>
    <t>Compatibility</t>
  </si>
  <si>
    <t>This version is not backward-compatible with the previous version on the modelling of Votes.
This version relies on ELI ontology 1.5.</t>
  </si>
  <si>
    <t>webpage providing documentation and tools for countries and organisations to support their implementation of ELI: 
(1) Guides and specifications, (2) Extension standards (ELI-DL, ELI-I)
(2) Ontology, (4) EU Authority tables
(3) XML Schema, (5) Schema.org Mapping, (6) Tools</t>
  </si>
  <si>
    <t>ELI_DL</t>
  </si>
  <si>
    <t>Source: https://interoperable-europe.ec.europa.eu/collection/eli-european-legislation-identifier/solution/eli-ontology-draft-legislation-eli-dl/distribution/eli-dl-v3-complete-package</t>
  </si>
  <si>
    <t>ELI-DL-diagrams.pptx</t>
  </si>
  <si>
    <t>eli-dl.xlsx</t>
  </si>
  <si>
    <t>ELI-DL-v3-release-note.pdf</t>
  </si>
  <si>
    <t>ELI-DL-examples.pptx</t>
  </si>
  <si>
    <t>ELI-DL-URI-components.docx</t>
  </si>
  <si>
    <t>ELI-DL-OWL/FRBR2.4-draft.rdf</t>
  </si>
  <si>
    <t>ELI-DL-OWL/cidoc_crm_v6.2.1-2018April.rdf</t>
  </si>
  <si>
    <t>ELI-DL-OWL/eli-dl.ttl</t>
  </si>
  <si>
    <t>ELI-DL-OWL/catalog-v001.xml</t>
  </si>
  <si>
    <t>OWL</t>
  </si>
  <si>
    <t>A method to carry out a decision; the way a decision was made.</t>
  </si>
  <si>
    <t>Decision method</t>
  </si>
  <si>
    <t>crm:E55_Type, skos:Concept</t>
  </si>
  <si>
    <t>owl:Class</t>
  </si>
  <si>
    <t>DecisionMethod</t>
  </si>
  <si>
    <t>[ a owl:Restriction ; owl:onProperty skos:inScheme ; owl:hasValue eli-dl:DecisionOutcomeTable ]</t>
  </si>
  <si>
    <t>The possible outcomes of a decision. ELI-DL defines a simple list of possible values that can be extended by implementations</t>
  </si>
  <si>
    <t>Decision outcome</t>
  </si>
  <si>
    <t>DecisionOutcome</t>
  </si>
  <si>
    <t>The role of an Agent in a Participation, e.g. "Rapporteur", "Shadow Rapporteur", etc.</t>
  </si>
  <si>
    <t>Role of an Agent in a Participation</t>
  </si>
  <si>
    <t>ParticipationRole</t>
  </si>
  <si>
    <t>The type of an activity, e.g. "Reading", "Committee meeting", "Economic and social committee meeting", etc.</t>
  </si>
  <si>
    <t>Type of an activity</t>
  </si>
  <si>
    <t>ActivityType</t>
  </si>
  <si>
    <t>A parliamentary term, e.g. "ninth legislature"</t>
  </si>
  <si>
    <t>Parliamentary term</t>
  </si>
  <si>
    <t>ParliamentaryTerm</t>
  </si>
  <si>
    <t>A possible type for a legislative projcet work.</t>
  </si>
  <si>
    <t>Type of a legislative process work</t>
  </si>
  <si>
    <t>LegislativeProcessWorkType</t>
  </si>
  <si>
    <t>A possible type for a legislative process.</t>
  </si>
  <si>
    <t>Type of a legislative process</t>
  </si>
  <si>
    <t>eli-dl:ActivityType</t>
  </si>
  <si>
    <t>ProcessType</t>
  </si>
  <si>
    <t xml:space="preserve">A stage in a workflow. Stages can be described at an arbitrary level of granularity.
Possible values need to be described by each Member State depending on its workflow.
Example : \"Dàil second stage\", \"1ère lecture\", \"examen en commission\", etc.
</t>
  </si>
  <si>
    <t>Stage of a (legislative) process</t>
  </si>
  <si>
    <t>ProcessStage</t>
  </si>
  <si>
    <t>The version of a legislative process document. For example an amendment can be in a drafted (prepatory) status, before being tabled (final).
ELI-DL provides 2 possible values : Preparatory and Final. Other values can be defined by implementors, to refine e.g. the possible statuses of a an amendment, an opinition, etC.</t>
  </si>
  <si>
    <t>Version of a legislative process work</t>
  </si>
  <si>
    <t>LegislativeProcessWorkVersion</t>
  </si>
  <si>
    <t>The overall status of a legislative process. ELI-DL provides 3 possible values : Ongoing, Successful, or Abandonned. Other values can be defined by implementors.</t>
  </si>
  <si>
    <t>Status of a legislative process</t>
  </si>
  <si>
    <t>ProcessStatus</t>
  </si>
  <si>
    <t>Table definitions</t>
  </si>
  <si>
    <t>An amendment created to amend a specific version of a legislation draft.
Amendments can be described and published even if they are not yet voted, or even if they were rejected.
This is meant to identify both a single amendment, or a document containing a list of amendments.
To describe a document containing a list of amendments, the relation has_part can be used between the instance of AmendmentToDraftLegislationWork identifying the amendment list and each instance of AmendmentToDraftLegislationWork that identifies an individual amendment within the list.</t>
  </si>
  <si>
    <t>Amendment to draft legislation work</t>
  </si>
  <si>
    <t>eli-dl:LegislativeProcessWork</t>
  </si>
  <si>
    <t>AmendmentToDraftLegislationWork</t>
  </si>
  <si>
    <t>Works that are draft legislations.
Like eli:LegalResource, this class can be used to identify either a specific version of the legislation draft, or the \"abstract\" legislation work, independantly of one of its versions (in FRBRoo terms, it encompasses the notion of \"Individual work\" and \"Complex work\").
Example : the legislation draft \"as initiated\", the legislation draft \"after 1st reading\", the final version of the legislation draft.</t>
  </si>
  <si>
    <t>Draft legislation work</t>
  </si>
  <si>
    <t>DraftLegislationWork</t>
  </si>
  <si>
    <t>Any work created by an activity during a legislative process.
If the work is a version of the legislation draft or an amendment, more specific subclasses should be used.
Example : an impact study, an opinion from a commitee, a debate recording or transcript.</t>
  </si>
  <si>
    <t>Legislative process work</t>
  </si>
  <si>
    <t>LegislativeProcessWork</t>
  </si>
  <si>
    <t>Work description</t>
  </si>
  <si>
    <t xml:space="preserve">Any activity taking place in the course of the drafting of a legislation. </t>
  </si>
  <si>
    <t>Legislative activity</t>
  </si>
  <si>
    <t>eli-dl:Activity</t>
  </si>
  <si>
    <t>LegislativeActivity</t>
  </si>
  <si>
    <t>A process of drafting a legislation, covering all stages of the legislation creation, from the initiation to its signature or promulgation to make it a legislation, including readings and assemblies and official signature of the law.
Note that the activity of publishing the legislation in an Official Journal is usually not part of the legislative process, as it usually happens after the draft legislation has become an official legislation.</t>
  </si>
  <si>
    <t>Legislative Process</t>
  </si>
  <si>
    <t>eli-dl:LegislativeActivity, eli-dl:Process</t>
  </si>
  <si>
    <t>LegislativeProcess</t>
  </si>
  <si>
    <t>A Vote activity</t>
  </si>
  <si>
    <t>Vote</t>
  </si>
  <si>
    <t>eli-dl:Decision</t>
  </si>
  <si>
    <t>A specific kind of activity that resulted in a decision outcome. Decisions can be formally taken based on a written document.</t>
  </si>
  <si>
    <t>Decision</t>
  </si>
  <si>
    <t>The process of transposing an EU legislation in national legislation.</t>
  </si>
  <si>
    <t>Transposition Process</t>
  </si>
  <si>
    <t>eli-dl:Process</t>
  </si>
  <si>
    <t>TranspositionProcess</t>
  </si>
  <si>
    <t>A planned, foreseen activity, in the future. Planned activities are regarded as specific (subclasses of) Activities, thus can be described with the same set of properties as a past activity.</t>
  </si>
  <si>
    <t>Foreseen Activity</t>
  </si>
  <si>
    <t>ForeseenActivity</t>
  </si>
  <si>
    <t>A process, either legislative (the drafting of a law) or non-legislative, that will not give birth to a legislation.</t>
  </si>
  <si>
    <t>Process</t>
  </si>
  <si>
    <t>The participation of an Agent in an Activity, in a certain role, and possibly in the name of another Agent.</t>
  </si>
  <si>
    <t>Participation</t>
  </si>
  <si>
    <t>An activity taking place in a legal context, either in legislative bodies like parliaments or executive bodies like governements or the European Commission.
This may involve the creation of a document, or be triggered by a document created by a previous activity.
This can be used to describe activities at an arbitrary level of precisions : either macro activities, like \"reading of text in a chamber\", or small-grained activities, like \"vote to elect the president of a commitee session\".</t>
  </si>
  <si>
    <t>Activity</t>
  </si>
  <si>
    <t>crm:E7_Activity</t>
  </si>
  <si>
    <t>Process and Activities description</t>
  </si>
  <si>
    <t>rdfs:comment@en</t>
  </si>
  <si>
    <t>rdfs:label@en</t>
  </si>
  <si>
    <t>rdfs:subClassOf(separator=",")</t>
  </si>
  <si>
    <t>rdf:type</t>
  </si>
  <si>
    <t>dc:identifier</t>
  </si>
  <si>
    <t>URI</t>
  </si>
  <si>
    <t>Corresponding table</t>
  </si>
  <si>
    <t>Label</t>
  </si>
  <si>
    <t>Based on (superclass)</t>
  </si>
  <si>
    <t>eli</t>
  </si>
  <si>
    <t>PREFIX</t>
  </si>
  <si>
    <t>http://www.cidoc-crm.org/cidoc-crm/</t>
  </si>
  <si>
    <t>crm</t>
  </si>
  <si>
    <t>http://iflastandards.info/ns/fr/frbr/frbroo/</t>
  </si>
  <si>
    <t>frbroo</t>
  </si>
  <si>
    <t>eli-dl</t>
  </si>
  <si>
    <t>owl:imports</t>
  </si>
  <si>
    <t>http://www.w3.org/2004/02/skos/core</t>
  </si>
  <si>
    <t>owl:Ontology</t>
  </si>
  <si>
    <t>http://data.europa.eu/eli/eli-draft-legislation-ontology#</t>
  </si>
  <si>
    <t>Ontology IRI</t>
  </si>
  <si>
    <t>Indicates a LegalResource already published of which the future law, if adopted, will ensure the execution. Readers should refer to the definition of the eli:ensures_execution_of property.
Note the legal impacts can change in successive versions of the same document.</t>
  </si>
  <si>
    <t>foresees execution of</t>
  </si>
  <si>
    <t>eli-dl:foresees_application_of</t>
  </si>
  <si>
    <t>0..*</t>
  </si>
  <si>
    <t>eil:Work</t>
  </si>
  <si>
    <t>[a owl:Class; owl:unionOf (eli-dl:LegislativeProcessWork eli-dl:LegislativeActivity)]</t>
  </si>
  <si>
    <t>foresees_execution_of</t>
  </si>
  <si>
    <t>Indicates a LegalResource already published that the future law, if adopted, will transpose. Readers should refer to the definition of the eli:transposes property.
Note the legal impacts can change in successive versions of the same document.</t>
  </si>
  <si>
    <t>foresees transposition of</t>
  </si>
  <si>
    <t>foresees_transposition_of</t>
  </si>
  <si>
    <t>Indicates a LegalResource already published that the future law, if adopted, will repeal. Readers should refer to the definition of the eli:repeals property.
Note the legal impacts can change in successive versions of the same document.</t>
  </si>
  <si>
    <t>foresees repeal of</t>
  </si>
  <si>
    <t>eli-dl:foresees_change_of</t>
  </si>
  <si>
    <t>foresees_repeal_of</t>
  </si>
  <si>
    <t>Indicates a LegalResource already published that the future law, if adopted, will consolidates. Readers should refer to the definition of the eli:consoidates property.
Note the legal impacts can change in successive versions of the same document.</t>
  </si>
  <si>
    <t>foresees consolidation of</t>
  </si>
  <si>
    <t>foresees_consolidation_of</t>
  </si>
  <si>
    <t>Indicates a LegalResource already published that the future law, if adopted, will commence. Readers should refer to the definition of the eli:commences property.
Note the legal impacts can change in successive versions of the same document.</t>
  </si>
  <si>
    <t>foresees commencement of</t>
  </si>
  <si>
    <t>foresees_commencement_of</t>
  </si>
  <si>
    <t>Indicates a LegalResource already published that the future law, if adopted, will cite. Readers should refer to the definition of the eli:cites property.
Note the legal impacts can change in successive versions of the same document.</t>
  </si>
  <si>
    <t>foresees citation of</t>
  </si>
  <si>
    <t>eli:refers_to</t>
  </si>
  <si>
    <t>foresees_citation_of</t>
  </si>
  <si>
    <t>Indicates a LegalResource already published that the future law, if adopted, will change. Readers should refer to the definition of the eli:changes property.
Note the legal impacts can change in successive versions of the same document.</t>
  </si>
  <si>
    <t>foresses change of</t>
  </si>
  <si>
    <t>foresees_change_of</t>
  </si>
  <si>
    <t>Indicates a LegalResource already published on which the future law, if adopted, will be based on. Readers should refer to the definition of the eli:based_on property.
Note the legal impacts can change in successive versions of the same document.</t>
  </si>
  <si>
    <t>foresses based on</t>
  </si>
  <si>
    <t>foresees_based_on</t>
  </si>
  <si>
    <t>Indicates a LegalResource already published that the future law, if adopted, will apply. Readers should refer to the definition of the eli:applies property.
Note the legal impacts can change in successive versions of the same document.</t>
  </si>
  <si>
    <t>foresees application of</t>
  </si>
  <si>
    <t>foresees_application_of</t>
  </si>
  <si>
    <t>Indicates a LegalResource already published that the future law, if adopted, will amend. Readers should refer to the definition of the eli:amends property.
Note the legal impacts can change in successive versions of the same document.</t>
  </si>
  <si>
    <t>foresees amendment of</t>
  </si>
  <si>
    <t>foresees_amendment_of</t>
  </si>
  <si>
    <t>Indicate an amendment that was passed and included in this version of the legislation draft. This property is meant to refer to individual amendments that have been voted to be integrated in the text of the law.</t>
  </si>
  <si>
    <t>amendment_included_in</t>
  </si>
  <si>
    <t>includes amendment</t>
  </si>
  <si>
    <t>eli-dl:AmendmentToDraftLegislationWork</t>
  </si>
  <si>
    <t>eli-dl:DraftLegislationWork</t>
  </si>
  <si>
    <t>includes_amendment</t>
  </si>
  <si>
    <t>Indicates the base work in which the modifications proposed by an amendment were integrated. This can be a reference to a specific version of the draft, in which case it should refer to the \"next\" version of the draft, or to the abstract draft work if the versions are not declared as separated entities.
Amendments that have not been voted will not have this property, it is thus optional; amendments can be integrated in at most one draft work.</t>
  </si>
  <si>
    <t>amendment included in</t>
  </si>
  <si>
    <t>Indicates an amendment that amends this version of the draft - whether voted or not.</t>
  </si>
  <si>
    <t>amends_draft</t>
  </si>
  <si>
    <t>draft amendment by</t>
  </si>
  <si>
    <t>eli:amended_by</t>
  </si>
  <si>
    <t>draft_amended_by</t>
  </si>
  <si>
    <t>Indicates the base work that a draft amendment refers to - whether voted or not. This can be a reference to a specific version of the draft, in which case it should refer to the \"previous\" version of the draft, or to the abstract draft work if the versions are not declared as separated entities.
This property is mandatory on an amendment work, and an amendment work can amend only a single instance of a draft base work.</t>
  </si>
  <si>
    <t>amends draft</t>
  </si>
  <si>
    <t>eli:amends</t>
  </si>
  <si>
    <t>The version, or status, in which the legislative process work is currently : preparatory, final, etc.</t>
  </si>
  <si>
    <t>legislative process work version</t>
  </si>
  <si>
    <t>crm:P2_has_type</t>
  </si>
  <si>
    <t>eli-dl:ProcessStatus</t>
  </si>
  <si>
    <t>legislative_process_work_version</t>
  </si>
  <si>
    <t>The type of a legislative process work. The list of possible types need to be defined by each Member States.
Example : \"Opinition from the economic commitee\", \"Impact analysis\", \"text of the bill\", \"debate recording\", \"amendment\".</t>
  </si>
  <si>
    <t>legislative process work type</t>
  </si>
  <si>
    <t>eli-dl:LegislativeProcessWorkType</t>
  </si>
  <si>
    <t>legislative_process_work_type</t>
  </si>
  <si>
    <t>An account or short description for a work created in the context of a legislative process.
Example : \"Bill entitled an Act to amend the provisions of the Forestry Act 2014 to provide for planning permission for all forestry developments over 5 hectares; to amend the Planning and Development Act 2000; and to provide for related matters.\".</t>
  </si>
  <si>
    <t>legislative process work description</t>
  </si>
  <si>
    <t>crm:P3_has_note</t>
  </si>
  <si>
    <t>legislative_process_work_description</t>
  </si>
  <si>
    <t>The date at which a legislative process work was created.</t>
  </si>
  <si>
    <t>legislative process work date</t>
  </si>
  <si>
    <t>0..1</t>
  </si>
  <si>
    <t>legislative_process_work_date</t>
  </si>
  <si>
    <t>Indicates the creator of legislative process work.</t>
  </si>
  <si>
    <t>legislative process work creator</t>
  </si>
  <si>
    <t>legislative_process_work_creator</t>
  </si>
  <si>
    <t>An identifier which can be used to refer to a legislative process work.</t>
  </si>
  <si>
    <t>legislative process work identifier</t>
  </si>
  <si>
    <t>legislative_process_work_id</t>
  </si>
  <si>
    <t>Legislative Process Work Description</t>
  </si>
  <si>
    <t>Indicates that this wark has an answer in another work</t>
  </si>
  <si>
    <t>answers_to</t>
  </si>
  <si>
    <t>is answered in</t>
  </si>
  <si>
    <t>eli:is_referred_to_by</t>
  </si>
  <si>
    <t>is_answered_in</t>
  </si>
  <si>
    <t>Indicates that this work is an answer the other work.</t>
  </si>
  <si>
    <t>is_enswered_in</t>
  </si>
  <si>
    <t>answers to</t>
  </si>
  <si>
    <t>Indicates that the work was adopted in another adopted work</t>
  </si>
  <si>
    <t>adopts</t>
  </si>
  <si>
    <t>is adopted in</t>
  </si>
  <si>
    <t>is_adopted_in</t>
  </si>
  <si>
    <t>Indicates that the work represents the adopted work of one or several related works</t>
  </si>
  <si>
    <t>true</t>
  </si>
  <si>
    <t>Deprecated. This was generalised in the ELI ontology. Use eli:is_referred_to_by instead.</t>
  </si>
  <si>
    <t>is referred to by</t>
  </si>
  <si>
    <t>Deprecated. This was generalised in the ELI ontology. Use eli:refers_to instead.</t>
  </si>
  <si>
    <t>refers to</t>
  </si>
  <si>
    <t>Work Generic Description</t>
  </si>
  <si>
    <t>Inverse of</t>
  </si>
  <si>
    <r>
      <rPr>
        <b/>
        <sz val="11"/>
        <rFont val="Arial"/>
        <family val="2"/>
      </rPr>
      <t xml:space="preserve">based on
 </t>
    </r>
    <r>
      <rPr>
        <b/>
        <sz val="8"/>
        <rFont val="Arial"/>
        <family val="2"/>
      </rPr>
      <t>(superproperty)</t>
    </r>
  </si>
  <si>
    <t>Card.</t>
  </si>
  <si>
    <t>The total number of votes abstention</t>
  </si>
  <si>
    <t>number of vote abstention</t>
  </si>
  <si>
    <t>xsd:integer</t>
  </si>
  <si>
    <t>eli-dl:Vote</t>
  </si>
  <si>
    <t>number_of_votes_abstention</t>
  </si>
  <si>
    <t>The total number of votes against</t>
  </si>
  <si>
    <t>number of vote against</t>
  </si>
  <si>
    <t>number_of_votes_against</t>
  </si>
  <si>
    <t>The total number of votes in favor</t>
  </si>
  <si>
    <t>number of vote favor</t>
  </si>
  <si>
    <t>number_of_votes_favor</t>
  </si>
  <si>
    <t>The total number of attendees to the Vote.</t>
  </si>
  <si>
    <t>number of attendees</t>
  </si>
  <si>
    <t>number_of_attendees</t>
  </si>
  <si>
    <t>Indicates a person that took part in a vote and expressed that he/she intended to vote abstention while he/she voted otherwise</t>
  </si>
  <si>
    <t>had voter intended abstention</t>
  </si>
  <si>
    <t>eli-dl:had_participant_person</t>
  </si>
  <si>
    <t>eli:Person</t>
  </si>
  <si>
    <t>had_voter_intended_abstention</t>
  </si>
  <si>
    <t>Indicates a person that took part in a vote and expressed that he/she intended to vote against while he/she voted otherwise</t>
  </si>
  <si>
    <t>had voter intended against</t>
  </si>
  <si>
    <t>had_voter_intended_against</t>
  </si>
  <si>
    <t>Indicates a person that took part in a vote and expressed that he/she intended to vote in favor while he/she voted otherwise</t>
  </si>
  <si>
    <t>had voter intended in favor</t>
  </si>
  <si>
    <t>had_voter_intended_favor</t>
  </si>
  <si>
    <t>Indicates a person that took part in a vote with an abstention vote</t>
  </si>
  <si>
    <t>had voter abstention</t>
  </si>
  <si>
    <t>had_voter_abstention</t>
  </si>
  <si>
    <t>Indicates a person that took part in a vote with a vote against</t>
  </si>
  <si>
    <t>had voter against</t>
  </si>
  <si>
    <t>had_voter_against</t>
  </si>
  <si>
    <t>Indicates a person that took part in a vote with a vote in favor</t>
  </si>
  <si>
    <t>had voter in favor</t>
  </si>
  <si>
    <t>had_voter_favor</t>
  </si>
  <si>
    <t>Indicates the outcome of the decision, e.g. adopted, rejected, lapsed, etc.</t>
  </si>
  <si>
    <t>decision outcome</t>
  </si>
  <si>
    <t>eli-dl:DecisionOutcome</t>
  </si>
  <si>
    <t>decision_outcome</t>
  </si>
  <si>
    <t>The method used to carry out the decision activity (e.g. Roll call vote, etc.)</t>
  </si>
  <si>
    <t>decision method</t>
  </si>
  <si>
    <t>crm:P32_used_general_technique</t>
  </si>
  <si>
    <t>eli-dl:DecisionMethod</t>
  </si>
  <si>
    <t>decision_method</t>
  </si>
  <si>
    <t>Indicates the decision activity decided upon some Work. This is a specific kind of « input » of the activity</t>
  </si>
  <si>
    <t>based on a realization of</t>
  </si>
  <si>
    <t>eli-dl:based_on_a_realization_of</t>
  </si>
  <si>
    <t>decided_on_a_realization_of</t>
  </si>
  <si>
    <t>Decision and Vote Description</t>
  </si>
  <si>
    <t>Indicates a stakeholder appointed by the activity for another activity</t>
  </si>
  <si>
    <t>appointed</t>
  </si>
  <si>
    <t>eli-dl:Participation</t>
  </si>
  <si>
    <t>appointed_participant</t>
  </si>
  <si>
    <t>The Agent in the name of which the participating agent acted. Typically the rapporteur of a legislative report contributes in the name of a committee.</t>
  </si>
  <si>
    <t>participation in name of</t>
  </si>
  <si>
    <t>participation_in_name_of</t>
  </si>
  <si>
    <t>The role of the Agent in a Participation</t>
  </si>
  <si>
    <t>participation role</t>
  </si>
  <si>
    <t>eli-dl:ParticipationRole</t>
  </si>
  <si>
    <t>participation_role</t>
  </si>
  <si>
    <t>The name of a person that was excused from a meeting or another kind of activity</t>
  </si>
  <si>
    <t>excused person label</t>
  </si>
  <si>
    <t>excused_person_label</t>
  </si>
  <si>
    <t>A person that was excused from a meeting or another kind of activity.</t>
  </si>
  <si>
    <t>had excused person</t>
  </si>
  <si>
    <t>had_excused_person</t>
  </si>
  <si>
    <t>The name of an organization that was responsible for an activity.</t>
  </si>
  <si>
    <t>responsible organization label</t>
  </si>
  <si>
    <t>responsible_organization_label</t>
  </si>
  <si>
    <t>The organization responsible for carrying out the activity. This can be the institution in which the activity happened, or a service, a commission.
Example :
The activity \"1st reading of 2016/0382/COD\" had responsible organization European Parliament.
The EU procedure 2016/0382/COD had responsible organization Directorate-General for Energy.</t>
  </si>
  <si>
    <t>had responsible organization</t>
  </si>
  <si>
    <t>eli-dl:had_participant_organization</t>
  </si>
  <si>
    <t>eli:Organization</t>
  </si>
  <si>
    <t>[a owl:Class; owl:unionOf (eli-dl:Activity eli-dl:Participation)]</t>
  </si>
  <si>
    <t>had_responsible_organization</t>
  </si>
  <si>
    <t>The name of a person that was responsible for an activity.</t>
  </si>
  <si>
    <t>responsible person label</t>
  </si>
  <si>
    <t>responsible_person_label</t>
  </si>
  <si>
    <t>The responsible person of an activity.
Example : the \"rapporteur\" of a text in a commision.</t>
  </si>
  <si>
    <t>had responsible person</t>
  </si>
  <si>
    <t>had_responsible_person</t>
  </si>
  <si>
    <t>The name of an organization that participated in an activity.</t>
  </si>
  <si>
    <t>participant organization label</t>
  </si>
  <si>
    <t>participant_organization_label</t>
  </si>
  <si>
    <t>An organization participating in an activity, but not necessarily responsible for it.</t>
  </si>
  <si>
    <t>had participant organization</t>
  </si>
  <si>
    <t>crm:P11_had_participant</t>
  </si>
  <si>
    <t>had_participant_organization</t>
  </si>
  <si>
    <t>The name of a person that participated in an activity.</t>
  </si>
  <si>
    <t>participant person label</t>
  </si>
  <si>
    <t>participant_person_label</t>
  </si>
  <si>
    <t>A person participating in an activity. A more precise property exists to indicate the responsible person of an activity.
Example : members in a commision work, speaker during a plenary session</t>
  </si>
  <si>
    <t>had participant person</t>
  </si>
  <si>
    <t>had_participant_person</t>
  </si>
  <si>
    <t>The participation of an Agent in an activity</t>
  </si>
  <si>
    <t>had participation</t>
  </si>
  <si>
    <t>had_participation</t>
  </si>
  <si>
    <t>Activity Description : Participants</t>
  </si>
  <si>
    <t>The activity that executed this foreseen (planned) activity. For example a meeting agenda was executed in the meeting activity.</t>
  </si>
  <si>
    <t>eli-dl:ForeseenActivity</t>
  </si>
  <si>
    <t>was_executed_in</t>
  </si>
  <si>
    <t>The foreseen (planned) activity according to which this activity was executed. For example a meeting was executed according to the foreseen activity from the agenda.</t>
  </si>
  <si>
    <t>executed</t>
  </si>
  <si>
    <t>Indicates that an activity created a Manifestation.
This property is mostly here for compatibility with FRBRoo, but implementations would prefer using created_a_realization_of to link to the Work level.
This could indicate that some Manifestation/Formats of the final LegalResource were created by the legislative process, and some others were generated afterwards.</t>
  </si>
  <si>
    <t>produced manifestation</t>
  </si>
  <si>
    <t>frbroo:R18_created</t>
  </si>
  <si>
    <t>produced_manifestation</t>
  </si>
  <si>
    <t>Indicates that an activity created an Expression.
This property is mostly here for compatibility with FRBRoo, but implementations would prefer using created_a_realization_of to link to the Work level.
This could indicate that some Expressions of a Work were created by the activity, and some others were translated afterwards.</t>
  </si>
  <si>
    <t>created expression</t>
  </si>
  <si>
    <t>frbroo:R17_created</t>
  </si>
  <si>
    <t>created_expression</t>
  </si>
  <si>
    <t>Indicates that the activity was or will be conducted according to the plan described by a Work. Typically these works are agendas that foreseen how future activities will take place.</t>
  </si>
  <si>
    <t>documented by a realization of</t>
  </si>
  <si>
    <t>crm:P33_used_specific_technique</t>
  </si>
  <si>
    <t>documented_by_a_realization_of</t>
  </si>
  <si>
    <t>eli-dl:recorded_in_a_realization_of</t>
  </si>
  <si>
    <t>This is deprecated. Use recorded_in_a_realization_of</t>
  </si>
  <si>
    <t>recorded in realization of (deprecated)</t>
  </si>
  <si>
    <t>recorded_in_realization_of</t>
  </si>
  <si>
    <t>Indicates that an activity was recorded in a related work.
Note : this property is shortcut for an implicit FRBR \"Recording Event\" that would have created the Recording of the event.</t>
  </si>
  <si>
    <t>recorded in a realization of</t>
  </si>
  <si>
    <t>recorded_in_a_realization_of</t>
  </si>
  <si>
    <t>Indicates that an Activity  created some Work . The works are seen as the \"output\" of the activity.
This property is meant to point to the text of the bill, the amendments, the opinions, etc. to point to the final LegalResource published as the outcome of a legislative process, use the alternative property \"created_a_realization_of_legal_resource\".
For recording of debates, which are not really \"outputs\" of the activity, use the alternative property \"recorded_in_realization_of\".
Note : the naming \"created a realization of\" is taken from FRBRoo. Since a work is an idea, existing only in people's mind, an activity cannot be simply said to have \"created\" a work, but really \"created an expression of this work\".</t>
  </si>
  <si>
    <t>created a realization of</t>
  </si>
  <si>
    <t>eli-dl:involved_work, frbroo:R19_created_a_realization_of</t>
  </si>
  <si>
    <t>created_a_realization_of</t>
  </si>
  <si>
    <t>Indicates that an Activity somehow used a work (document) to be conducted, without indicating how it was used.
this covers both the documents used as \"input\" of the activity and also the document produced during the activity as \"output\".
More precise properties exist to indicate if the works should be considered \"inputs\" or \"outputs\" of the activity.</t>
  </si>
  <si>
    <t>involved work</t>
  </si>
  <si>
    <t>crm:P16_used_specific_object</t>
  </si>
  <si>
    <t>involved_work</t>
  </si>
  <si>
    <t>Indicates that an Activity  used some Work .The works are seen as the \"input\" of the activity.
Example : the work of a commitee \"used\" a specific version of the draft as input to produce an opinion document.
Note : the naming \"used a realization of\" is taken from FRBRoo. Since a work is an idea, existing only in people's mind, an activity cannot be simply said to have \"used\" a work, but really \"used an expression of this work\".</t>
  </si>
  <si>
    <t>eli-dl:involved_work</t>
  </si>
  <si>
    <t>based_on_a_realization_of</t>
  </si>
  <si>
    <t>Another activity that \"triggered\" or \"logically preceded\" this activity.
Example : the writing of an opinion was motivated by the transmission of a request for an opinion by the legislation service.</t>
  </si>
  <si>
    <t>motivated</t>
  </si>
  <si>
    <t>was motivated by</t>
  </si>
  <si>
    <t>crm:P17_was_motivated_by</t>
  </si>
  <si>
    <t>was_motivated_by</t>
  </si>
  <si>
    <t>Annother activity that was \"triggered\" or \"logically followed\" this one.
Example : the request for an opinion motivated the writing of an opinion.</t>
  </si>
  <si>
    <t>crm:P17i_motivated</t>
  </si>
  <si>
    <t>Indicates a more fine-grained activity that is taking place within this one. This allows to nest activities inside each other, at an arbitrary level of precision.
Example : \"Legislative process number 384\" consists of \"Initiation of the process 384\", \"First lecture in assemblée nationale of legislative process 384\", \"First lecture in senate of legislative process 384\", \"joint commitee reading of legislative process 384\" and \"enactement of legislative process 384\".</t>
  </si>
  <si>
    <t>forms_part_of</t>
  </si>
  <si>
    <t>consists of</t>
  </si>
  <si>
    <t>crm:P9_consists_of</t>
  </si>
  <si>
    <t>consists_of</t>
  </si>
  <si>
    <t>Indicates another larger activity that encompasses this one. 
Example : the activity \"Readng in commission of legislative process 384\" forms part of \"First lecture in assemblée nationale of legislative process 384\", which itself forms part \"Legislative process number 384\".</t>
  </si>
  <si>
    <t>forms part of</t>
  </si>
  <si>
    <t>crm:P9i_forms_part_of</t>
  </si>
  <si>
    <t>Indicates an act that specified the legislative workflow in which this activity takes place.
Example : \"The Signature by the President of the European Parliament and the President of the Council of Procedure 2016/0382/COD had the legal basis TFEU/art 294  and TFEU/art 194 par 2\".</t>
  </si>
  <si>
    <t>had legal basis</t>
  </si>
  <si>
    <t>eli:LegalResource</t>
  </si>
  <si>
    <t>had_legal_basis</t>
  </si>
  <si>
    <t>The stage at which an activity occured.
The description of the stages themselves is left open for implementers.
Example : The activity \"Presentation of Bill 78 of 2018\" corresponds to stage \"Presentation to the House\". The activity \"1ère lecture - Examen en commission du projet de loi 323\" corresponds to stage \"Examen en commission\".</t>
  </si>
  <si>
    <t>occured at stage</t>
  </si>
  <si>
    <t>eli-dl:ProcessStage</t>
  </si>
  <si>
    <t>occured_at_stage</t>
  </si>
  <si>
    <t>The parliamentary term in which the activity took place</t>
  </si>
  <si>
    <t>parliamentary term</t>
  </si>
  <si>
    <t>eli-dl:ParliamentaryTerm</t>
  </si>
  <si>
    <t>[a owl:Class; owl:unionOf (eli-dl:Activity eli:Work)]</t>
  </si>
  <si>
    <t>parliamentary_term</t>
  </si>
  <si>
    <t>The type of an activity.
The list of possible values need to be defined by each Member State.
Example : "Committe meeting", "Plenary Session", "Committee Vote", "Opinion request", etc.</t>
  </si>
  <si>
    <t>had activity type</t>
  </si>
  <si>
    <t>had_activity_type</t>
  </si>
  <si>
    <t>Indicates the order of this activity in a sequence of activities. Note that the range of this property is xsd:decimal, so it is always possible to order a new activity in between two subsequent existing activities.</t>
  </si>
  <si>
    <t>activity order</t>
  </si>
  <si>
    <t>xsd:decimal</t>
  </si>
  <si>
    <t>activity_order</t>
  </si>
  <si>
    <t>An identifier fot the activity.</t>
  </si>
  <si>
    <t>activity id</t>
  </si>
  <si>
    <t>activity_id</t>
  </si>
  <si>
    <t>owl:DatatypeProperty</t>
  </si>
  <si>
    <t>The date at which an activity ended.
Dates can be expressed either at a date precision (yyyy-mm-dd), or with time precision (yyyy-dd-mmYhh:mm:ss)</t>
  </si>
  <si>
    <t>activity end date</t>
  </si>
  <si>
    <t>[ 
  a rdfs:Datatype;
  owl:unionOf (xsd:date xsd:dateTime)
]</t>
  </si>
  <si>
    <t>activity_end_date</t>
  </si>
  <si>
    <t>The date at which an activity started.
Dates can be expressed either at a date precision (yyyy-mm-dd), or with time precision (yyyy-dd-mmYhh:mm:ss)</t>
  </si>
  <si>
    <t>activity start date</t>
  </si>
  <si>
    <t>activity_start_date</t>
  </si>
  <si>
    <t>The date of an activity, to indicate a single date. Alternatively, if an activity spans a time range, \"activity_start_date\" and \"activity_end_date\" can be used to indicate the beginning and end of the activity.
Dates can be expressed either at a date precision (yyyy-mm-dd), or with time precision (yyyy-dd-mmYhh:mm:ss)</t>
  </si>
  <si>
    <t>activity date</t>
  </si>
  <si>
    <t>activity_date</t>
  </si>
  <si>
    <t>A label on the activity, describing what is being carried out.</t>
  </si>
  <si>
    <t>activity label</t>
  </si>
  <si>
    <t>activity_label</t>
  </si>
  <si>
    <t>Activity Description</t>
  </si>
  <si>
    <t>The deadline for the transposition of the directive.</t>
  </si>
  <si>
    <t>has transposition deadline</t>
  </si>
  <si>
    <t>eli-dl:TranspositionProcess</t>
  </si>
  <si>
    <t>transposition_deadline</t>
  </si>
  <si>
    <t>Indicates the organization or person that submitted a process to the parliament (this could be the government, the President, the Senate, a group of members of the parliament, a parliamentary committee, a group of citizens, etc.).</t>
  </si>
  <si>
    <t>was submitted by</t>
  </si>
  <si>
    <t>crm:P11_had_participant, crm:P17_was_motivated_by</t>
  </si>
  <si>
    <t>was_submitted_by</t>
  </si>
  <si>
    <t>A webpage or resource that describe a process. This property is meant to crosslink the websites of different institutions that describe the same legislative process.
Example : the page of the legislation process in the OJ website, the page of the process in the Senate website, the page of the process in the State Council website.</t>
  </si>
  <si>
    <t>is subject of</t>
  </si>
  <si>
    <t>crm:P129i_is_subject_of</t>
  </si>
  <si>
    <t>is_subject_of</t>
  </si>
  <si>
    <t>Indicates that a legislative activity created the a legal expression. Typically, a legislative process created the final legal expression of the legislation, as published in the OJ; but this can be used on legislative activities to link to \"intermediate\" expressions.
This property is mostly here for compatibility with FRBRoo, but implementations would prefer using created_a_realization_of_legal_resource to link to the Work level.
This could indicate that some Expressions of the final LegalResource were created by the legislative process, and some others were translated afterwards.</t>
  </si>
  <si>
    <t>created legal expression</t>
  </si>
  <si>
    <t>eli-dl:created_expression</t>
  </si>
  <si>
    <t>eli:LegalExpression</t>
  </si>
  <si>
    <t>eli-dl:LegislativeActivity</t>
  </si>
  <si>
    <t>created_legal_expression</t>
  </si>
  <si>
    <t>Indicates a LegalResource that is officialy published as part of the legislative activity. This is used to indicate the outcome of a LegislativeProcess, as well as other \"intermediate\" legal resources that may be published in the course of the legislation drafting.</t>
  </si>
  <si>
    <t>created a realization of legal resource</t>
  </si>
  <si>
    <t>created_a_realization_of_legal_resource</t>
  </si>
  <si>
    <t>The latest stage in which a process is currently in.
This is a shortcut for the full path Process latest_activity Activity occured_at_stage ProcessStage.
Example : Bill 105 of 2019 is currently in stage \"Seanad Éireann, Second Stage\".</t>
  </si>
  <si>
    <t>current stage</t>
  </si>
  <si>
    <t>current_stage</t>
  </si>
  <si>
    <t>Indicates the latest activity that took place within a process. This is used to indicate to a reader the latest stage of a process.
Depending on the point of view, this can be used to point to the ongoing activity (not finished yet), or to the latest activity that actually completed.</t>
  </si>
  <si>
    <t>latest activity</t>
  </si>
  <si>
    <t>eli-dl:consists_of</t>
  </si>
  <si>
    <t>latest_activity</t>
  </si>
  <si>
    <t>The date at which the process was last updated.
A legislative process can have at most one value for this property.</t>
  </si>
  <si>
    <t>date of last update</t>
  </si>
  <si>
    <t>date_last_update</t>
  </si>
  <si>
    <t>Indicates the expected type of the legislation that will be the result of this legislative process.
The expected type of legislation can change over time.
The value must be taken in the ResourceType table, already used for the eli:type_document property.</t>
  </si>
  <si>
    <t>foreseen type of document</t>
  </si>
  <si>
    <t>eli:ResourceType</t>
  </si>
  <si>
    <t>eli-dl:LegislativeProcess</t>
  </si>
  <si>
    <t>foreseen_type_document</t>
  </si>
  <si>
    <t>The date at which the process is expected to be enacted to become an official act.</t>
  </si>
  <si>
    <t>foreseen date of adoption</t>
  </si>
  <si>
    <t>foreseen_date_of_adoption</t>
  </si>
  <si>
    <t>The keywords, subject or categories for a process.
Example : Procedure 2016/0382/COD has Eurovoc keywords energy consumption, atmospheric pollution, renewable resources, EU programme, environmental cooperation, greenhouse gas, reduction of gas emissions, energy saving and renewable energy.</t>
  </si>
  <si>
    <t>legislative process keyword</t>
  </si>
  <si>
    <t>crm:P129_is_about</t>
  </si>
  <si>
    <t>process_keyword</t>
  </si>
  <si>
    <t>The type of a process. The type of a process often determine the workflow being followed to create the law.
The list of possible values need to be defined by each Member State.
Example : \"Projet de loi\", \"Proposition de loi\", \"Revision of the Constitution\", \"Public Bill\".</t>
  </si>
  <si>
    <t>legislative process type</t>
  </si>
  <si>
    <t>eli-dl:had_activity_type</t>
  </si>
  <si>
    <t>eli-dl:ProcessType</t>
  </si>
  <si>
    <t>process_type</t>
  </si>
  <si>
    <t>The status of a process, in one of the possible values included in this model.</t>
  </si>
  <si>
    <t>legislative process status</t>
  </si>
  <si>
    <t>process_status</t>
  </si>
  <si>
    <t>The number under which a process is known by the public. A process has only one number.</t>
  </si>
  <si>
    <t>legislative process number</t>
  </si>
  <si>
    <t>process_number</t>
  </si>
  <si>
    <t>An account or summary for the process.</t>
  </si>
  <si>
    <t>legislative process description</t>
  </si>
  <si>
    <t>process_description</t>
  </si>
  <si>
    <t>An identifier for the process. This is meant to capture how the process is identified by law makers. A process can have multiple identifiers for different institutions, e.g. an identifier for the government, and an identifier for the parliament.
Note that a subproperty process_external_id exists to capture the identifier of another institution, depending on the point of view.</t>
  </si>
  <si>
    <t>legislative process id</t>
  </si>
  <si>
    <t>eli-dl:activity_id</t>
  </si>
  <si>
    <t>process_id</t>
  </si>
  <si>
    <t>The name or title of a process.
Example : \"Forestry (Planning Permission) (Amendment) Bill 2018\", \"Sports : organisation des jeux Olympiques et Paralympiques 2024\".</t>
  </si>
  <si>
    <t>legislative process title</t>
  </si>
  <si>
    <t>eli-dl:activity_label</t>
  </si>
  <si>
    <t>process_title</t>
  </si>
  <si>
    <t>Process Description</t>
  </si>
  <si>
    <t>owl:deprecated^^xsd:boolean</t>
  </si>
  <si>
    <t>rdfs:subClassOf(subjectColumn="C")</t>
  </si>
  <si>
    <t>owl:inverseOf(lookupColumn="dc:identifier")</t>
  </si>
  <si>
    <t>rdfs:subPropertyOf(separator=",")</t>
  </si>
  <si>
    <t>cardinalities</t>
  </si>
  <si>
    <t>rdfs:range</t>
  </si>
  <si>
    <t>rdfs:domain</t>
  </si>
  <si>
    <t>Indicates the decision is rejected</t>
  </si>
  <si>
    <t>Rejected</t>
  </si>
  <si>
    <t>DecisionOutcome-Rejected</t>
  </si>
  <si>
    <t>Indicates the decision is adopted</t>
  </si>
  <si>
    <t>Adopted</t>
  </si>
  <si>
    <t>DecisionOutcome-Adopted</t>
  </si>
  <si>
    <t>skos:notation</t>
  </si>
  <si>
    <t>http://data.europa.eu/eli/eli-draft-legislation-ontology#DecisionOutcomeTable</t>
  </si>
  <si>
    <t>Vocabulary IRI</t>
  </si>
  <si>
    <t>ELI-DL: European Legislation Identifier</t>
  </si>
  <si>
    <t>for Draft Legislation</t>
  </si>
  <si>
    <t>What is ELI-DL?</t>
  </si>
  <si>
    <r>
      <t xml:space="preserve">The ELI ontology for draft legislation (ELI-DL), </t>
    </r>
    <r>
      <rPr>
        <sz val="11"/>
        <color rgb="FF0000FF"/>
        <rFont val="Carlito"/>
      </rPr>
      <t xml:space="preserve">available as a Joinup solution </t>
    </r>
    <r>
      <rPr>
        <sz val="11"/>
        <color rgb="FF000000"/>
        <rFont val="Carlito"/>
      </rPr>
      <t>is an independent</t>
    </r>
  </si>
  <si>
    <r>
      <t xml:space="preserve">extension of the </t>
    </r>
    <r>
      <rPr>
        <sz val="11"/>
        <color rgb="FF0000FF"/>
        <rFont val="Carlito"/>
      </rPr>
      <t>core ELI ontology</t>
    </r>
    <r>
      <rPr>
        <sz val="11"/>
        <color rgb="FF000000"/>
        <rFont val="Carlito"/>
      </rPr>
      <t xml:space="preserve">; it enables the </t>
    </r>
    <r>
      <rPr>
        <b/>
        <sz val="11"/>
        <color rgb="FF000000"/>
        <rFont val="Carlito"/>
      </rPr>
      <t>semantic annotation of bills, or legislative projects</t>
    </r>
  </si>
  <si>
    <r>
      <t xml:space="preserve">pages </t>
    </r>
    <r>
      <rPr>
        <sz val="11"/>
        <color rgb="FF000000"/>
        <rFont val="Carlito"/>
      </rPr>
      <t>published in the portals of Official Journals or Parliaments.</t>
    </r>
  </si>
  <si>
    <t>ELI-DL enables users and applications to understand in which phase/stage a legislative draft is, and</t>
  </si>
  <si>
    <t>what are the related documents. There are several use cases where professionals, civil servants, or</t>
  </si>
  <si>
    <t>citizens are interested to consult past legislative work and related documents when they access to a</t>
  </si>
  <si>
    <t>law. Several Official Journals give information about the preparation of the law. One of the richest</t>
  </si>
  <si>
    <t>example is given by Eur-Lex, with access to documents and descriptions of the steps of the European</t>
  </si>
  <si>
    <t>procedures. Another use case is to offer to users a service that let them anticipate changes of</t>
  </si>
  <si>
    <t>existing laws with links to laws that will be impacted by the new legislation, or EU Directive that will</t>
  </si>
  <si>
    <t>be transposed.</t>
  </si>
  <si>
    <t>Thus, the extension enables to provide stable URIs for preparatory documents and legislative</t>
  </si>
  <si>
    <t>activities, which can be cited in further events and documents, and to semantically annotate web</t>
  </si>
  <si>
    <t>pages describing draft legislation.</t>
  </si>
  <si>
    <t>At a glance, ELI-DL allows the structured description of:</t>
  </si>
  <si>
    <r>
      <t xml:space="preserve">· </t>
    </r>
    <r>
      <rPr>
        <i/>
        <sz val="11"/>
        <color rgb="FF000000"/>
        <rFont val="Carlito"/>
      </rPr>
      <t>Processes</t>
    </r>
    <r>
      <rPr>
        <sz val="11"/>
        <color rgb="FF000000"/>
        <rFont val="Carlito"/>
      </rPr>
      <t xml:space="preserve">, often </t>
    </r>
    <r>
      <rPr>
        <i/>
        <sz val="11"/>
        <color rgb="FF000000"/>
        <rFont val="Carlito"/>
      </rPr>
      <t>LegislativeProcesses</t>
    </r>
    <r>
      <rPr>
        <sz val="11"/>
        <color rgb="FF000000"/>
        <rFont val="Carlito"/>
      </rPr>
      <t>, with their title, description, ids, type, status, keywords,</t>
    </r>
  </si>
  <si>
    <t>and links to input documents and the final legislation published as an outcome of the project;</t>
  </si>
  <si>
    <r>
      <t xml:space="preserve">· </t>
    </r>
    <r>
      <rPr>
        <sz val="11"/>
        <color rgb="FF000000"/>
        <rFont val="Carlito"/>
      </rPr>
      <t xml:space="preserve">A serie of </t>
    </r>
    <r>
      <rPr>
        <i/>
        <sz val="11"/>
        <color rgb="FF000000"/>
        <rFont val="Carlito"/>
      </rPr>
      <t>Activities</t>
    </r>
    <r>
      <rPr>
        <sz val="11"/>
        <color rgb="FF000000"/>
        <rFont val="Carlito"/>
      </rPr>
      <t xml:space="preserve">, often </t>
    </r>
    <r>
      <rPr>
        <i/>
        <sz val="11"/>
        <color rgb="FF000000"/>
        <rFont val="Carlito"/>
      </rPr>
      <t>LegislativeActivities</t>
    </r>
    <r>
      <rPr>
        <sz val="11"/>
        <color rgb="FF000000"/>
        <rFont val="Carlito"/>
      </rPr>
      <t>, taking place during the drafting; each activity</t>
    </r>
  </si>
  <si>
    <t>is an event with start and end date, participant and responsible persons (“rapporteur”) or</t>
  </si>
  <si>
    <t>organizations (“commitees”); each activity can produce or be based on</t>
  </si>
  <si>
    <r>
      <t>LegislativeProcessWorks</t>
    </r>
    <r>
      <rPr>
        <sz val="11"/>
        <color rgb="FF000000"/>
        <rFont val="Carlito"/>
      </rPr>
      <t>;</t>
    </r>
  </si>
  <si>
    <r>
      <t xml:space="preserve">· </t>
    </r>
    <r>
      <rPr>
        <sz val="11"/>
        <color rgb="FF000000"/>
        <rFont val="Carlito"/>
      </rPr>
      <t xml:space="preserve">The </t>
    </r>
    <r>
      <rPr>
        <i/>
        <sz val="11"/>
        <color rgb="FF000000"/>
        <rFont val="Carlito"/>
      </rPr>
      <t>LegislativeProcessWorks</t>
    </r>
    <r>
      <rPr>
        <sz val="11"/>
        <color rgb="FF000000"/>
        <rFont val="Carlito"/>
      </rPr>
      <t>, all the documents produced during the projects, in particular</t>
    </r>
  </si>
  <si>
    <t>related opinions, impact analysis, etc.; these can be refined into:</t>
  </si>
  <si>
    <r>
      <t xml:space="preserve">o </t>
    </r>
    <r>
      <rPr>
        <i/>
        <sz val="11"/>
        <color rgb="FF000000"/>
        <rFont val="Carlito"/>
      </rPr>
      <t>DraftLegislationWork</t>
    </r>
    <r>
      <rPr>
        <sz val="11"/>
        <color rgb="FF000000"/>
        <rFont val="Carlito"/>
      </rPr>
      <t>: successive versions of the drafted legislation text;</t>
    </r>
  </si>
  <si>
    <r>
      <t xml:space="preserve">o </t>
    </r>
    <r>
      <rPr>
        <i/>
        <sz val="11"/>
        <color rgb="FF000000"/>
        <rFont val="Carlito"/>
      </rPr>
      <t>AmendmentToDraftLegislationWork</t>
    </r>
    <r>
      <rPr>
        <sz val="11"/>
        <color rgb="FF000000"/>
        <rFont val="Carlito"/>
      </rPr>
      <t>: amendments on the draft legislation;</t>
    </r>
  </si>
  <si>
    <t>A key feature of ELI-DL is its ability to state the foreseeable impacts of a draft legislation on existing</t>
  </si>
  <si>
    <t>legislation, thus providing data consumers a way to get early alerts on potential impacts of a</t>
  </si>
  <si>
    <t>legislative project.</t>
  </si>
  <si>
    <r>
      <t xml:space="preserve">ELI-DL, as ELI, is based on the </t>
    </r>
    <r>
      <rPr>
        <sz val="11"/>
        <color rgb="FF0000FF"/>
        <rFont val="Carlito"/>
      </rPr>
      <t>FRBRoo ontology</t>
    </r>
    <r>
      <rPr>
        <sz val="11"/>
        <color rgb="FF000000"/>
        <rFont val="Carlito"/>
      </rPr>
      <t>.</t>
    </r>
  </si>
  <si>
    <r>
      <t xml:space="preserve">· </t>
    </r>
    <r>
      <rPr>
        <sz val="11"/>
        <color rgb="FF000000"/>
        <rFont val="Carlito"/>
      </rPr>
      <t>ELI-DL-README: This document, an introduction to ELI-DL</t>
    </r>
  </si>
  <si>
    <r>
      <t xml:space="preserve">· </t>
    </r>
    <r>
      <rPr>
        <sz val="11"/>
        <color rgb="FF000000"/>
        <rFont val="Carlito"/>
      </rPr>
      <t>ELI-DL-diagrams: Diagrams and introduction to the model</t>
    </r>
  </si>
  <si>
    <r>
      <t xml:space="preserve">· </t>
    </r>
    <r>
      <rPr>
        <sz val="11"/>
        <color rgb="FF000000"/>
        <rFont val="Carlito"/>
      </rPr>
      <t>ELI-DL-examples: Implementation examples</t>
    </r>
    <r>
      <rPr>
        <sz val="11"/>
        <color rgb="FF000000"/>
        <rFont val="Helvetica"/>
        <family val="2"/>
      </rPr>
      <t xml:space="preserve">· </t>
    </r>
    <r>
      <rPr>
        <sz val="11"/>
        <color rgb="FF000000"/>
        <rFont val="Carlito"/>
      </rPr>
      <t>ELI-DL-URI-components: Specifications and guidelines for ELI-DL URI components</t>
    </r>
  </si>
  <si>
    <r>
      <t xml:space="preserve">· </t>
    </r>
    <r>
      <rPr>
        <sz val="11"/>
        <color rgb="FF000000"/>
        <rFont val="Carlito"/>
      </rPr>
      <t>ELI-DL Excel spreadsheet : a table of the definition of all the terms defined in ELI-DL,</t>
    </r>
  </si>
  <si>
    <t>automatically generated from the OWL file;</t>
  </si>
  <si>
    <r>
      <t xml:space="preserve">· </t>
    </r>
    <r>
      <rPr>
        <sz val="11"/>
        <color rgb="FF000000"/>
        <rFont val="Carlito"/>
      </rPr>
      <t>ELI-DL OWL: The formal encoding of ELI-DL in OWL;</t>
    </r>
  </si>
  <si>
    <t>ELI-DL v3 : What is in this new version?</t>
  </si>
  <si>
    <r>
      <t xml:space="preserve">This is the </t>
    </r>
    <r>
      <rPr>
        <b/>
        <sz val="11"/>
        <color rgb="FF000000"/>
        <rFont val="Carlito"/>
      </rPr>
      <t xml:space="preserve">third version </t>
    </r>
    <r>
      <rPr>
        <sz val="11"/>
        <color rgb="FF000000"/>
        <rFont val="Carlito"/>
      </rPr>
      <t>of the ELI extension for Draft Legislation (ELI-DL).</t>
    </r>
  </si>
  <si>
    <r>
      <t xml:space="preserve">This version enhances the modelling of Votes, by adding a more generic </t>
    </r>
    <r>
      <rPr>
        <b/>
        <sz val="11"/>
        <color rgb="FF000000"/>
        <rFont val="Carlito"/>
      </rPr>
      <t xml:space="preserve">Decision </t>
    </r>
    <r>
      <rPr>
        <sz val="11"/>
        <color rgb="FF000000"/>
        <rFont val="Carlito"/>
      </rPr>
      <t>level, and adjusting</t>
    </r>
  </si>
  <si>
    <t>some property names.</t>
  </si>
  <si>
    <r>
      <t xml:space="preserve">This version is </t>
    </r>
    <r>
      <rPr>
        <b/>
        <sz val="11"/>
        <color rgb="FF000000"/>
        <rFont val="Carlito"/>
      </rPr>
      <t xml:space="preserve">not backward-compatible </t>
    </r>
    <r>
      <rPr>
        <sz val="11"/>
        <color rgb="FF000000"/>
        <rFont val="Carlito"/>
      </rPr>
      <t>with the previous version on the modelling of Votes.</t>
    </r>
  </si>
  <si>
    <r>
      <t xml:space="preserve">This version relies on </t>
    </r>
    <r>
      <rPr>
        <b/>
        <sz val="11"/>
        <color rgb="FF000000"/>
        <rFont val="Carlito"/>
      </rPr>
      <t>ELI ontology 1.5</t>
    </r>
    <r>
      <rPr>
        <sz val="11"/>
        <color rgb="FF000000"/>
        <rFont val="Carlito"/>
      </rPr>
      <t>.</t>
    </r>
  </si>
  <si>
    <t>The most significant changes in this version are :</t>
  </si>
  <si>
    <r>
      <t xml:space="preserve">· </t>
    </r>
    <r>
      <rPr>
        <sz val="11"/>
        <color rgb="FF000000"/>
        <rFont val="Carlito"/>
      </rPr>
      <t xml:space="preserve">Introduction of a generic </t>
    </r>
    <r>
      <rPr>
        <b/>
        <sz val="11"/>
        <color rgb="FF000000"/>
        <rFont val="Carlito"/>
      </rPr>
      <t xml:space="preserve">Decision </t>
    </r>
    <r>
      <rPr>
        <sz val="11"/>
        <color rgb="FF000000"/>
        <rFont val="Carlito"/>
      </rPr>
      <t>class, super-class of Vote.</t>
    </r>
  </si>
  <si>
    <r>
      <t xml:space="preserve">◦ </t>
    </r>
    <r>
      <rPr>
        <sz val="11"/>
        <color rgb="FF000000"/>
        <rFont val="Carlito"/>
      </rPr>
      <t xml:space="preserve">Rename vote_decision to </t>
    </r>
    <r>
      <rPr>
        <b/>
        <sz val="11"/>
        <color rgb="FF000000"/>
        <rFont val="Carlito"/>
      </rPr>
      <t>decision_outcome</t>
    </r>
  </si>
  <si>
    <r>
      <t xml:space="preserve">◦ </t>
    </r>
    <r>
      <rPr>
        <sz val="11"/>
        <color rgb="FF000000"/>
        <rFont val="Carlito"/>
      </rPr>
      <t xml:space="preserve">Introduce </t>
    </r>
    <r>
      <rPr>
        <b/>
        <sz val="11"/>
        <color rgb="FF000000"/>
        <rFont val="Carlito"/>
      </rPr>
      <t>decision_method</t>
    </r>
  </si>
  <si>
    <r>
      <t xml:space="preserve">· </t>
    </r>
    <r>
      <rPr>
        <sz val="11"/>
        <color rgb="FF000000"/>
        <rFont val="Carlito"/>
      </rPr>
      <t xml:space="preserve">Introduction of </t>
    </r>
    <r>
      <rPr>
        <b/>
        <sz val="11"/>
        <color rgb="FF000000"/>
        <rFont val="Carlito"/>
      </rPr>
      <t xml:space="preserve">activity_order </t>
    </r>
    <r>
      <rPr>
        <sz val="11"/>
        <color rgb="FF000000"/>
        <rFont val="Carlito"/>
      </rPr>
      <t>on class Activity</t>
    </r>
  </si>
  <si>
    <r>
      <t xml:space="preserve">· </t>
    </r>
    <r>
      <rPr>
        <sz val="11"/>
        <color rgb="FF000000"/>
        <rFont val="Carlito"/>
      </rPr>
      <t xml:space="preserve">Introduction of </t>
    </r>
    <r>
      <rPr>
        <b/>
        <sz val="11"/>
        <color rgb="FF000000"/>
        <rFont val="Carlito"/>
      </rPr>
      <t xml:space="preserve">had_excused_person </t>
    </r>
    <r>
      <rPr>
        <sz val="11"/>
        <color rgb="FF000000"/>
        <rFont val="Carlito"/>
      </rPr>
      <t xml:space="preserve">and </t>
    </r>
    <r>
      <rPr>
        <b/>
        <sz val="11"/>
        <color rgb="FF000000"/>
        <rFont val="Carlito"/>
      </rPr>
      <t xml:space="preserve">had_excused_person_label </t>
    </r>
    <r>
      <rPr>
        <sz val="11"/>
        <color rgb="FF000000"/>
        <rFont val="Carlito"/>
      </rPr>
      <t>on Activity</t>
    </r>
  </si>
  <si>
    <r>
      <t xml:space="preserve">· </t>
    </r>
    <r>
      <rPr>
        <sz val="11"/>
        <color rgb="FF000000"/>
        <rFont val="Carlito"/>
      </rPr>
      <t xml:space="preserve">Renaming of recorded_in_realization_of in </t>
    </r>
    <r>
      <rPr>
        <b/>
        <sz val="11"/>
        <color rgb="FF000000"/>
        <rFont val="Carlito"/>
      </rPr>
      <t>recorded_in_a_realization_of</t>
    </r>
  </si>
  <si>
    <r>
      <t xml:space="preserve">· </t>
    </r>
    <r>
      <rPr>
        <sz val="11"/>
        <color rgb="FF000000"/>
        <rFont val="Carlito"/>
      </rPr>
      <t xml:space="preserve">Move eli-dl:refers_to into ELI ontology as </t>
    </r>
    <r>
      <rPr>
        <b/>
        <sz val="11"/>
        <color rgb="FF000000"/>
        <rFont val="Carlito"/>
      </rPr>
      <t>eli:refers_to</t>
    </r>
  </si>
  <si>
    <t>What does the package contain?</t>
  </si>
  <si>
    <t>Reihenfolge</t>
  </si>
  <si>
    <t>6</t>
  </si>
  <si>
    <t>3-5</t>
  </si>
  <si>
    <t>7</t>
  </si>
  <si>
    <t>2</t>
  </si>
  <si>
    <t>ELI-DL URI components</t>
  </si>
  <si>
    <t>Executive Summary</t>
  </si>
  <si>
    <t>This note :</t>
  </si>
  <si>
    <r>
      <t>1.</t>
    </r>
    <r>
      <rPr>
        <sz val="7"/>
        <color theme="1"/>
        <rFont val="Times New Roman"/>
        <family val="1"/>
      </rPr>
      <t xml:space="preserve">     </t>
    </r>
    <r>
      <rPr>
        <sz val="11"/>
        <color theme="1"/>
        <rFont val="Arial"/>
        <family val="2"/>
      </rPr>
      <t>describes additional URI components of the core ELI framework components to identify entities in the Draft Legislation extension (ELI-DL);</t>
    </r>
  </si>
  <si>
    <r>
      <t>2.</t>
    </r>
    <r>
      <rPr>
        <sz val="7"/>
        <color theme="1"/>
        <rFont val="Times New Roman"/>
        <family val="1"/>
      </rPr>
      <t xml:space="preserve">     </t>
    </r>
    <r>
      <rPr>
        <sz val="11"/>
        <color theme="1"/>
        <rFont val="Arial"/>
        <family val="2"/>
      </rPr>
      <t>give general guidelines and best practices on how to forge the URIs of Legal Activities and other entities in the ELI-DL extension;</t>
    </r>
  </si>
  <si>
    <t>It should be read by teams of the ELI Taskforce members wishing to implement ELI for Draft Legislation.</t>
  </si>
  <si>
    <t>The ELI core URI components are listed in the Reference ELI template components document. ELI-DL defines the following additional URI components in the table below, similar to the ELI core URI component table.</t>
  </si>
  <si>
    <t>Note that all existing ELI URI components remain applicable in the case of draft legislation, typically Agent, Point-in-Time, Sequence number, Jurisdiction, Language, Format, etc.</t>
  </si>
  <si>
    <t>Category</t>
  </si>
  <si>
    <t>Comments</t>
  </si>
  <si>
    <t>/eli/dl</t>
  </si>
  <si>
    <t>The “/eli/dl” root is used to indicate the URI of any entity related to draft legislation, as opposed to an ELI URI from the legislation corpus.</t>
  </si>
  <si>
    <t>Legislative process</t>
  </si>
  <si>
    <t>process type</t>
  </si>
  <si>
    <t>process identifier</t>
  </si>
  <si>
    <t>An identifier, number or reference of the legislative process.</t>
  </si>
  <si>
    <t>Activities</t>
  </si>
  <si>
    <t>activity</t>
  </si>
  <si>
    <t>subactivity</t>
  </si>
  <si>
    <t>The decomposition of a larger activity into smaller activities.</t>
  </si>
  <si>
    <t>Documents produced within a legislative process</t>
  </si>
  <si>
    <t>type of a legislative process document</t>
  </si>
  <si>
    <t>Reference to an activity taking place in the course of a legislative process. This can be decomposed into an activity type followed by a sequence number or an activity date, or use any other ways of referring to an activity, depending on requirements.</t>
  </si>
  <si>
    <t>The nature of a document produced during a legislative process. When the exact nature of the document is not known, or is not applicable, a fixed value or code should be used to indicate that the URI identifies a document.</t>
  </si>
  <si>
    <t>Nature of a legislation drafting process. When the exact nature of the legislative process is not known, or is not applicable, a fixed value or code should be used to indicate that the URI identifies a legislative process.</t>
  </si>
  <si>
    <t>Guidelines for creating ELI-DL URIs</t>
  </si>
  <si>
    <t>“SHOULD” and “MUST” guidelines</t>
  </si>
  <si>
    <r>
      <t>Key words MUST, SHOULD in this document are to be interpreted as described in</t>
    </r>
    <r>
      <rPr>
        <sz val="11"/>
        <rFont val="Arial"/>
        <family val="2"/>
      </rPr>
      <t xml:space="preserve"> </t>
    </r>
    <r>
      <rPr>
        <sz val="11"/>
        <color rgb="FF1155CC"/>
        <rFont val="Arial"/>
        <family val="2"/>
      </rPr>
      <t>BCP 14</t>
    </r>
    <r>
      <rPr>
        <sz val="11"/>
        <color theme="1"/>
        <rFont val="Arial"/>
        <family val="2"/>
      </rPr>
      <t xml:space="preserve"> :</t>
    </r>
  </si>
  <si>
    <r>
      <t>l</t>
    </r>
    <r>
      <rPr>
        <sz val="7"/>
        <color theme="1"/>
        <rFont val="Times New Roman"/>
        <family val="1"/>
      </rPr>
      <t xml:space="preserve">  </t>
    </r>
    <r>
      <rPr>
        <sz val="11"/>
        <color theme="1"/>
        <rFont val="Arial"/>
        <family val="2"/>
      </rPr>
      <t>The key word MUST, when appearing in capital, mean that the definition is an absolute requirement.</t>
    </r>
  </si>
  <si>
    <r>
      <t>l</t>
    </r>
    <r>
      <rPr>
        <sz val="7"/>
        <color theme="1"/>
        <rFont val="Times New Roman"/>
        <family val="1"/>
      </rPr>
      <t xml:space="preserve">  </t>
    </r>
    <r>
      <rPr>
        <sz val="11"/>
        <color theme="1"/>
        <rFont val="Arial"/>
        <family val="2"/>
      </rPr>
      <t>The key word SHOULD or the adjective "RECOMMENDED", when appearing in capital, mean that there may exist valid reasons in particular circumstances to ignore a particular item, but the full implications must be understood and carefully weighed before choosing a different course.</t>
    </r>
  </si>
  <si>
    <t>Use the “/eli/dl” root</t>
  </si>
  <si>
    <t>The URIs for legislative processes, activities and all related documents MUST all start with the “/eli/dl” path.</t>
  </si>
  <si>
    <t>This is made to clearly separate the draft legislation corpus from the published acts; by looking at the URI one immediately knows in which world it belongs.</t>
  </si>
  <si>
    <t>Identify legislative processes</t>
  </si>
  <si>
    <t>Legislative processes MUST be uniquely identified. Typical identification of legislative processes will use the {process_type} component. This can take a fixed value or code in the case a type is not applicable (e.g. “project”, “proj”, “bill”, “draft”, etc.).</t>
  </si>
  <si>
    <r>
      <t xml:space="preserve">Example (fictitious) : if legislative processes are identified using a sequence number that starts over each year, a possible URI template can be </t>
    </r>
    <r>
      <rPr>
        <sz val="11"/>
        <color rgb="FFCC0000"/>
        <rFont val="Consolas"/>
        <family val="2"/>
      </rPr>
      <t>/eli/dl/proj/{year}/{process_identifier}</t>
    </r>
  </si>
  <si>
    <r>
      <t xml:space="preserve">Here, </t>
    </r>
    <r>
      <rPr>
        <sz val="11"/>
        <color rgb="FFCC0000"/>
        <rFont val="Consolas"/>
        <family val="2"/>
      </rPr>
      <t>proj</t>
    </r>
    <r>
      <rPr>
        <i/>
        <sz val="11"/>
        <color theme="1"/>
        <rFont val="Arial"/>
        <family val="2"/>
      </rPr>
      <t xml:space="preserve"> is a fixed value for the {process_type} component, right after the </t>
    </r>
    <r>
      <rPr>
        <sz val="11"/>
        <color rgb="FFCC0000"/>
        <rFont val="Consolas"/>
        <family val="2"/>
      </rPr>
      <t>/eli/dl</t>
    </r>
    <r>
      <rPr>
        <i/>
        <sz val="11"/>
        <color theme="1"/>
        <rFont val="Arial"/>
        <family val="2"/>
      </rPr>
      <t xml:space="preserve"> root.</t>
    </r>
  </si>
  <si>
    <t>Use the legislative process URI as root of activities URIs</t>
  </si>
  <si>
    <t>The legislative process URI SHOULD be used as a root URI to identify activities that took place during the process, using the {activity} URI component.</t>
  </si>
  <si>
    <r>
      <t xml:space="preserve">Example (fictitious) : </t>
    </r>
    <r>
      <rPr>
        <sz val="11"/>
        <color rgb="FFCC0000"/>
        <rFont val="Consolas"/>
        <family val="2"/>
      </rPr>
      <t>/eli/dl/proj/{year}/{process_identifier}/{activity}</t>
    </r>
  </si>
  <si>
    <r>
      <t xml:space="preserve">Note how the </t>
    </r>
    <r>
      <rPr>
        <sz val="11"/>
        <color rgb="FFCC0000"/>
        <rFont val="Consolas"/>
        <family val="2"/>
      </rPr>
      <t>{activity}</t>
    </r>
    <r>
      <rPr>
        <i/>
        <sz val="11"/>
        <color theme="1"/>
        <rFont val="Arial"/>
        <family val="2"/>
      </rPr>
      <t xml:space="preserve"> component follows the URI that identifies the process itself.</t>
    </r>
  </si>
  <si>
    <t>By default, identify an activity with an activity type plus a sequence number or a date</t>
  </si>
  <si>
    <t>The identification of an activity depends on each country’s requirements; if there is no such requirement, it is suggested that the {activity} component is structured in {activity_type}_{sequence_number} : the type of the activity, the “_” (underscore) character, and the sequence number of the activity in the serie of activities. The {activity_type}, when unknown or not applicable, can take a fixed value or code that indicate this URI identifies an activity (e.g. “activity”, “avt”, “event”, “evt”, etc. using “act” is discouraged to avoid confusion with a published act).</t>
  </si>
  <si>
    <t>Instead of a {sequence_number}, if it is known, the {activity_date} can also be used, i.e. {activity_type}_{activity_date}. The date SHOULD be formatted in YYYYMMDD.</t>
  </si>
  <si>
    <t>In all cases, the URI identifier of an activity MUST be unique.</t>
  </si>
  <si>
    <r>
      <t xml:space="preserve">Example (fictitious) : </t>
    </r>
    <r>
      <rPr>
        <sz val="11"/>
        <color rgb="FFCC0000"/>
        <rFont val="Consolas"/>
        <family val="2"/>
      </rPr>
      <t>/eli/dl/proj/2019/123/avt_2</t>
    </r>
  </si>
  <si>
    <r>
      <t xml:space="preserve">Note how the activity is identified using a fixed value </t>
    </r>
    <r>
      <rPr>
        <sz val="11"/>
        <color rgb="FFCC0000"/>
        <rFont val="Consolas"/>
        <family val="2"/>
      </rPr>
      <t>avt</t>
    </r>
    <r>
      <rPr>
        <i/>
        <sz val="11"/>
        <color theme="1"/>
        <rFont val="Arial"/>
        <family val="2"/>
      </rPr>
      <t xml:space="preserve"> and the sequence number </t>
    </r>
    <r>
      <rPr>
        <sz val="11"/>
        <color rgb="FFCC0000"/>
        <rFont val="Consolas"/>
        <family val="2"/>
      </rPr>
      <t>2</t>
    </r>
    <r>
      <rPr>
        <i/>
        <sz val="11"/>
        <color theme="1"/>
        <rFont val="Arial"/>
        <family val="2"/>
      </rPr>
      <t>, indicating this is the second activity that occurred during the process.</t>
    </r>
  </si>
  <si>
    <r>
      <t xml:space="preserve">Example (fictitious) : </t>
    </r>
    <r>
      <rPr>
        <sz val="11"/>
        <color rgb="FFCC0000"/>
        <rFont val="Consolas"/>
        <family val="2"/>
      </rPr>
      <t>/eli/dl/proj/2019/123/opinion_20200214</t>
    </r>
  </si>
  <si>
    <r>
      <t xml:space="preserve">Note how the activity is identified using an activity type </t>
    </r>
    <r>
      <rPr>
        <sz val="11"/>
        <color rgb="FFCC0000"/>
        <rFont val="Consolas"/>
        <family val="2"/>
      </rPr>
      <t>opinion</t>
    </r>
    <r>
      <rPr>
        <i/>
        <sz val="11"/>
        <color theme="1"/>
        <rFont val="Arial"/>
        <family val="2"/>
      </rPr>
      <t xml:space="preserve"> and the activity date </t>
    </r>
    <r>
      <rPr>
        <sz val="11"/>
        <color rgb="FFCC0000"/>
        <rFont val="Consolas"/>
        <family val="2"/>
      </rPr>
      <t>20200214</t>
    </r>
    <r>
      <rPr>
        <i/>
        <sz val="11"/>
        <color theme="1"/>
        <rFont val="Arial"/>
        <family val="2"/>
      </rPr>
      <t>, indicating the date at which the activity took place.</t>
    </r>
  </si>
  <si>
    <t>Nest subactivities in the hierarchical structure of the URI</t>
  </si>
  <si>
    <t>Subactivities can be identified by nesting them in the hierarchical structure of the URI, typically {activity}/{sub-activity}/{sub-sub-activity}.</t>
  </si>
  <si>
    <t>Each activity and subactivity can be identified using the default identification scheme described above, or any other way of identifying an activity depending on each country’s requirement.</t>
  </si>
  <si>
    <r>
      <t xml:space="preserve">Example (fictitious) : </t>
    </r>
    <r>
      <rPr>
        <sz val="11"/>
        <color rgb="FFCC0000"/>
        <rFont val="Consolas"/>
        <family val="2"/>
      </rPr>
      <t>/eli/dl/proj/2019/123/parl_2/vote_1</t>
    </r>
  </si>
  <si>
    <r>
      <t xml:space="preserve">In this example the activity </t>
    </r>
    <r>
      <rPr>
        <sz val="11"/>
        <color rgb="FFCC0000"/>
        <rFont val="Consolas"/>
        <family val="2"/>
      </rPr>
      <t>vote_1</t>
    </r>
    <r>
      <rPr>
        <i/>
        <sz val="11"/>
        <color theme="1"/>
        <rFont val="Arial"/>
        <family val="2"/>
      </rPr>
      <t xml:space="preserve"> is a subactivity of </t>
    </r>
    <r>
      <rPr>
        <sz val="11"/>
        <color rgb="FFCC0000"/>
        <rFont val="Consolas"/>
        <family val="2"/>
      </rPr>
      <t>parl_2</t>
    </r>
    <r>
      <rPr>
        <i/>
        <sz val="11"/>
        <color theme="1"/>
        <rFont val="Arial"/>
        <family val="2"/>
      </rPr>
      <t>.</t>
    </r>
  </si>
  <si>
    <t>Use the legislative process URI as root of document URIs</t>
  </si>
  <si>
    <t>The legislative process URI SHOULD be used as a root URI to identify documents that have been written in the course of the process, using the {type_of_legislative_process_document} and any other suitable URI components.</t>
  </si>
  <si>
    <r>
      <t xml:space="preserve">Example (fictitious) : </t>
    </r>
    <r>
      <rPr>
        <sz val="11"/>
        <color rgb="FFCC0000"/>
        <rFont val="Consolas"/>
        <family val="2"/>
      </rPr>
      <t>/eli/dl/proj/{year}/{process_identifier}/{type_of_legislative_process_document}/{document_identifier}</t>
    </r>
  </si>
  <si>
    <r>
      <t xml:space="preserve">Note how the </t>
    </r>
    <r>
      <rPr>
        <sz val="11"/>
        <color rgb="FFCC0000"/>
        <rFont val="Consolas"/>
        <family val="2"/>
      </rPr>
      <t>{type_of_legislative_process_document}/{document_identifier}</t>
    </r>
    <r>
      <rPr>
        <i/>
        <sz val="11"/>
        <color theme="1"/>
        <rFont val="Arial"/>
        <family val="2"/>
      </rPr>
      <t xml:space="preserve"> part follows the URI that identifies the legislative process itself.</t>
    </r>
  </si>
  <si>
    <t>When possible, give a specific type to the drafted act and amendments</t>
  </si>
  <si>
    <r>
      <t xml:space="preserve">If possible, the drafted act SHOULD be identified with a proper value for the </t>
    </r>
    <r>
      <rPr>
        <sz val="11"/>
        <color rgb="FFCC0000"/>
        <rFont val="Consolas"/>
        <family val="2"/>
      </rPr>
      <t>{type_of_legislative_process_document}</t>
    </r>
    <r>
      <rPr>
        <sz val="11"/>
        <color theme="1"/>
        <rFont val="Arial"/>
        <family val="2"/>
      </rPr>
      <t xml:space="preserve"> component, like </t>
    </r>
    <r>
      <rPr>
        <sz val="11"/>
        <color rgb="FFCC0000"/>
        <rFont val="Consolas"/>
        <family val="2"/>
      </rPr>
      <t>draft_act</t>
    </r>
    <r>
      <rPr>
        <sz val="11"/>
        <color theme="1"/>
        <rFont val="Arial"/>
        <family val="2"/>
      </rPr>
      <t>, or an equivalent code in another language.</t>
    </r>
  </si>
  <si>
    <t>Example (fictitious) :</t>
  </si>
  <si>
    <t xml:space="preserve">.../eli/dl/proj/2019/123/draft_act </t>
  </si>
  <si>
    <t>This URI identifies the draft act of legislative process 123 of 2019, independently of one of its temporal version.</t>
  </si>
  <si>
    <r>
      <t xml:space="preserve">If possible, the amendments to the drafted legislation SHOULD be identified with a proper value for the </t>
    </r>
    <r>
      <rPr>
        <sz val="11"/>
        <color rgb="FFCC0000"/>
        <rFont val="Consolas"/>
        <family val="2"/>
      </rPr>
      <t>{type_of_legislative_process_document}</t>
    </r>
    <r>
      <rPr>
        <sz val="11"/>
        <color theme="1"/>
        <rFont val="Arial"/>
        <family val="2"/>
      </rPr>
      <t xml:space="preserve"> component, like </t>
    </r>
    <r>
      <rPr>
        <sz val="11"/>
        <color rgb="FFCC0000"/>
        <rFont val="Consolas"/>
        <family val="2"/>
      </rPr>
      <t>amendment</t>
    </r>
    <r>
      <rPr>
        <sz val="11"/>
        <color theme="1"/>
        <rFont val="Arial"/>
        <family val="2"/>
      </rPr>
      <t xml:space="preserve">, or an equivalent code in another language. </t>
    </r>
  </si>
  <si>
    <t xml:space="preserve">.../eli/dl/proj/2019/123/amendment/commission_abc </t>
  </si>
  <si>
    <t>This URI identifies an amendment with the identifier “commission_abc”, in the legislative process 123 of 2019 (independently of the potential temporal versions of this amendment).</t>
  </si>
  <si>
    <r>
      <t xml:space="preserve">When known, proper values SHOULD be used for the </t>
    </r>
    <r>
      <rPr>
        <sz val="11"/>
        <color rgb="FFCC0000"/>
        <rFont val="Consolas"/>
        <family val="2"/>
      </rPr>
      <t>{type_of_legislative_process_document}</t>
    </r>
    <r>
      <rPr>
        <sz val="11"/>
        <color theme="1"/>
        <rFont val="Arial"/>
        <family val="2"/>
      </rPr>
      <t xml:space="preserve"> (e.g. opinion, report, etc.)</t>
    </r>
  </si>
  <si>
    <t>.../eli/dl/proj/2019/123/opinion/XYZ</t>
  </si>
  <si>
    <t>This URI identifies an opinion document, with the identifier “XYZ”, in the legislative process 123 of 2019 (independently of the potential successive temporal versions of this opinion document).</t>
  </si>
  <si>
    <r>
      <t xml:space="preserve">Knowing the type of every document that is produced or used in the course of a legislative process may not be possible. In that case, a default value MUST be used for the </t>
    </r>
    <r>
      <rPr>
        <sz val="11"/>
        <color rgb="FFCC0000"/>
        <rFont val="Consolas"/>
        <family val="2"/>
      </rPr>
      <t>{type_of_legislative_process_document}</t>
    </r>
    <r>
      <rPr>
        <sz val="11"/>
        <color theme="1"/>
        <rFont val="Arial"/>
        <family val="2"/>
      </rPr>
      <t xml:space="preserve"> component, like </t>
    </r>
    <r>
      <rPr>
        <sz val="11"/>
        <color rgb="FFCC0000"/>
        <rFont val="Consolas"/>
        <family val="2"/>
      </rPr>
      <t>doc</t>
    </r>
    <r>
      <rPr>
        <sz val="11"/>
        <color theme="1"/>
        <rFont val="Arial"/>
        <family val="2"/>
      </rPr>
      <t>, or an equivalent code in the country’s language. The objective is to clearly distinguish a URI that identifies a document from a URI that identifies an activity.</t>
    </r>
  </si>
  <si>
    <t>.../eli/dl/proj/2019/123/doc/XYZ</t>
  </si>
  <si>
    <t>This URI identifies a document with the identifier “XYZ”, in the legislative process 123 of 2019 (independently of the potential temporal versions of this document).</t>
  </si>
  <si>
    <t>Identify temporal versions of the drafted act (typically using point-in-time)</t>
  </si>
  <si>
    <t>The (existing) {point-in-time} component SHOULD be used to identify temporal version of the draft act itself.</t>
  </si>
  <si>
    <r>
      <t xml:space="preserve">Example (fictitious) : </t>
    </r>
    <r>
      <rPr>
        <sz val="11"/>
        <color rgb="FFCC0000"/>
        <rFont val="Consolas"/>
        <family val="2"/>
      </rPr>
      <t>/eli/dl/proj/2019/123/draft_act/20190922</t>
    </r>
  </si>
  <si>
    <t>This URI identifies the draft act of legislative process 123 of 2019, as it was on the 22nd of september 2019.</t>
  </si>
  <si>
    <t>Provide direct access to the latest version of the draft act</t>
  </si>
  <si>
    <t>The URI of the draft act without a {point-in-time} identifies the “abstract” draft act, meaning the draft act independently of one of its specific version.</t>
  </si>
  <si>
    <t>Such a URI SHOULD return the most recent version of the draft act.</t>
  </si>
  <si>
    <r>
      <t xml:space="preserve">Example (fictitious) : </t>
    </r>
    <r>
      <rPr>
        <sz val="11"/>
        <color rgb="FFCC0000"/>
        <rFont val="Consolas"/>
        <family val="2"/>
      </rPr>
      <t>/eli/dl/proj/2019/123/draft_act</t>
    </r>
  </si>
  <si>
    <t>This URI identifies the draft act of legislative process 123 of 2019, independently of a specific version, and should return the most recent version of the drafted act when accessed.</t>
  </si>
  <si>
    <t>FRBR structure remain applicable for documents (to identify language variants and format variants)</t>
  </si>
  <si>
    <t>The FRBR structure, with Expressions identifying language variants of a document, and Formats identifying format variants of the same content, remains applicable for any legislative-process-related document. They typically use the existing {language} and {format} existing URI components.</t>
  </si>
  <si>
    <t>{point-in-time} remains also applicable if there is a need to identify temporal versions of a document.</t>
  </si>
  <si>
    <r>
      <t xml:space="preserve">Example (fictitious) : </t>
    </r>
    <r>
      <rPr>
        <sz val="11"/>
        <color rgb="FFCC0000"/>
        <rFont val="Consolas"/>
        <family val="2"/>
      </rPr>
      <t>/eli/dl/proj/2019/123/doc/abc12/spa/html</t>
    </r>
  </si>
  <si>
    <t>This URI identifies the HTML format of the Spanish variant of a related document number abc12 in the legislative process 123 of 2019.</t>
  </si>
  <si>
    <t>ELI-DL Examples</t>
  </si>
  <si>
    <t>ELI-DL Release Notes</t>
  </si>
  <si>
    <t>ELI-DL Diagrams</t>
  </si>
  <si>
    <t>ELI-release-note.docx</t>
  </si>
  <si>
    <t>ELI 1.5 Version Note</t>
  </si>
  <si>
    <t>Released : September 2023</t>
  </si>
  <si>
    <t>Summary</t>
  </si>
  <si>
    <t>ELI 1.5 introduces slight modifications driven by modifications in the ELI-DL extension model.</t>
  </si>
  <si>
    <t>The most significant change is the addition of a couple of high-level properties eli:refers_to / eli:is_referred_to_by at the Work or Expression level. “refers_to” is meant to indicate a reference from the content of a work to any other entity, be it another work, or an agent or activity. As such, eli:refers_to is a super-property of eli:cites.</t>
  </si>
  <si>
    <t>Note that other kinds of links such as eli:changes, amends, etc. Have not been declared subproperties of eli:refers_to, as they are to be understood from a legal perspective, not necessarily involving that the changes/amended work is actually written as a reference in the text.</t>
  </si>
  <si>
    <t>Backward-compatibility</t>
  </si>
  <si>
    <t>ELI 1.5 is backward compatible with ELI 1.4. </t>
  </si>
  <si>
    <t>It is not required to change existing ELI metadata publication.</t>
  </si>
  <si>
    <t>Semantic changes</t>
  </si>
  <si>
    <r>
      <t>• </t>
    </r>
    <r>
      <rPr>
        <i/>
        <sz val="11"/>
        <color rgb="FF00000A"/>
        <rFont val="Calibri"/>
        <family val="2"/>
      </rPr>
      <t>Introduced eli:refers_to / eli:is_referred_to_by on Work or Expression : “Any entity that this work or expression refers to ; typically references are made to other Works, but it can be also to legislative processes, persons, etc.”</t>
    </r>
  </si>
  <si>
    <r>
      <t>• </t>
    </r>
    <r>
      <rPr>
        <sz val="11"/>
        <color rgb="FF00000A"/>
        <rFont val="Calibri"/>
        <family val="2"/>
      </rPr>
      <t>Made eli:cites / eli:cited_by subproperties of eli:refers_to / eli:is_referred_to_by</t>
    </r>
  </si>
  <si>
    <r>
      <t>• </t>
    </r>
    <r>
      <rPr>
        <sz val="11"/>
        <color rgb="FF00000A"/>
        <rFont val="Calibri"/>
        <family val="2"/>
      </rPr>
      <t>Made eli:cited_by_case_law a subproperty of eli:is_referred_to_by</t>
    </r>
  </si>
  <si>
    <r>
      <t>• </t>
    </r>
    <r>
      <rPr>
        <sz val="11"/>
        <color rgb="FF00000A"/>
        <rFont val="Calibri"/>
        <family val="2"/>
      </rPr>
      <t>Broaden eli:number to Work or Expression</t>
    </r>
  </si>
  <si>
    <t>Editorial changes</t>
  </si>
  <si>
    <t>None</t>
  </si>
  <si>
    <t>eli:LegalExpression or eli:Format</t>
  </si>
  <si>
    <t>eli:Format</t>
  </si>
  <si>
    <t>eli:embodies</t>
  </si>
  <si>
    <t>elish:Format_embodies</t>
  </si>
  <si>
    <t>eli:is_translation_of</t>
  </si>
  <si>
    <t>elish:LegalExpression_is_translation_of</t>
  </si>
  <si>
    <t>eli:has_translation</t>
  </si>
  <si>
    <t>elish:LegalExpression_has_translation</t>
  </si>
  <si>
    <t>eli:is_embodied_by</t>
  </si>
  <si>
    <t>elish:LegalExpression_is_embodied_by</t>
  </si>
  <si>
    <t>eli:realizes</t>
  </si>
  <si>
    <t>elish:LegalExpression_realizes</t>
  </si>
  <si>
    <t>eli:WorkSubdivision</t>
  </si>
  <si>
    <t>eli:type_subdivision</t>
  </si>
  <si>
    <t>elish:WorkSubdivision_type_subdivision</t>
  </si>
  <si>
    <t>elish:IndividualLegalResource</t>
  </si>
  <si>
    <t>((eli:is_member_of|^eli:has_member)?)/eli:type_document</t>
  </si>
  <si>
    <t>elish:IndividualLegalResource_zeroorone_is_member_of_or_has_member_then_type_document</t>
  </si>
  <si>
    <t>eli:is_realized_by|^eli:realizes</t>
  </si>
  <si>
    <t>elish:IndividualLegalResource_is_realized_by_or_inverse_realizes</t>
  </si>
  <si>
    <t>elish:AbstractLegalResource</t>
  </si>
  <si>
    <t>eli:has_member|^eli:is_member_of</t>
  </si>
  <si>
    <t>elish:AbstractLegalResource_has_member_or_is_member_of</t>
  </si>
  <si>
    <t>eli:is_realized_by</t>
  </si>
  <si>
    <t>elish:LegalResource_is_realized_by</t>
  </si>
  <si>
    <t>eli:has_member</t>
  </si>
  <si>
    <t>elish:LegalResource_has_member</t>
  </si>
  <si>
    <t>eli:is_member_of</t>
  </si>
  <si>
    <t>elish:LegalResource_is_member_of</t>
  </si>
  <si>
    <t>eli:has_part</t>
  </si>
  <si>
    <t>elish:LegalResource_has_part</t>
  </si>
  <si>
    <t>eli:is_part_of</t>
  </si>
  <si>
    <t>elish:LegalResource_is_part_of</t>
  </si>
  <si>
    <t>eli:LegalResource, eli:LegalExpression</t>
  </si>
  <si>
    <t>eli:cited_by_case_law_reference</t>
  </si>
  <si>
    <t>elish:LegalResourceLegalExpression_cited_by_case_law_reference</t>
  </si>
  <si>
    <t>eli:cited_by_case_law</t>
  </si>
  <si>
    <t>elish:LegalResourceLegalExpression_cited_by_case_law</t>
  </si>
  <si>
    <t>eli:repealed_by</t>
  </si>
  <si>
    <t>elish:LegalResourceLegalExpression_repealed_by</t>
  </si>
  <si>
    <t>eli:repeals</t>
  </si>
  <si>
    <t>elish:LegalResourceLegalExpression_repeals</t>
  </si>
  <si>
    <t>eli:commenced_by</t>
  </si>
  <si>
    <t>elish:LegalResourceLegalExpression_commenced_by</t>
  </si>
  <si>
    <t>eli:commences</t>
  </si>
  <si>
    <t>elish:LegalResourceLegalExpression_commences</t>
  </si>
  <si>
    <t>eli:consolidated_by</t>
  </si>
  <si>
    <t>elish:LegalResourceLegalExpression_consolidated_by</t>
  </si>
  <si>
    <t>eli:consolidates</t>
  </si>
  <si>
    <t>elish:LegalResourceLegalExpression_consolidates</t>
  </si>
  <si>
    <t>eli:LegalResource or eli:LegalExpression</t>
  </si>
  <si>
    <t>eli:LegalResource or eli:LegalExpression or eli:Format</t>
  </si>
  <si>
    <t>elish:Manifestation_embodies</t>
  </si>
  <si>
    <t>eli:Work, eli:Expression</t>
  </si>
  <si>
    <t>eli:corrected_by</t>
  </si>
  <si>
    <t>eli:corrects</t>
  </si>
  <si>
    <t>eli:basis_for</t>
  </si>
  <si>
    <t>eli:is_annex_of</t>
  </si>
  <si>
    <t>eli:has_annex</t>
  </si>
  <si>
    <t>eli:has_derivative</t>
  </si>
  <si>
    <t>eli:is_derivative_of</t>
  </si>
  <si>
    <t>eli:Work or eli:Expression</t>
  </si>
  <si>
    <t>elish:Expression_is_embodied_by</t>
  </si>
  <si>
    <t>elish:Expression_realizes</t>
  </si>
  <si>
    <t>eli:based_on</t>
  </si>
  <si>
    <t>elish:LegalResource_based_on</t>
  </si>
  <si>
    <t>eli:work_type</t>
  </si>
  <si>
    <t>elish:Work_work_type</t>
  </si>
  <si>
    <t>elish:Work_is_realized_by</t>
  </si>
  <si>
    <t>elish:Work_has_member</t>
  </si>
  <si>
    <t>elish:Work_is_member_of</t>
  </si>
  <si>
    <t>elish:Work_has_part</t>
  </si>
  <si>
    <t>elish:Work_is_part_of</t>
  </si>
  <si>
    <t>sh:pattern^^xsd:string</t>
  </si>
  <si>
    <t>sh:in</t>
  </si>
  <si>
    <t>sh:datatype</t>
  </si>
  <si>
    <t>sh:class(separator="," wrapper="sh:or")</t>
  </si>
  <si>
    <t>sh:maxCount^^xsd:integer</t>
  </si>
  <si>
    <t>sh:minCount^^xsd:integer</t>
  </si>
  <si>
    <t>sh:nodeKind</t>
  </si>
  <si>
    <t>sh:description^^xsd:string</t>
  </si>
  <si>
    <t>sh:name@en</t>
  </si>
  <si>
    <t>sh:severity</t>
  </si>
  <si>
    <t>shape - informative - not converted</t>
  </si>
  <si>
    <t>path - informative - not converted</t>
  </si>
  <si>
    <t>The beginning of the URI pattern that the property values should have.</t>
  </si>
  <si>
    <t>The fixed list of expected values for the property, when the number of possible values is small and known in advance.</t>
  </si>
  <si>
    <t>For literal values, the expected datatypes of the values</t>
  </si>
  <si>
    <t>The expected class of the values of this property (when there is only one) (striketrough cells are ignored)</t>
  </si>
  <si>
    <t>The type of node that the values should have (sh:IRI or sh:Literal)</t>
  </si>
  <si>
    <t>The textual description of the constraint</t>
  </si>
  <si>
    <t>The name of the constraint</t>
  </si>
  <si>
    <t>The severity of the constraint</t>
  </si>
  <si>
    <t>The Shape to which the constraint is attached.</t>
  </si>
  <si>
    <t>The predicate on which the constraint applies, when there is only one.</t>
  </si>
  <si>
    <t>The URI of the constraint</t>
  </si>
  <si>
    <t>http://data.europa.eu/eli/shapes</t>
  </si>
  <si>
    <t>Graph URI</t>
  </si>
  <si>
    <t>Source; Validation Rules</t>
  </si>
  <si>
    <t>contains shapes (recommended, core, ranges)</t>
  </si>
  <si>
    <t>sh:IRI</t>
  </si>
  <si>
    <t>eli:publisher_agent MUST have an IRI value</t>
  </si>
  <si>
    <t>publisher agent</t>
  </si>
  <si>
    <t>sh:Violation</t>
  </si>
  <si>
    <t>eli:LegalExpression, eli:Format</t>
  </si>
  <si>
    <t>eli:publisher_agent</t>
  </si>
  <si>
    <t>sh:Literal</t>
  </si>
  <si>
    <t>eli:publisher MUST have a literal value</t>
  </si>
  <si>
    <t>eli:publisher</t>
  </si>
  <si>
    <t>A Format MUST embody one and only one LegalExpression</t>
  </si>
  <si>
    <t>link to expression</t>
  </si>
  <si>
    <t>eli:embodies|^eli:is_embodied_by</t>
  </si>
  <si>
    <t>elish:Format_embodies_or_inverse_is_embodied_by</t>
  </si>
  <si>
    <t>( eli:LegalValue-unofficial eli:LegalValue-official eli:LegalValue-authoritative eli:LegalValue-definitive )</t>
  </si>
  <si>
    <t>A Format MUST not have more than one value for eli:legal_value.
eli:legal_value MUST have an IRI value in ( eli:LegalValue-unofficial eli:LegalValue-official eli:LegalValue-authoritative eli:LegalValue-definitive )</t>
  </si>
  <si>
    <t>legal value</t>
  </si>
  <si>
    <t>eli:legal_value</t>
  </si>
  <si>
    <t>eli:license MUST have an IRI value</t>
  </si>
  <si>
    <t>eli:licence</t>
  </si>
  <si>
    <t>eli:rightsholder_agent MUST have an IRI value</t>
  </si>
  <si>
    <t>rightsholder agent</t>
  </si>
  <si>
    <t>eli:rightsholder_agent</t>
  </si>
  <si>
    <t>eli:rightsholder MUST have a literal value</t>
  </si>
  <si>
    <t>eli:rightsholder</t>
  </si>
  <si>
    <t>A Format MUST not have more than one value for eli:rights. eli:rights MUST have a literal value</t>
  </si>
  <si>
    <t>eli:rights</t>
  </si>
  <si>
    <t>eli:publishes MUST have an IRI value</t>
  </si>
  <si>
    <t>published</t>
  </si>
  <si>
    <t>eli:publishes</t>
  </si>
  <si>
    <t>eli:published_in_format MUST have an IRI value</t>
  </si>
  <si>
    <t>published in format</t>
  </si>
  <si>
    <t>eli:published_in_format</t>
  </si>
  <si>
    <t>eli:published_in MUST have a literal value</t>
  </si>
  <si>
    <t>published in</t>
  </si>
  <si>
    <t>eli:published_in</t>
  </si>
  <si>
    <t>A Format MUST not have more than one value for "media_type"</t>
  </si>
  <si>
    <t>media type</t>
  </si>
  <si>
    <t>eli:media_type</t>
  </si>
  <si>
    <t>A Format MUST have one and only one value for "format".</t>
  </si>
  <si>
    <t>eli:format</t>
  </si>
  <si>
    <t>"^http[s]?://(.*)/eli/(.*)"</t>
  </si>
  <si>
    <t>eli:embodies MUST be an ELI IRI</t>
  </si>
  <si>
    <t>A LegalExpression MUST be embodied by at least one Format</t>
  </si>
  <si>
    <t>link to format</t>
  </si>
  <si>
    <t>eli:is_embodied_by|^eli:embodies</t>
  </si>
  <si>
    <t>elish:LegalExpression_is_embodied_by_or_inverse_embodies</t>
  </si>
  <si>
    <t>A LegalExpression MUST be the realization of one and only one LegalResource</t>
  </si>
  <si>
    <t>link to legal resource</t>
  </si>
  <si>
    <t>eli:realizes|^eli:is_realized_by</t>
  </si>
  <si>
    <t>elish:LegalExpression_realizes_or_inverse_is_realized_by</t>
  </si>
  <si>
    <t>eli:is_translation_of MUST have an IRI value</t>
  </si>
  <si>
    <t>is translation of</t>
  </si>
  <si>
    <t>eli:has_translation MUST have an IRI value</t>
  </si>
  <si>
    <t>has translation</t>
  </si>
  <si>
    <t>A LegalExpression MUST have at least one eli:language.</t>
  </si>
  <si>
    <t>eli:language</t>
  </si>
  <si>
    <t>A LegalExpression MUST have at least one title.</t>
  </si>
  <si>
    <t>eli:title</t>
  </si>
  <si>
    <t>eli:is_embodied_by MUST be an ELI IRI</t>
  </si>
  <si>
    <t>is embodied by</t>
  </si>
  <si>
    <t>eli:realizes MUST be an ELI IRI</t>
  </si>
  <si>
    <t>A WorkSubdivision MUST have at the most one subdivision type. eli:type_subdivision MUST have an IRI value</t>
  </si>
  <si>
    <t>type of subdivision</t>
  </si>
  <si>
    <t>An individual LegalResource MUST have an eli:type_document on itself or its abstract legal resource</t>
  </si>
  <si>
    <t>type of document (of self or abstract legal resource)</t>
  </si>
  <si>
    <t>An individual LegalResource MUST be realized by at least one expression</t>
  </si>
  <si>
    <t>An abstract LegalResource MUST have at least one other legal resource as a member</t>
  </si>
  <si>
    <t>link to individual legal resource</t>
  </si>
  <si>
    <t>eli:has_another_publication MUST have an IRI value</t>
  </si>
  <si>
    <t>has another publication</t>
  </si>
  <si>
    <t>eli:has_another_publication</t>
  </si>
  <si>
    <t>eli:is_another_publication_of MUST have an IRI value</t>
  </si>
  <si>
    <t>is another publication of</t>
  </si>
  <si>
    <t>eli:is_another_publication_of</t>
  </si>
  <si>
    <t>eli:applied_by MUST have an IRI value</t>
  </si>
  <si>
    <t>applied by</t>
  </si>
  <si>
    <t>eli:applied_by</t>
  </si>
  <si>
    <t xml:space="preserve">eli:implementation_ensured_by MUST have an IRI value in </t>
  </si>
  <si>
    <t>implementation ensured by</t>
  </si>
  <si>
    <t>eli:implementation_ensured_by</t>
  </si>
  <si>
    <t>eli:transposed_by MUST have an IRI value</t>
  </si>
  <si>
    <t>transposed by</t>
  </si>
  <si>
    <t>eli:transposed_by</t>
  </si>
  <si>
    <t>eli:responsibility_of_agent MUST have an IRI value</t>
  </si>
  <si>
    <t>responsibility of agent</t>
  </si>
  <si>
    <t>eli:responsibility_of_agent</t>
  </si>
  <si>
    <t>eli:responsibility_of MUST have a literal value with datatype xsd:string</t>
  </si>
  <si>
    <t>responsibility of</t>
  </si>
  <si>
    <t>eli:responsibility_of</t>
  </si>
  <si>
    <t>eli:countersigned_by MUST have an IRI value</t>
  </si>
  <si>
    <t>countersigned by</t>
  </si>
  <si>
    <t>eli:countersigned_by</t>
  </si>
  <si>
    <t>eli:passed_by MUST have an IRI value</t>
  </si>
  <si>
    <t>passed by</t>
  </si>
  <si>
    <t>eli:passed_by</t>
  </si>
  <si>
    <t>eli:type_document MUST be an IRI</t>
  </si>
  <si>
    <t>type document</t>
  </si>
  <si>
    <t>eli:type_document</t>
  </si>
  <si>
    <t>eli:is_realized_by MUST be an ELI IRI</t>
  </si>
  <si>
    <t>is realized by</t>
  </si>
  <si>
    <t>eli:has_member MUST be an ELI IRI</t>
  </si>
  <si>
    <t>has member</t>
  </si>
  <si>
    <t>eli:is_member_of MUST be an ELI IRI</t>
  </si>
  <si>
    <t>is member of</t>
  </si>
  <si>
    <t>eli:has_part MUST be an ELI IRI</t>
  </si>
  <si>
    <t>has part</t>
  </si>
  <si>
    <t>eli:is_part_of MUST be an ELI IRI</t>
  </si>
  <si>
    <t>is part of</t>
  </si>
  <si>
    <t>eli:cited_by_case_law_reference MUST have a literal value</t>
  </si>
  <si>
    <t>cited by case law reference</t>
  </si>
  <si>
    <t>eli:cited_by_case_law MUST have an IRI value</t>
  </si>
  <si>
    <t>cited by case law</t>
  </si>
  <si>
    <t>eli:repealed_by MUST have an IRI value</t>
  </si>
  <si>
    <t>repealed by</t>
  </si>
  <si>
    <t>eli:repeals MUST have an IRI value</t>
  </si>
  <si>
    <t>eli:commenced_by MUST have an IRI value</t>
  </si>
  <si>
    <t>commenced by</t>
  </si>
  <si>
    <t>eli:commences MUST have an IRI value</t>
  </si>
  <si>
    <t>eli:applies MUST have an IRI value</t>
  </si>
  <si>
    <t>eli:applies</t>
  </si>
  <si>
    <t xml:space="preserve">eli:ensures_implementation_of MUST have an IRI value in </t>
  </si>
  <si>
    <t>ensures implementation of</t>
  </si>
  <si>
    <t>eli:ensures_implementation_of</t>
  </si>
  <si>
    <t>eli:transposes MUST have an IRI value</t>
  </si>
  <si>
    <t>eli:transposes</t>
  </si>
  <si>
    <t>eli:consolidated_by MUST have an IRI value</t>
  </si>
  <si>
    <t>consolidated by</t>
  </si>
  <si>
    <t>eli:consolidates MUST have an IRI value</t>
  </si>
  <si>
    <t>cited by (inverse)</t>
  </si>
  <si>
    <t>^eli:cited_by</t>
  </si>
  <si>
    <t>elish:LegalResourceLegalExpression_inverse_cited_by</t>
  </si>
  <si>
    <t>eli:cites MUST have an IRI value</t>
  </si>
  <si>
    <t>eli:cites</t>
  </si>
  <si>
    <t>eli:related_to MUST have an IRI value</t>
  </si>
  <si>
    <t>related to</t>
  </si>
  <si>
    <t>eli:related_to</t>
  </si>
  <si>
    <t>eli:date_applicability MUST have a literal value with datatype xsd:date</t>
  </si>
  <si>
    <t>date of applicability</t>
  </si>
  <si>
    <t>eli:date_applicability</t>
  </si>
  <si>
    <t>A LegalResource or LegalExpression MUST not have more than one date_no_longer_in_force.
eli:date_no_longer_in_force MUST have a literal value with datatype xsd:date</t>
  </si>
  <si>
    <t>date no longer in force</t>
  </si>
  <si>
    <t>eli:date_no_longer_in_force</t>
  </si>
  <si>
    <t>A LegalResource or LegalExpression MUST not have more than one first_date_entry_into_force.
eli:first_date_entry_in_force MUST have a literal value with datatype xsd:date</t>
  </si>
  <si>
    <t>first date of entry into force</t>
  </si>
  <si>
    <t>eli:first_date_entry_in_force</t>
  </si>
  <si>
    <t>( eli:InForce-inForce eli:InForce-partiallyInForce eli:InForce-notInForce )</t>
  </si>
  <si>
    <t>A LegalResource or LegalExpression MUST not have more than one in_force.
eli:in_force MUST have an IRI value in ( eli:InForce-inForce eli:InForce-partiallyInForce eli:InForce-notInForce )</t>
  </si>
  <si>
    <t>in force</t>
  </si>
  <si>
    <t>eli:in_force</t>
  </si>
  <si>
    <t>A LegalResource or LegalExpression MUST not have more than one date_publication.
eli:date_publication MUST have a literal value with datatype xsd:date</t>
  </si>
  <si>
    <t>date of publication</t>
  </si>
  <si>
    <t>eli:date_publication</t>
  </si>
  <si>
    <t>A LegalResource or LegalExpression MUST not have more than one version_date
. eli:version_date MUST have a literal value with datatype xsd:date</t>
  </si>
  <si>
    <t>version date</t>
  </si>
  <si>
    <t>eli:version_date</t>
  </si>
  <si>
    <t>eli:Version</t>
  </si>
  <si>
    <t>eli:version MUST have an IRI value</t>
  </si>
  <si>
    <t>eli:version</t>
  </si>
  <si>
    <t>eli:description MUST have a literal value</t>
  </si>
  <si>
    <t>eli:description</t>
  </si>
  <si>
    <t>eli:jurisdiction CAN  MUST have an IRI value</t>
  </si>
  <si>
    <t>jusrisdiction</t>
  </si>
  <si>
    <t>eli:jurisdiction</t>
  </si>
  <si>
    <t>eli:relevant_for MUST have an IRI value</t>
  </si>
  <si>
    <t>relevant for</t>
  </si>
  <si>
    <t>eli:id_local MUST have a literal value</t>
  </si>
  <si>
    <t>ID local</t>
  </si>
  <si>
    <t>eli:LegalResource, eli:LegalExpression, eli:Format</t>
  </si>
  <si>
    <t>eli:id_local</t>
  </si>
  <si>
    <t>A LegalResource, LegalExpression or Format MUST not have more than one uri_schema and MUST be an IRI</t>
  </si>
  <si>
    <t>URI schema</t>
  </si>
  <si>
    <t>eli:uri_schema</t>
  </si>
  <si>
    <r>
      <rPr>
        <sz val="10"/>
        <color theme="1"/>
        <rFont val="Arial"/>
        <family val="2"/>
      </rPr>
      <t>"^</t>
    </r>
    <r>
      <rPr>
        <sz val="10"/>
        <color rgb="FF000000"/>
        <rFont val="Arial"/>
        <family val="2"/>
      </rPr>
      <t>https://www.iana.org/assignments/media-types/(.*)</t>
    </r>
    <r>
      <rPr>
        <sz val="10"/>
        <color theme="1"/>
        <rFont val="Arial"/>
        <family val="2"/>
      </rPr>
      <t>"</t>
    </r>
  </si>
  <si>
    <t>eli:media_type MUST have an IRI value starting with "^http://www.iana.org/assignments/media-types/(.*)"</t>
  </si>
  <si>
    <t>eli:format MUST have an IRI value</t>
  </si>
  <si>
    <t>eli:is_exemplified_by MUST have an IRI value</t>
  </si>
  <si>
    <t>is exemplified by</t>
  </si>
  <si>
    <t>eli:is_exemplified_by</t>
  </si>
  <si>
    <t>eli:embodies MUST have an IRI value</t>
  </si>
  <si>
    <t>eli:amended_by MUST have an IRI value</t>
  </si>
  <si>
    <t>amended by</t>
  </si>
  <si>
    <t>eli:amends MUST have an IRI value</t>
  </si>
  <si>
    <t>eli:corrected_by MUST have an IRI value</t>
  </si>
  <si>
    <t>corrected by</t>
  </si>
  <si>
    <t>eli:corrects MUST have an IRI value</t>
  </si>
  <si>
    <t>eli:basis_for MUST have an IRI value</t>
  </si>
  <si>
    <t>basis for</t>
  </si>
  <si>
    <t>eli:changed_by MUST have an IRI value</t>
  </si>
  <si>
    <t>changed by</t>
  </si>
  <si>
    <t>eli:changes MUST have an IRI value</t>
  </si>
  <si>
    <t>eli:is_annex_of MUST have an IRI value</t>
  </si>
  <si>
    <t>eli:has_annex MUST have an IRI value</t>
  </si>
  <si>
    <t>eli:has_derivative MUST have an IRI value</t>
  </si>
  <si>
    <t>eli:is_derivative_of MUST have an IRI value</t>
  </si>
  <si>
    <t>is_referred_to_by (inverse)</t>
  </si>
  <si>
    <t>^eli:is_referred_to_by</t>
  </si>
  <si>
    <t>elish:WorkExpression_inverse_is_referred_to_by</t>
  </si>
  <si>
    <t>eli:refers_to MUST have an IRI value</t>
  </si>
  <si>
    <t>eli:number MUST have a literal value with datatype xsd:string</t>
  </si>
  <si>
    <t>eli:number</t>
  </si>
  <si>
    <t>eli:title_alternative MUST have a literal value</t>
  </si>
  <si>
    <t>title alternative</t>
  </si>
  <si>
    <t>eli:title_alternative</t>
  </si>
  <si>
    <t>eli:title_short MUST have a literal value</t>
  </si>
  <si>
    <t>title short</t>
  </si>
  <si>
    <t>eli:title_short</t>
  </si>
  <si>
    <t>eli:title MUST have a literal value</t>
  </si>
  <si>
    <t>eli:is_embodied_by MUST be an IRI</t>
  </si>
  <si>
    <t>eli:realizes MUST be an IRI</t>
  </si>
  <si>
    <t>eli:based_on MUST have an IRI value</t>
  </si>
  <si>
    <t>based on</t>
  </si>
  <si>
    <t>A Work MUST not have more than one date_document.
eli:date_document MUST have a literal value with datatype xsd:date</t>
  </si>
  <si>
    <t>date document</t>
  </si>
  <si>
    <t>eli:date_document</t>
  </si>
  <si>
    <t>eli:is_about MUST be an IRI</t>
  </si>
  <si>
    <t>is about</t>
  </si>
  <si>
    <t>eli:is_about</t>
  </si>
  <si>
    <t>eli:work_type MUST have an IRI value</t>
  </si>
  <si>
    <t>eli:is_realized_by MUST have an IRI value</t>
  </si>
  <si>
    <t>eli:has_member MUST have an IRI value</t>
  </si>
  <si>
    <t>eli:is_member_of MUST have an IRI value</t>
  </si>
  <si>
    <t>eli:has_part MUST have an IRI value</t>
  </si>
  <si>
    <t>eli:is_part_of MUST have an IRI value</t>
  </si>
  <si>
    <t>^sh:property(separator=",")</t>
  </si>
  <si>
    <t>sh:path</t>
  </si>
  <si>
    <t>4-5</t>
  </si>
  <si>
    <t>ELI 1.5 Version Note (see below)</t>
  </si>
  <si>
    <t>0</t>
  </si>
  <si>
    <t>Rechtsgrundlagen</t>
  </si>
  <si>
    <t>Schlussfolgerungen des Rates mit einem Aufruf zur Einführung des European Legislation Identifier (ELI) (2012/C 325/02)</t>
  </si>
  <si>
    <t>law</t>
  </si>
  <si>
    <t>https://eur-lex.europa.eu/legal-content/DE/TXT/PDF/?uri=CELEX:52012XG1026(01)</t>
  </si>
  <si>
    <t>Technical implementation</t>
  </si>
  <si>
    <t>Organisation and Policy</t>
  </si>
  <si>
    <r>
      <t xml:space="preserve">the ELI </t>
    </r>
    <r>
      <rPr>
        <b/>
        <sz val="11"/>
        <color theme="1"/>
        <rFont val="Calibri"/>
        <family val="2"/>
        <scheme val="minor"/>
      </rPr>
      <t>implementation</t>
    </r>
    <r>
      <rPr>
        <sz val="11"/>
        <color theme="1"/>
        <rFont val="Calibri"/>
      </rPr>
      <t xml:space="preserve"> methodology consists of two parts. Despite the order of pillars and their steps forming a coherent flow — i.e. (1) design and implement ELI identifiers for legislation, (2) design and implement metadata management and (3) publish legislation enriched with metadata — not all pillars and steps have to be implemented at once. Some may decide to limit their implementation only to using ELI identifiers for all their published legislation. Others may implement all three pillars at once for a limited part of their published legislation, and then gradually for all of it.</t>
    </r>
  </si>
  <si>
    <t xml:space="preserve">Source: </t>
  </si>
  <si>
    <t>Good practices and guidelines</t>
  </si>
  <si>
    <r>
      <t xml:space="preserve">Die Website sollte Folgendes enthalten:
a) Informationen über das </t>
    </r>
    <r>
      <rPr>
        <b/>
        <sz val="11"/>
        <color theme="1"/>
        <rFont val="Calibri"/>
        <family val="2"/>
        <scheme val="minor"/>
      </rPr>
      <t>Format</t>
    </r>
    <r>
      <rPr>
        <sz val="11"/>
        <color theme="1"/>
        <rFont val="Calibri"/>
      </rPr>
      <t xml:space="preserve"> und die Verwendung des ELI. In Bezug auf das Format sollte sie Folgendes enthalten: die </t>
    </r>
    <r>
      <rPr>
        <b/>
        <sz val="11"/>
        <color theme="1"/>
        <rFont val="Calibri"/>
        <family val="2"/>
        <scheme val="minor"/>
      </rPr>
      <t>Formatierungsregeln</t>
    </r>
    <r>
      <rPr>
        <sz val="11"/>
        <color theme="1"/>
        <rFont val="Calibri"/>
      </rPr>
      <t xml:space="preserve"> nach Nummer 1, (eine Bezugnahme auf) die Liste der Kürzel der teilnehmenden Länder, [und] technische Angaben;
b) Angaben darüber, ob </t>
    </r>
    <r>
      <rPr>
        <b/>
        <sz val="11"/>
        <color theme="1"/>
        <rFont val="Calibri"/>
        <family val="2"/>
        <scheme val="minor"/>
      </rPr>
      <t>Metadaten</t>
    </r>
    <r>
      <rPr>
        <sz val="11"/>
        <color theme="1"/>
        <rFont val="Calibri"/>
      </rPr>
      <t xml:space="preserve"> und </t>
    </r>
    <r>
      <rPr>
        <b/>
        <sz val="11"/>
        <color theme="1"/>
        <rFont val="Calibri"/>
        <family val="2"/>
        <scheme val="minor"/>
      </rPr>
      <t>Ontologie</t>
    </r>
    <r>
      <rPr>
        <sz val="11"/>
        <color theme="1"/>
        <rFont val="Calibri"/>
      </rPr>
      <t xml:space="preserve"> im Sinne der Nummer 2 verfügbar sind;
c) Angaben zu den nationalen </t>
    </r>
    <r>
      <rPr>
        <b/>
        <sz val="11"/>
        <color theme="1"/>
        <rFont val="Calibri"/>
        <family val="2"/>
        <scheme val="minor"/>
      </rPr>
      <t>ELI-Koordinatoren</t>
    </r>
    <r>
      <rPr>
        <sz val="11"/>
        <color theme="1"/>
        <rFont val="Calibri"/>
      </rPr>
      <t xml:space="preserve">: ihre </t>
    </r>
    <r>
      <rPr>
        <b/>
        <sz val="11"/>
        <color theme="1"/>
        <rFont val="Calibri"/>
        <family val="2"/>
        <scheme val="minor"/>
      </rPr>
      <t>Aufgaben</t>
    </r>
    <r>
      <rPr>
        <sz val="11"/>
        <color theme="1"/>
        <rFont val="Calibri"/>
      </rPr>
      <t xml:space="preserve"> und </t>
    </r>
    <r>
      <rPr>
        <b/>
        <sz val="11"/>
        <color theme="1"/>
        <rFont val="Calibri"/>
        <family val="2"/>
        <scheme val="minor"/>
      </rPr>
      <t>Zuständigkeiten</t>
    </r>
    <r>
      <rPr>
        <sz val="11"/>
        <color theme="1"/>
        <rFont val="Calibri"/>
      </rPr>
      <t xml:space="preserve">, aber auch für jedes Land die </t>
    </r>
    <r>
      <rPr>
        <b/>
        <sz val="11"/>
        <color theme="1"/>
        <rFont val="Calibri"/>
        <family val="2"/>
        <scheme val="minor"/>
      </rPr>
      <t>Kontaktdaten</t>
    </r>
    <r>
      <rPr>
        <sz val="11"/>
        <color theme="1"/>
        <rFont val="Calibri"/>
      </rPr>
      <t>.</t>
    </r>
  </si>
  <si>
    <r>
      <t xml:space="preserve">Es sollte eine </t>
    </r>
    <r>
      <rPr>
        <b/>
        <sz val="11"/>
        <color theme="1"/>
        <rFont val="Calibri"/>
        <family val="2"/>
        <scheme val="minor"/>
      </rPr>
      <t>ELI-Website</t>
    </r>
    <r>
      <rPr>
        <sz val="11"/>
        <color theme="1"/>
        <rFont val="Calibri"/>
      </rPr>
      <t xml:space="preserve"> eingerichtet werden; diese Website sollte Bestandteil des EUR-Lex-Portals sein.</t>
    </r>
  </si>
  <si>
    <t>ELI kann fakultativ auch in Druckausgaben der Rechtsvorschrift verwendet werden, um die Bezugnahme zu vereinfachen.</t>
  </si>
  <si>
    <r>
      <t xml:space="preserve">Die </t>
    </r>
    <r>
      <rPr>
        <b/>
        <sz val="11"/>
        <color theme="1"/>
        <rFont val="Calibri"/>
        <family val="2"/>
        <scheme val="minor"/>
      </rPr>
      <t>Einführung des ELI</t>
    </r>
    <r>
      <rPr>
        <sz val="11"/>
        <color theme="1"/>
        <rFont val="Calibri"/>
      </rPr>
      <t xml:space="preserve"> auf nationaler Ebene ist Sache der jeweiligen Mitgliedstaaten.</t>
    </r>
  </si>
  <si>
    <t>Cédric Joseph</t>
  </si>
  <si>
    <r>
      <t xml:space="preserve">Der nationale ELI-Koordinator ist zuständig für
a) die Berichterstattung über den Fortschritt bei der Einführung des ELI;
b) die </t>
    </r>
    <r>
      <rPr>
        <b/>
        <sz val="11"/>
        <color theme="1"/>
        <rFont val="Calibri"/>
        <family val="2"/>
        <scheme val="minor"/>
      </rPr>
      <t xml:space="preserve">Festlegung </t>
    </r>
    <r>
      <rPr>
        <sz val="11"/>
        <color theme="1"/>
        <rFont val="Calibri"/>
      </rPr>
      <t>der anwendbaren</t>
    </r>
    <r>
      <rPr>
        <b/>
        <sz val="11"/>
        <color theme="1"/>
        <rFont val="Calibri"/>
        <family val="2"/>
        <scheme val="minor"/>
      </rPr>
      <t xml:space="preserve"> URI-Schematafel</t>
    </r>
    <r>
      <rPr>
        <sz val="11"/>
        <color theme="1"/>
        <rFont val="Calibri"/>
      </rPr>
      <t xml:space="preserve">(n) und ihre </t>
    </r>
    <r>
      <rPr>
        <b/>
        <sz val="11"/>
        <color theme="1"/>
        <rFont val="Calibri"/>
        <family val="2"/>
        <scheme val="minor"/>
      </rPr>
      <t xml:space="preserve">Übermittlung </t>
    </r>
    <r>
      <rPr>
        <sz val="11"/>
        <color theme="1"/>
        <rFont val="Calibri"/>
      </rPr>
      <t>an das</t>
    </r>
    <r>
      <rPr>
        <b/>
        <sz val="11"/>
        <color theme="1"/>
        <rFont val="Calibri"/>
        <family val="2"/>
        <scheme val="minor"/>
      </rPr>
      <t xml:space="preserve"> Amt für Veröffentlichungen
der Europäischen Union</t>
    </r>
    <r>
      <rPr>
        <sz val="11"/>
        <color theme="1"/>
        <rFont val="Calibri"/>
      </rPr>
      <t xml:space="preserve">;
c) die </t>
    </r>
    <r>
      <rPr>
        <b/>
        <sz val="11"/>
        <color theme="1"/>
        <rFont val="Calibri"/>
        <family val="2"/>
        <scheme val="minor"/>
      </rPr>
      <t>Erfassung</t>
    </r>
    <r>
      <rPr>
        <sz val="11"/>
        <color theme="1"/>
        <rFont val="Calibri"/>
      </rPr>
      <t xml:space="preserve"> der verfügbaren </t>
    </r>
    <r>
      <rPr>
        <b/>
        <sz val="11"/>
        <color theme="1"/>
        <rFont val="Calibri"/>
        <family val="2"/>
        <scheme val="minor"/>
      </rPr>
      <t xml:space="preserve">Metadaten </t>
    </r>
    <r>
      <rPr>
        <sz val="11"/>
        <color theme="1"/>
        <rFont val="Calibri"/>
      </rPr>
      <t>und ihrer</t>
    </r>
    <r>
      <rPr>
        <b/>
        <sz val="11"/>
        <color theme="1"/>
        <rFont val="Calibri"/>
        <family val="2"/>
        <scheme val="minor"/>
      </rPr>
      <t xml:space="preserve"> Beziehung zum ELI-Metadaten</t>
    </r>
    <r>
      <rPr>
        <sz val="11"/>
        <color theme="1"/>
        <rFont val="Calibri"/>
      </rPr>
      <t xml:space="preserve">-Schema (falls anwendbar);
d) die </t>
    </r>
    <r>
      <rPr>
        <b/>
        <sz val="11"/>
        <color theme="1"/>
        <rFont val="Calibri"/>
        <family val="2"/>
        <scheme val="minor"/>
      </rPr>
      <t>gemeinsame Nutzung und Verbreitung</t>
    </r>
    <r>
      <rPr>
        <sz val="11"/>
        <color theme="1"/>
        <rFont val="Calibri"/>
      </rPr>
      <t xml:space="preserve"> von Informationen zu ELI</t>
    </r>
  </si>
  <si>
    <r>
      <t xml:space="preserve">Jeder Mitgliedstaat, der den ELI verwendet, muss </t>
    </r>
    <r>
      <rPr>
        <b/>
        <sz val="11"/>
        <color theme="1"/>
        <rFont val="Calibri"/>
        <family val="2"/>
        <scheme val="minor"/>
      </rPr>
      <t>einen nationalen ELI-Koordinator</t>
    </r>
    <r>
      <rPr>
        <sz val="11"/>
        <color theme="1"/>
        <rFont val="Calibri"/>
      </rPr>
      <t xml:space="preserve"> benennen. Jedes Land darf </t>
    </r>
    <r>
      <rPr>
        <b/>
        <sz val="11"/>
        <color theme="1"/>
        <rFont val="Calibri"/>
        <family val="2"/>
        <scheme val="minor"/>
      </rPr>
      <t>nur über einen ELI-Koordinator</t>
    </r>
    <r>
      <rPr>
        <sz val="11"/>
        <color theme="1"/>
        <rFont val="Calibri"/>
      </rPr>
      <t xml:space="preserve"> verfügen.</t>
    </r>
  </si>
  <si>
    <t>Beschreibung</t>
  </si>
  <si>
    <t>Voraussetzung</t>
  </si>
  <si>
    <t>Einführung auf nationaler Ebene</t>
  </si>
  <si>
    <r>
      <t xml:space="preserve">Die Ontologie befasst sich mit der „expliziten, formalisierten Spezifizierung einer gemeinsamen </t>
    </r>
    <r>
      <rPr>
        <b/>
        <sz val="11"/>
        <color theme="1"/>
        <rFont val="Calibri"/>
        <family val="2"/>
        <scheme val="minor"/>
      </rPr>
      <t>Konzeptualisierung</t>
    </r>
    <r>
      <rPr>
        <sz val="11"/>
        <color theme="1"/>
        <rFont val="Calibri"/>
      </rPr>
      <t>“ und stellt sich als formelle Beschreibung eines Satzes an Konzepten und der Beziehungen innerhalb einer gegebenen Domäne dar. Die Beschreibung der Eigenschaften der Rechtsvorschriften und der Beziehungen zwischen unterschiedlichen Konzepten ermöglicht ein gemeinsames Verständnis und vermeidet, dass Bezeichnungen doppeldeutig sind. Als formalisierte Spezifizierung ist sie direkt automatisch lesbar.
ELI selbst baut auf dem etablierten Modell der funktionellen Anforderungen für bibliographische Einträge (Functional requirements for bibliographic records; FRBR, http://archive.ifla.org/VII/s13/frbr/) auf, das mit anderen aktuellen relevanten Standardisierungsinitiativen abgestimmt wurde. Die FRBR unterscheiden zwischen den Konzepten „Werk“ („</t>
    </r>
    <r>
      <rPr>
        <b/>
        <sz val="11"/>
        <color theme="1"/>
        <rFont val="Calibri"/>
        <family val="2"/>
        <scheme val="minor"/>
      </rPr>
      <t>work</t>
    </r>
    <r>
      <rPr>
        <sz val="11"/>
        <color theme="1"/>
        <rFont val="Calibri"/>
      </rPr>
      <t>“; eine klar umgrenzte intellektuelle oder künstlerische Schöpfung), „Ausdruck“ („</t>
    </r>
    <r>
      <rPr>
        <b/>
        <sz val="11"/>
        <color theme="1"/>
        <rFont val="Calibri"/>
        <family val="2"/>
        <scheme val="minor"/>
      </rPr>
      <t>expression</t>
    </r>
    <r>
      <rPr>
        <sz val="11"/>
        <color theme="1"/>
        <rFont val="Calibri"/>
      </rPr>
      <t>“, die intellektuelle oder künstlerische Umsetzung des Werks) und „Darstellung“ („</t>
    </r>
    <r>
      <rPr>
        <b/>
        <sz val="11"/>
        <color theme="1"/>
        <rFont val="Calibri"/>
        <family val="2"/>
        <scheme val="minor"/>
      </rPr>
      <t>manifestation</t>
    </r>
    <r>
      <rPr>
        <sz val="11"/>
        <color theme="1"/>
        <rFont val="Calibri"/>
      </rPr>
      <t>“, die physische Verkörperung des Ausdrucks).
ELI beschreibt Rechtsressourcen anhand der entsprechenden Abstraktion:
- Work Ebene: Agent erschafft Legal Resource über ein Subject. E.g. Directive 2008/98/EC [...] on waste
- Expression Ebene: Die verschiedenen Interpretations in unterschidlichen Sprachen sind von der Legal Resource abgeleitet. 
- Manifestation: DIe unterschiedlichen Sprachversionen erscheinen in unterschiedlichen Formaten, e.g. PDF oder HTML.</t>
    </r>
  </si>
  <si>
    <t>Ontologie (FRBR)</t>
  </si>
  <si>
    <t>b)</t>
  </si>
  <si>
    <t xml:space="preserve">In a given country often a constant </t>
  </si>
  <si>
    <t>String</t>
  </si>
  <si>
    <t>0…*</t>
  </si>
  <si>
    <t>optional</t>
  </si>
  <si>
    <t>The entity (e.g. agency including unit/branch/ section) responsible for making the resource available in its present form, such as a publi­ shing house, a university department, or a cor­porate entity</t>
  </si>
  <si>
    <t>Publisher</t>
  </si>
  <si>
    <t>Manifestation / Format</t>
  </si>
  <si>
    <t>Any URI</t>
  </si>
  <si>
    <t>link_manifestation</t>
  </si>
  <si>
    <t>recommended</t>
  </si>
  <si>
    <t>Link to the concrete file (can be a local link)</t>
  </si>
  <si>
    <t>Link to file</t>
  </si>
  <si>
    <t>If a link to a file is given, then the manifests element must be present</t>
  </si>
  <si>
    <t>URI of expression</t>
  </si>
  <si>
    <t>0…1</t>
  </si>
  <si>
    <t>manifests</t>
  </si>
  <si>
    <t>Association of the manifestation with its ex­pression</t>
  </si>
  <si>
    <t>Manifestation belongs to an expression</t>
  </si>
  <si>
    <t>A suitable free text description of the legal resource in the expression’s language (e.g. using the abstract)</t>
  </si>
  <si>
    <t>Description of the act</t>
  </si>
  <si>
    <t>Expression / Interpretation</t>
  </si>
  <si>
    <t>Reference to the Official Journal or other pu­blication in which the legal resource is publis­ hed, identified by a suitable mechanism</t>
  </si>
  <si>
    <t>Publication reference</t>
  </si>
  <si>
    <t>Alternative title of the expression (if any)</t>
  </si>
  <si>
    <t>Alias</t>
  </si>
  <si>
    <t>short_title_expression</t>
  </si>
  <si>
    <t>Short title</t>
  </si>
  <si>
    <t>The name given to the resource, usually by the creator or publisher</t>
  </si>
  <si>
    <t>title_expression</t>
  </si>
  <si>
    <t>mandatory</t>
  </si>
  <si>
    <t>Title of the expression</t>
  </si>
  <si>
    <t>Title</t>
  </si>
  <si>
    <t>Based on authority table: Languages. Record project</t>
  </si>
  <si>
    <t>language_expression</t>
  </si>
  <si>
    <t>Language version of the expression</t>
  </si>
  <si>
    <t>URI of work</t>
  </si>
  <si>
    <t>belongs_to</t>
  </si>
  <si>
    <t>Association of the expression with its work</t>
  </si>
  <si>
    <t>Expression belongs to a work</t>
  </si>
  <si>
    <t>URI identifier to other legal resource(s)</t>
  </si>
  <si>
    <t>References to other legal resources that have been adopted to comply with a framework legislation</t>
  </si>
  <si>
    <t>Transposed by</t>
  </si>
  <si>
    <t>Work / Legal Resource</t>
  </si>
  <si>
    <t>References to other legal resources that allow Memmer States to adopt relevant legislation</t>
  </si>
  <si>
    <t>Transposes</t>
  </si>
  <si>
    <t>Reference to the consolidated version(s) of the resource</t>
  </si>
  <si>
    <t>Consolidates</t>
  </si>
  <si>
    <t xml:space="preserve">References to other legal resources mentioned in the resource </t>
  </si>
  <si>
    <t>Cites</t>
  </si>
  <si>
    <t>Legal resource is based on another legal re­ source (e.g. a Treaty article, a provision in the constitution, framework legislation, enabling act usw.)</t>
  </si>
  <si>
    <t>Based on</t>
  </si>
  <si>
    <t>Enabling act/empowering act</t>
  </si>
  <si>
    <t>Legal resource (enabling act) enables another one (secondary legislation)</t>
  </si>
  <si>
    <t>Basis for</t>
  </si>
  <si>
    <t>Legal resource changed (amended or replaced) by another legal resource (typically a newer version, replacement can be completely or par­tially)</t>
  </si>
  <si>
    <t>Changed by</t>
  </si>
  <si>
    <t>Reference to draft bills, judgments, press re­ lease, usw.</t>
  </si>
  <si>
    <t>Related to</t>
  </si>
  <si>
    <t>Free text</t>
  </si>
  <si>
    <t>status</t>
  </si>
  <si>
    <t>tatus of the legal resource (in force, not in force, partially applicable, implicitly revoked, explicitly revoked, repealed, expired, suspended, etc.)</t>
  </si>
  <si>
    <t>Status</t>
  </si>
  <si>
    <t xml:space="preserve">Format: YYYY-MM-DD or string ‘unspecified‘ </t>
  </si>
  <si>
    <t>Date or String</t>
  </si>
  <si>
    <t xml:space="preserve">date_no-longer-in-force </t>
  </si>
  <si>
    <t>Applicable date starting from which the re­ source is not in force anymore</t>
  </si>
  <si>
    <t>Date no longer in force</t>
  </si>
  <si>
    <t>date_entry-in-force</t>
  </si>
  <si>
    <t>Applicable date for the resource, if known and unique. Otherwise use controlled vocabulary such as ‘multiple‘, ‘unspecified-future‘, etc.)</t>
  </si>
  <si>
    <t>Date entering in force</t>
  </si>
  <si>
    <t>Format: YYYY-MM-DD 
Depending on the Member State, the date of publication or ratification (signature of the responsible organization)</t>
  </si>
  <si>
    <t>Date in which this legal resource was officially published/ratified</t>
  </si>
  <si>
    <t>Date of publication</t>
  </si>
  <si>
    <t>Format: YYYY-MM-DD</t>
  </si>
  <si>
    <t>The official adoption or signature date of the document</t>
  </si>
  <si>
    <t>Date of document</t>
  </si>
  <si>
    <t>Eurovoc, national and regional extensions might be needed for areas not currently covered</t>
  </si>
  <si>
    <t>Reference to Eurovoc (concept_Eurovoc)</t>
  </si>
  <si>
    <t xml:space="preserve">The subject of this legal resource </t>
  </si>
  <si>
    <t>Subject</t>
  </si>
  <si>
    <t>Text indicating responsible ministries, DGs, us</t>
  </si>
  <si>
    <t>Person or suborganisation primarily responsi­ ble for the resource (e.g. name of ministry if applicab</t>
  </si>
  <si>
    <t>Subagent/subauthority</t>
  </si>
  <si>
    <t>Based on authority tables: 
Corporate bodies/countries, if necessary extended to cover regional agents. 
Record project</t>
  </si>
  <si>
    <t>Authority table: corporate body</t>
  </si>
  <si>
    <t>Organisation(s) responsible for the resource 
The European institution, other bodies or Member State or regional bodies, who initiated/ adopted the legal resource (e.g. European Par­liament, Luxembourg Government, Rheinland- Pfalz Parliam etc.)</t>
  </si>
  <si>
    <t>Agent/authority</t>
  </si>
  <si>
    <t>Individual administrative units, taxonomy of possible values to be defined (NUTS taxonomy, two or more levels)</t>
  </si>
  <si>
    <t>Authority table</t>
  </si>
  <si>
    <t>Geographical scope of applicability of the re­ source (e.g. EU, country/Member State, region us</t>
  </si>
  <si>
    <t>Territorial application</t>
  </si>
  <si>
    <t>For European law based on authority table: 
Resource types = class names in the OP’s common data model (CDM). For national and regional laws specified on the appro­ priate level. 
Types of legislation are specific for each jurisdiction</t>
  </si>
  <si>
    <t>Authority table: resource types</t>
  </si>
  <si>
    <t>The type of a legal resource (e.g. directive, rè­glement grand ducal, law, règlement ministe­ riel, draft proposition, Parliamentary act uws.)</t>
  </si>
  <si>
    <t>Type of ligeslation</t>
  </si>
  <si>
    <t xml:space="preserve">Act’s reference in the EU’s, country’s or region’s own terminolo­gy, e.g. CELEX id, national id </t>
  </si>
  <si>
    <t>Local identifier: the unique identifier used in a local reference system</t>
  </si>
  <si>
    <t xml:space="preserve">Local identifier </t>
  </si>
  <si>
    <t>URI of the URI template schema</t>
  </si>
  <si>
    <t xml:space="preserve">Reference to the URI schema used </t>
  </si>
  <si>
    <t xml:space="preserve">Siehe 1 Identifizierung der Rechtsvorschriften </t>
  </si>
  <si>
    <t>1…*</t>
  </si>
  <si>
    <t>id_document</t>
  </si>
  <si>
    <t>The number or string used to uniquely identify the resource  ELI URI schema</t>
  </si>
  <si>
    <t xml:space="preserve">Unique identifier </t>
  </si>
  <si>
    <t>Comment</t>
  </si>
  <si>
    <t xml:space="preserve">Data type </t>
  </si>
  <si>
    <t xml:space="preserve">Cardinality </t>
  </si>
  <si>
    <t>Field identifier</t>
  </si>
  <si>
    <t>Requirement</t>
  </si>
  <si>
    <t xml:space="preserve">Description </t>
  </si>
  <si>
    <t xml:space="preserve">Field name </t>
  </si>
  <si>
    <t>Level / Ontologie  (FRBR)</t>
  </si>
  <si>
    <t>Metadaten</t>
  </si>
  <si>
    <t>a)</t>
  </si>
  <si>
    <r>
      <t xml:space="preserve">Ein strukturierter URI kann Rechtsakte bereits unter Verwendung eines Satzes fester Bestandteile kennzeichnen; die Zuweisung zusätzlicher </t>
    </r>
    <r>
      <rPr>
        <b/>
        <sz val="11"/>
        <color theme="1"/>
        <rFont val="Calibri"/>
        <family val="2"/>
        <scheme val="minor"/>
      </rPr>
      <t>Metadaten</t>
    </r>
    <r>
      <rPr>
        <sz val="11"/>
        <color theme="1"/>
        <rFont val="Calibri"/>
      </rPr>
      <t>, die im Rahmen einer gemeinsamen Syntax festgelegt werden, legt darüber hinaus die Basis für die Förderung des Austauschs und der verbesserten Interoperabilität zwischen Rechtsinformationssystemen. Die Identifizierung der Metadaten zur Beschreibung der Kernmerkmale einer Ressource ermöglicht den Mitgliedstaaten die Wiederverwendung von anderen erstellter relevanter Informationen für eigene Zwecke, ohne hierfür weitere Informationssysteme bereitstellen zu müssen.
Obgleich den Mitgliedstaaten freigestellt ist, ihre eigenen Metadaten-Schemata zu verwenden, wird ihnen nahegelegt, die ELI-Standards für Metadaten zu befolgen und anzuwenden; diese Standards verwenden gemeinsam genutzte aber erweiterbare Rechtsgrundlagenverzeichnisse, die es ermöglichen, spezifischen Anforderungen gerecht zu werden. Das ELI-Metadaten-Schema sollte zusammen mit spezifischen Metadaten-Schemata verwendet werden.
Um den Datenaustausch möglichst effektiv zu gestalten, können ELI-Metadaten-Elemente gemäß der W3C-Empfehlung „RDFa in XHTML: Syntax and Processing“ in Serie geschaltet werden.</t>
    </r>
  </si>
  <si>
    <t>Beschreibung aller Rechtsvorschriften</t>
  </si>
  <si>
    <t>To differ different official expressions of the same act
Use of DCTERMS.ISO3166: 3 alpha</t>
  </si>
  <si>
    <t>/{language}</t>
  </si>
  <si>
    <t>To distinguish between original act or consolidated version</t>
  </si>
  <si>
    <t>/{version}</t>
  </si>
  <si>
    <t>YYYYMMDD
Version of the act as valid at a given date</t>
  </si>
  <si>
    <t>/{point-in-time}</t>
  </si>
  <si>
    <t>Point in Time</t>
  </si>
  <si>
    <t>/{level-n}</t>
  </si>
  <si>
    <t>Subdivision</t>
  </si>
  <si>
    <t>12*</t>
  </si>
  <si>
    <t>Reference or number to distinguish an act of same nature signed or published
on the same day</t>
  </si>
  <si>
    <t>/{natural-identifier}</t>
  </si>
  <si>
    <t>Reference</t>
  </si>
  <si>
    <t>Can be used if acts are classified by themes, e.g. codes</t>
  </si>
  <si>
    <t>/{domain}</t>
  </si>
  <si>
    <t>Subcategory of an act depending on countries‘ requirements (e.g. corrigendum</t>
  </si>
  <si>
    <t>/{sub-type}</t>
  </si>
  <si>
    <t>Nature of the act (law, decree, draft bill usw.). Various interpretations depending on countries‘ requirements</t>
  </si>
  <si>
    <t>/{type}</t>
  </si>
  <si>
    <t>DD</t>
  </si>
  <si>
    <t>/{day}</t>
  </si>
  <si>
    <t>MM</t>
  </si>
  <si>
    <t>/{month}</t>
  </si>
  <si>
    <t>YYYY
Various interpretations allowed depending on countries‘ requirements, e.g. date of signature or date of publication, usw.</t>
  </si>
  <si>
    <t>/{year}</t>
  </si>
  <si>
    <t>Administrative hierarchical substructure, e.g. the responsible ministry</t>
  </si>
  <si>
    <t>/{sub-agent}</t>
  </si>
  <si>
    <t>Jurisdicition</t>
  </si>
  <si>
    <t>Administrative hierarchical structure, e.g. federal States, constitutional court,
parliament, usw.</t>
  </si>
  <si>
    <t>/{agent}</t>
  </si>
  <si>
    <t>CH</t>
  </si>
  <si>
    <t>CH-</t>
  </si>
  <si>
    <t>CH-ZH</t>
  </si>
  <si>
    <t>Use of DCTERMS.ISO3166: 2 alpha country codes, e.g. ‘LU‘
For international organisations, the registered domain name can be used: e.g.
‘EU‘ or ‘WTO‘</t>
  </si>
  <si>
    <t>/{jurisdiction}</t>
  </si>
  <si>
    <t>/eli</t>
  </si>
  <si>
    <t>URI Bestandteil</t>
  </si>
  <si>
    <t>Gruppe</t>
  </si>
  <si>
    <t>Hierarchie (Vorschlag)</t>
  </si>
  <si>
    <t>Die einzelnen Bestandteile der ELI-Schematafel:</t>
  </si>
  <si>
    <t>Vollbeispiel Kanton …</t>
  </si>
  <si>
    <t>Vollbeispiel Gemeinde …</t>
  </si>
  <si>
    <t>Vollbeispiel Kanton ZH</t>
  </si>
  <si>
    <t>Vollbeispiel Bund</t>
  </si>
  <si>
    <r>
      <t>/eli/{jurisdiction}/{agent}/{sub-agent}/{year}/{month}/{day}/{type}/{sub-type}/{domain}/{natural-identifier}</t>
    </r>
    <r>
      <rPr>
        <sz val="11"/>
        <color rgb="FFFF0000"/>
        <rFont val="Calibri (Body)"/>
      </rPr>
      <t>/{level-1}/...</t>
    </r>
    <r>
      <rPr>
        <sz val="11"/>
        <color theme="1"/>
        <rFont val="Calibri"/>
      </rPr>
      <t>/{point-in-time}/{version}/{language}</t>
    </r>
  </si>
  <si>
    <t>Kanton ZH</t>
  </si>
  <si>
    <t>Gemeinde …</t>
  </si>
  <si>
    <t>Bund</t>
  </si>
  <si>
    <t>Alle Bestandteile der ELI-Schematafel:</t>
  </si>
  <si>
    <t xml:space="preserve">Der Bund publiziert bereits Rechtsinformationen unter Verwendung der ELI URI, jedoch noch nicht alle. Bedingt durch den Föderalismus und weil auch innerhalb der Bundesverwaltung zum Teil dezentral Rechtsinformationen veröffentlicht werden, sind Rechtsinformationen zum Teil gar nicht oder nicht immer über ELI URI auffindbar. Insbesondere für die Kantone muss die ELI URI noch definiert werden
Nicht alle
</t>
  </si>
  <si>
    <r>
      <t xml:space="preserve">Der ELI verwendet </t>
    </r>
    <r>
      <rPr>
        <b/>
        <sz val="11"/>
        <color theme="1"/>
        <rFont val="Calibri"/>
        <family val="2"/>
        <scheme val="minor"/>
      </rPr>
      <t>URI</t>
    </r>
    <r>
      <rPr>
        <sz val="11"/>
        <color theme="1"/>
        <rFont val="Calibri"/>
      </rPr>
      <t xml:space="preserve"> (Unified Resource Identifier) im HTTP-Format zur spezifischen Identifizierung </t>
    </r>
    <r>
      <rPr>
        <b/>
        <sz val="11"/>
        <color theme="1"/>
        <rFont val="Calibri"/>
        <family val="2"/>
        <scheme val="minor"/>
      </rPr>
      <t>aller</t>
    </r>
    <r>
      <rPr>
        <sz val="11"/>
        <color theme="1"/>
        <rFont val="Calibri"/>
      </rPr>
      <t xml:space="preserve"> online verfügbaren Rechtsinformationen, die von amtlicher Seite in ganz Europa veröffentlicht werden. Diese URI werden formell über automatisch lesbare </t>
    </r>
    <r>
      <rPr>
        <b/>
        <sz val="11"/>
        <color theme="1"/>
        <rFont val="Calibri"/>
        <family val="2"/>
        <scheme val="minor"/>
      </rPr>
      <t>URI-Schematafeln (IETF RFC 6570)</t>
    </r>
    <r>
      <rPr>
        <sz val="11"/>
        <color theme="1"/>
        <rFont val="Calibri"/>
      </rPr>
      <t xml:space="preserve"> beschrieben und verwenden Bestandteile, die Semantiken sowohl aus juristischer wie aus Verbrauchersicht beinhalten.
</t>
    </r>
    <r>
      <rPr>
        <b/>
        <sz val="11"/>
        <color theme="1"/>
        <rFont val="Calibri"/>
        <family val="2"/>
        <scheme val="minor"/>
      </rPr>
      <t>Jeder Mitgliedstaat</t>
    </r>
    <r>
      <rPr>
        <sz val="11"/>
        <color theme="1"/>
        <rFont val="Calibri"/>
      </rPr>
      <t xml:space="preserve"> erstellt seine eigenen, selbstbeschreibenden URI unter Verwendung der erwähnten Bestandteile und unter Berücksichtigung der spezifischen Spracherfordernisse.
Alle Bestandteile sind optional und können auf Grundlage der nationalen Anforderungen ausgewählt werden; es ist keine feste Reihenfolge einzuhalten. 
Um den Austausch der Daten zu ermöglichen, muss die ausgewählte URISchematafel dokumentiert sein und den Mechanismus für URI-Schematafeln (siehe Beispiel) verwenden:</t>
    </r>
  </si>
  <si>
    <t xml:space="preserve">Identifizierung der Rechtsvorschriften </t>
  </si>
  <si>
    <t>(Metadaten und Ontologie)</t>
  </si>
  <si>
    <t>(URI)</t>
  </si>
  <si>
    <t>Die folgenden Elemente des ELI können unabhängig voneinander implementiert werden:</t>
  </si>
  <si>
    <t>Source: https://eur-lex.europa.eu/legal-content/DE/TXT/PDF/?uri=CELEX:52012XG1026(01)</t>
  </si>
  <si>
    <t>Schweizer Entsprechung</t>
  </si>
  <si>
    <t>Elemente des ELI (Rechtsgrundlagen)</t>
  </si>
  <si>
    <t>Any description of pages that is not separated into pageStart and pageEnd; for example, "1-6, 9, 55" or "10-12, 46-49".</t>
  </si>
  <si>
    <t>Text</t>
  </si>
  <si>
    <t>pagination</t>
  </si>
  <si>
    <t>The page on which the work starts; for example "135" or "xiii".</t>
  </si>
  <si>
    <t>Integer or Text</t>
  </si>
  <si>
    <t>pageStart</t>
  </si>
  <si>
    <t>The page on which the work ends; for example "138" or "xvi".</t>
  </si>
  <si>
    <t>pageEnd</t>
  </si>
  <si>
    <t>Identifies the issue of publication; for example, "iii" or "2".</t>
  </si>
  <si>
    <t>issueNumber</t>
  </si>
  <si>
    <t>Expected Type</t>
  </si>
  <si>
    <t>Property</t>
  </si>
  <si>
    <t>Identifies the volume of publication or multi-part work; for example "iii" or "2".</t>
  </si>
  <si>
    <t>volumeNumber</t>
  </si>
  <si>
    <t>Any description of pages not separated into pageStart and pageEnd; for example "1-6, 9, 55".</t>
  </si>
  <si>
    <t>Periodical has no properties of its own; it inherits all properties from CreativeWorkSeries.</t>
  </si>
  <si>
    <t>(none)</t>
  </si>
  <si>
    <t>The start date and time of the item.</t>
  </si>
  <si>
    <t>Date or DateTime</t>
  </si>
  <si>
    <t>startDate</t>
  </si>
  <si>
    <t>The International Standard Serial Number (ISSN) identifying this serial publication.</t>
  </si>
  <si>
    <t>issn</t>
  </si>
  <si>
    <t>The end date and time of the item.</t>
  </si>
  <si>
    <t>endDate</t>
  </si>
  <si>
    <t>A work that is a translation of the content of this work.</t>
  </si>
  <si>
    <t>CreativeWork</t>
  </si>
  <si>
    <t>workTranslation</t>
  </si>
  <si>
    <t>Example/instance/realization of the concept of this creative work.</t>
  </si>
  <si>
    <t>workExample</t>
  </si>
  <si>
    <t>Number of words in the text of the CreativeWork.</t>
  </si>
  <si>
    <t>Integer</t>
  </si>
  <si>
    <t>wordCount</t>
  </si>
  <si>
    <t>An embedded video object.</t>
  </si>
  <si>
    <t>Clip or VideoObject</t>
  </si>
  <si>
    <t>video</t>
  </si>
  <si>
    <t>The version of the CreativeWork embodied by this resource.</t>
  </si>
  <si>
    <t>Number or Text</t>
  </si>
  <si>
    <t>Further information about usage/licensing of the CreativeWork.</t>
  </si>
  <si>
    <t>CreativeWork or URL</t>
  </si>
  <si>
    <t>usageInfo</t>
  </si>
  <si>
    <t>Typical expected age range, e.g. '7-9'.</t>
  </si>
  <si>
    <t>typicalAgeRange</t>
  </si>
  <si>
    <t>Who adapted the creative work to another language/market.</t>
  </si>
  <si>
    <t>Organization or Person</t>
  </si>
  <si>
    <t>translator</t>
  </si>
  <si>
    <t>The work that this work has been translated from.</t>
  </si>
  <si>
    <t>translationOfWork</t>
  </si>
  <si>
    <t>Approximate time to work through the content.</t>
  </si>
  <si>
    <t>Duration</t>
  </si>
  <si>
    <t>timeRequired</t>
  </si>
  <si>
    <t>A thumbnail image relevant to the Thing.</t>
  </si>
  <si>
    <t>URL</t>
  </si>
  <si>
    <t>thumbnailUrl</t>
  </si>
  <si>
    <t>Thumbnail image for an image or video.</t>
  </si>
  <si>
    <t>ImageObject</t>
  </si>
  <si>
    <t>thumbnail</t>
  </si>
  <si>
    <t>Textual content of this CreativeWork.</t>
  </si>
  <si>
    <t>text</t>
  </si>
  <si>
    <t>Period that the content applies to/describes.</t>
  </si>
  <si>
    <t>DateTime, Text, or URL</t>
  </si>
  <si>
    <t>temporalCoverage</t>
  </si>
  <si>
    <t>Used when more specific temporal properties aren't known to apply.</t>
  </si>
  <si>
    <t>DateTime or Text</t>
  </si>
  <si>
    <t>temporal</t>
  </si>
  <si>
    <t>Competency or learning outcome the item helps teach.</t>
  </si>
  <si>
    <t>DefinedTerm or Text</t>
  </si>
  <si>
    <t>teaches</t>
  </si>
  <si>
    <t>A person/organization that supports the thing financially.</t>
  </si>
  <si>
    <t>sponsor</t>
  </si>
  <si>
    <t>Place(s) that are the focus of the content.</t>
  </si>
  <si>
    <t>Place</t>
  </si>
  <si>
    <t>spatialCoverage</t>
  </si>
  <si>
    <t>Used when more specific spatial properties aren't known to apply.</t>
  </si>
  <si>
    <t>spatial</t>
  </si>
  <si>
    <t>Organization on whose behalf the creator was working.</t>
  </si>
  <si>
    <t>sourceOrganization</t>
  </si>
  <si>
    <t>Standardized size of the product/work.</t>
  </si>
  <si>
    <t>DefinedTerm, QuantitativeValue, SizeSpecification, or Text</t>
  </si>
  <si>
    <t>size</t>
  </si>
  <si>
    <t>Party responsible for generating/publishing the structured data.</t>
  </si>
  <si>
    <t>sdPublisher</t>
  </si>
  <si>
    <t>License applying to this structured data.</t>
  </si>
  <si>
    <t>sdLicense</t>
  </si>
  <si>
    <t>Date the current structured data was generated/published.</t>
  </si>
  <si>
    <t>sdDatePublished</t>
  </si>
  <si>
    <t>A particular schema.org (or other schema) version used.</t>
  </si>
  <si>
    <t>Text or URL</t>
  </si>
  <si>
    <t>schemaVersion</t>
  </si>
  <si>
    <t>A review of the item.</t>
  </si>
  <si>
    <t>Review</t>
  </si>
  <si>
    <t>review</t>
  </si>
  <si>
    <t>Place and time the release was issued.</t>
  </si>
  <si>
    <t>PublicationEvent</t>
  </si>
  <si>
    <t>releasedEvent</t>
  </si>
  <si>
    <t>The Event where the CreativeWork was recorded.</t>
  </si>
  <si>
    <t>Event</t>
  </si>
  <si>
    <t>recordedAt</t>
  </si>
  <si>
    <t>Document describing editorial principles of the publisher.</t>
  </si>
  <si>
    <t>publishingPrinciples</t>
  </si>
  <si>
    <t>The publishing division which published the work.</t>
  </si>
  <si>
    <t>publisherImprint</t>
  </si>
  <si>
    <t>The publisher of the CreativeWork.</t>
  </si>
  <si>
    <t>A publication event associated with the item.</t>
  </si>
  <si>
    <t>publication</t>
  </si>
  <si>
    <t>The service provider/operator or goods producer.</t>
  </si>
  <si>
    <t>provider</t>
  </si>
  <si>
    <t>Person/organization who produced the work.</t>
  </si>
  <si>
    <t>producer</t>
  </si>
  <si>
    <t>Position of an item in a series or sequence.</t>
  </si>
  <si>
    <t>position</t>
  </si>
  <si>
    <t>A pattern the item has, e.g. 'polka dot'.</t>
  </si>
  <si>
    <t>pattern</t>
  </si>
  <si>
    <t>An offer to provide this item.</t>
  </si>
  <si>
    <t>Demand or Offer</t>
  </si>
  <si>
    <t>offers</t>
  </si>
  <si>
    <t>Indicates the CreativeWork references, but isn't about, a concept.</t>
  </si>
  <si>
    <t>Thing</t>
  </si>
  <si>
    <t>mentions</t>
  </si>
  <si>
    <t>Quantity of materials or physical space they occupy.</t>
  </si>
  <si>
    <t>QuantitativeValue or Text</t>
  </si>
  <si>
    <t>materialExtent</t>
  </si>
  <si>
    <t>A material something is made from.</t>
  </si>
  <si>
    <t>Product, Text, or URL</t>
  </si>
  <si>
    <t>material</t>
  </si>
  <si>
    <t>Maintainer of a Dataset, software package, or Project.</t>
  </si>
  <si>
    <t>maintainer</t>
  </si>
  <si>
    <t>Primary entity described in some page or CreativeWork.</t>
  </si>
  <si>
    <t>mainEntity</t>
  </si>
  <si>
    <t>Location where the CreativeWork was created.</t>
  </si>
  <si>
    <t>locationCreated</t>
  </si>
  <si>
    <t>A license document applying to this content.</t>
  </si>
  <si>
    <t>license</t>
  </si>
  <si>
    <t>Predominant kind of learning resource, e.g. 'handout'.</t>
  </si>
  <si>
    <t>learningResourceType</t>
  </si>
  <si>
    <t>Keywords or tags describing the item.</t>
  </si>
  <si>
    <t>DefinedTerm, Text, or URL</t>
  </si>
  <si>
    <t>keywords</t>
  </si>
  <si>
    <t>Indicates a CreativeWork that this item is part of.</t>
  </si>
  <si>
    <t>isPartOf</t>
  </si>
  <si>
    <t>Whether the content is family friendly.</t>
  </si>
  <si>
    <t>Boolean</t>
  </si>
  <si>
    <t>isFamilyFriendly</t>
  </si>
  <si>
    <t>A resource from which this work is derived or adapted.</t>
  </si>
  <si>
    <t>CreativeWork, Product, or URL</t>
  </si>
  <si>
    <t>isBasedOn</t>
  </si>
  <si>
    <t>Whether the item is accessible for free.</t>
  </si>
  <si>
    <t>isAccessibleForFree</t>
  </si>
  <si>
    <t>A specific claim contained/implied by the content.</t>
  </si>
  <si>
    <t>Claim</t>
  </si>
  <si>
    <t>interpretedAsClaim</t>
  </si>
  <si>
    <t>Predominant mode of learning supported (active/expositive/mixed).</t>
  </si>
  <si>
    <t>interactivityType</t>
  </si>
  <si>
    <t>Number of interactions with the CreativeWork.</t>
  </si>
  <si>
    <t>InteractionCounter</t>
  </si>
  <si>
    <t>interactionStatistic</t>
  </si>
  <si>
    <t>The language of the content.</t>
  </si>
  <si>
    <t>Language or Text</t>
  </si>
  <si>
    <t>inLanguage</t>
  </si>
  <si>
    <t>Headline of the article.</t>
  </si>
  <si>
    <t>headline</t>
  </si>
  <si>
    <t>Indicates a CreativeWork that is part of this item.</t>
  </si>
  <si>
    <t>hasPart</t>
  </si>
  <si>
    <t>Genre of the creative work.</t>
  </si>
  <si>
    <t>genre</t>
  </si>
  <si>
    <t>A Grant that funds or sponsors this item.</t>
  </si>
  <si>
    <t>Grant</t>
  </si>
  <si>
    <t>funding</t>
  </si>
  <si>
    <t>A person/organization that financially supports the item.</t>
  </si>
  <si>
    <t>funder</t>
  </si>
  <si>
    <t>Date the content expires and is no longer useful/available.</t>
  </si>
  <si>
    <t>expires</t>
  </si>
  <si>
    <t>A creative work that this work is an example/derivation of.</t>
  </si>
  <si>
    <t>exampleOfWork</t>
  </si>
  <si>
    <t>Media type, typically a MIME type.</t>
  </si>
  <si>
    <t>encodingFormat</t>
  </si>
  <si>
    <t>A media object that encodes this CreativeWork (synonym of associatedMedia).</t>
  </si>
  <si>
    <t>MediaObject</t>
  </si>
  <si>
    <t>encoding</t>
  </si>
  <si>
    <t>Purpose of the work in an education context, e.g. 'assignment'.</t>
  </si>
  <si>
    <t>educationalUse</t>
  </si>
  <si>
    <t>Progression level in an educational context (e.g. beginner).</t>
  </si>
  <si>
    <t>educationalLevel</t>
  </si>
  <si>
    <t>Alignment to an established educational framework.</t>
  </si>
  <si>
    <t>AlignmentObject</t>
  </si>
  <si>
    <t>educationalAlignment</t>
  </si>
  <si>
    <t>The Person who edited the CreativeWork.</t>
  </si>
  <si>
    <t>editor</t>
  </si>
  <si>
    <t>An EIDR identifier for a specific edit/edition.</t>
  </si>
  <si>
    <t>editEIDR</t>
  </si>
  <si>
    <t>Location where the item can be viewed/experienced in person.</t>
  </si>
  <si>
    <t>displayLocation</t>
  </si>
  <si>
    <t>Link to the page containing comments on the CreativeWork.</t>
  </si>
  <si>
    <t>discussionUrl</t>
  </si>
  <si>
    <t>Nature of the digital source(s) for the CreativeWork.</t>
  </si>
  <si>
    <t>IPTCDigitalSourceEnumeration</t>
  </si>
  <si>
    <t>digitalSourceType</t>
  </si>
  <si>
    <t>Date of first publication or broadcast.</t>
  </si>
  <si>
    <t>datePublished</t>
  </si>
  <si>
    <t>Date the CreativeWork was most recently modified.</t>
  </si>
  <si>
    <t>dateModified</t>
  </si>
  <si>
    <t>Date the CreativeWork was created.</t>
  </si>
  <si>
    <t>dateCreated</t>
  </si>
  <si>
    <t>Text crediting people/organizations associated with the work.</t>
  </si>
  <si>
    <t>creditText</t>
  </si>
  <si>
    <t>The creator/author of this CreativeWork.</t>
  </si>
  <si>
    <t>creator</t>
  </si>
  <si>
    <t>Stage in the work's lifecycle (e.g. Draft, Published).</t>
  </si>
  <si>
    <t>creativeWorkStatus</t>
  </si>
  <si>
    <t>Country of origin of the work.</t>
  </si>
  <si>
    <t>Country</t>
  </si>
  <si>
    <t>countryOfOrigin</t>
  </si>
  <si>
    <t>A correction to the CreativeWork.</t>
  </si>
  <si>
    <t>CorrectionComment, Text, or URL</t>
  </si>
  <si>
    <t>correction</t>
  </si>
  <si>
    <t>Year the claimed copyright was first asserted.</t>
  </si>
  <si>
    <t>Number</t>
  </si>
  <si>
    <t>copyrightYear</t>
  </si>
  <si>
    <t>Text describing the copyright aspects of the work.</t>
  </si>
  <si>
    <t>copyrightNotice</t>
  </si>
  <si>
    <t>The party holding the legal copyright.</t>
  </si>
  <si>
    <t>copyrightHolder</t>
  </si>
  <si>
    <t>A secondary contributor to the CreativeWork or Event.</t>
  </si>
  <si>
    <t>contributor</t>
  </si>
  <si>
    <t>Specific time described by the work, for content emphasising a moment within an Event.</t>
  </si>
  <si>
    <t>DateTime</t>
  </si>
  <si>
    <t>contentReferenceTime</t>
  </si>
  <si>
    <t>Official rating of a piece of content, e.g. 'MPAA PG-13'.</t>
  </si>
  <si>
    <t>Rating or Text</t>
  </si>
  <si>
    <t>contentRating</t>
  </si>
  <si>
    <t>The location depicted or described in the content.</t>
  </si>
  <si>
    <t>contentLocation</t>
  </si>
  <si>
    <t>Conditions affecting availability or access method(s).</t>
  </si>
  <si>
    <t>conditionsOfAccess</t>
  </si>
  <si>
    <t>Number of comments this CreativeWork has received.</t>
  </si>
  <si>
    <t>commentCount</t>
  </si>
  <si>
    <t>Comments, typically from users.</t>
  </si>
  <si>
    <t>comment</t>
  </si>
  <si>
    <t>A citation or reference to another creative work.</t>
  </si>
  <si>
    <t>CreativeWork or Text</t>
  </si>
  <si>
    <t>citation</t>
  </si>
  <si>
    <t>Fictional person connected with a creative work.</t>
  </si>
  <si>
    <t>character</t>
  </si>
  <si>
    <t>An award won by or for this item.</t>
  </si>
  <si>
    <t>award</t>
  </si>
  <si>
    <t>The author of this content or rating.</t>
  </si>
  <si>
    <t>author</t>
  </si>
  <si>
    <t>An embedded audio object.</t>
  </si>
  <si>
    <t>AudioObject, Clip, or MusicRecording</t>
  </si>
  <si>
    <t>audio</t>
  </si>
  <si>
    <t>An intended audience for the work.</t>
  </si>
  <si>
    <t>Audience</t>
  </si>
  <si>
    <t>audience</t>
  </si>
  <si>
    <t>A media object that encodes this CreativeWork (synonym of encoding).</t>
  </si>
  <si>
    <t>associatedMedia</t>
  </si>
  <si>
    <t>Competency or learning outcome the item is intended to assess.</t>
  </si>
  <si>
    <t>assesses</t>
  </si>
  <si>
    <t>A page or link involved in archiving the CreativeWork.</t>
  </si>
  <si>
    <t>URL or WebPage</t>
  </si>
  <si>
    <t>archivedAt</t>
  </si>
  <si>
    <t>A secondary title of the CreativeWork.</t>
  </si>
  <si>
    <t>alternativeHeadline</t>
  </si>
  <si>
    <t>Overall rating based on a collection of reviews.</t>
  </si>
  <si>
    <t>AggregateRating</t>
  </si>
  <si>
    <t>aggregateRating</t>
  </si>
  <si>
    <t>Page documenting how to acquire a license for the item.</t>
  </si>
  <si>
    <t>acquireLicensePage</t>
  </si>
  <si>
    <t>The Person legally accountable for the CreativeWork.</t>
  </si>
  <si>
    <t>accountablePerson</t>
  </si>
  <si>
    <t>Human-readable summary of accessibility features/deficiencies.</t>
  </si>
  <si>
    <t>accessibilitySummary</t>
  </si>
  <si>
    <t>A characteristic that may be physiologically dangerous to some users.</t>
  </si>
  <si>
    <t>accessibilityHazard</t>
  </si>
  <si>
    <t>Accessibility features present in the resource.</t>
  </si>
  <si>
    <t>accessibilityFeature</t>
  </si>
  <si>
    <t>Input methods sufficient to fully control the resource.</t>
  </si>
  <si>
    <t>accessibilityControl</t>
  </si>
  <si>
    <t>Accessibility API the resource is compatible with.</t>
  </si>
  <si>
    <t>accessibilityAPI</t>
  </si>
  <si>
    <t>Combined access modes that are sufficient to understand all the content.</t>
  </si>
  <si>
    <t>ItemList</t>
  </si>
  <si>
    <t>accessModeSufficient</t>
  </si>
  <si>
    <t>The sensory/cognitive mode through which the content can be perceived (e.g. visual, auditory).</t>
  </si>
  <si>
    <t>accessMode</t>
  </si>
  <si>
    <t>A short description that summarizes a CreativeWork.</t>
  </si>
  <si>
    <t>abstract</t>
  </si>
  <si>
    <t>The subject matter of an object.</t>
  </si>
  <si>
    <t>about</t>
  </si>
  <si>
    <t>Thing &gt; CreativeWork</t>
  </si>
  <si>
    <t>URL of the item.</t>
  </si>
  <si>
    <t>url</t>
  </si>
  <si>
    <t>A CreativeWork or Event about this Thing.</t>
  </si>
  <si>
    <t>CreativeWork or Event</t>
  </si>
  <si>
    <t>subjectOf</t>
  </si>
  <si>
    <t>URL of a reference web page that unambiguously indicates the item's identity.</t>
  </si>
  <si>
    <t>sameAs</t>
  </si>
  <si>
    <t>Indicates a potential Action, an idealized action in which this thing would play an 'object' role.</t>
  </si>
  <si>
    <t>Action</t>
  </si>
  <si>
    <t>potentialAction</t>
  </si>
  <si>
    <t>A person or organization who owns this Thing.</t>
  </si>
  <si>
    <t>owner</t>
  </si>
  <si>
    <t>The name of the item.</t>
  </si>
  <si>
    <t>name</t>
  </si>
  <si>
    <t>Indicates a page for which this thing is the main entity being described.</t>
  </si>
  <si>
    <t>mainEntityOfPage</t>
  </si>
  <si>
    <t>An image of the item.</t>
  </si>
  <si>
    <t>ImageObject or URL</t>
  </si>
  <si>
    <t>image</t>
  </si>
  <si>
    <t>Any kind of identifier for any kind of Thing, such as ISBNs, GTIN codes, UUIDs, etc.</t>
  </si>
  <si>
    <t>PropertyValue, Text, or URL</t>
  </si>
  <si>
    <t>identifier</t>
  </si>
  <si>
    <t>A short description used to disambiguate from other, similar items.</t>
  </si>
  <si>
    <t>disambiguatingDescription</t>
  </si>
  <si>
    <t>A description of the item.</t>
  </si>
  <si>
    <t>Text or TextObject</t>
  </si>
  <si>
    <t>An alias for the item.</t>
  </si>
  <si>
    <t>alternateName</t>
  </si>
  <si>
    <t>An additional type for the item, typically used for adding more specific types from external vocabularies.</t>
  </si>
  <si>
    <t>additionalType</t>
  </si>
  <si>
    <t>CreativeWorkSeries</t>
  </si>
  <si>
    <t>Periodical</t>
  </si>
  <si>
    <t>PublicationVolume</t>
  </si>
  <si>
    <t>PublicationIssue</t>
  </si>
  <si>
    <t>Schema</t>
  </si>
  <si>
    <t>Level</t>
  </si>
  <si>
    <t>CreativeWork &gt; Expression / LegalExpression</t>
  </si>
  <si>
    <t>Periodical&gt; PublicationVolume</t>
  </si>
  <si>
    <t>PublicationVolume &gt; PublicationIssue</t>
  </si>
  <si>
    <t>hasPart / isPartOf</t>
  </si>
  <si>
    <r>
      <rPr>
        <sz val="14"/>
        <color theme="1"/>
        <rFont val="Calibri"/>
        <family val="2"/>
        <scheme val="minor"/>
      </rPr>
      <t>Thing</t>
    </r>
    <r>
      <rPr>
        <b/>
        <sz val="14"/>
        <color theme="1"/>
        <rFont val="Calibri"/>
        <family val="2"/>
        <scheme val="minor"/>
      </rPr>
      <t xml:space="preserve"> </t>
    </r>
    <r>
      <rPr>
        <sz val="14"/>
        <color theme="1"/>
        <rFont val="Calibri"/>
        <family val="2"/>
        <scheme val="minor"/>
      </rPr>
      <t>&gt; CreativeWork &gt; CreativeWorkSeries &gt;</t>
    </r>
    <r>
      <rPr>
        <b/>
        <sz val="14"/>
        <color theme="1"/>
        <rFont val="Calibri"/>
        <family val="2"/>
        <scheme val="minor"/>
      </rPr>
      <t xml:space="preserve"> Periodical&gt; PublicationVolume &gt; PublicationIssue</t>
    </r>
  </si>
  <si>
    <t>workExample / exampleOfWork</t>
  </si>
  <si>
    <t>subjectOf / about</t>
  </si>
  <si>
    <t>FRBR</t>
  </si>
  <si>
    <t>Schema.org</t>
  </si>
  <si>
    <t>CreativeWorkSeries &gt; Periodical</t>
  </si>
  <si>
    <t>?</t>
  </si>
  <si>
    <t>CreativeWork &gt; CreativeWorkSeries</t>
  </si>
  <si>
    <t>ELI</t>
  </si>
  <si>
    <t>Mapping: Schema.org Publication &gt; eCH-0296 (optional)</t>
  </si>
  <si>
    <t>PDF</t>
  </si>
  <si>
    <t>Webpage</t>
  </si>
  <si>
    <t>This guide refers to the version 1.4 of the ELI ontology</t>
  </si>
  <si>
    <t>ELI Technical implementation guide (third edition)</t>
  </si>
  <si>
    <t>ELI Good practices and guidelines (third edition)</t>
  </si>
  <si>
    <t>Mapping to PublicationIssue</t>
  </si>
  <si>
    <t>Schema.org - Publication</t>
  </si>
  <si>
    <t>ELI Implementation</t>
  </si>
  <si>
    <t>URIs are cited in the text of this document in an abbreviated form:</t>
  </si>
  <si>
    <t>Abbrevisation</t>
  </si>
  <si>
    <t>eli:</t>
  </si>
  <si>
    <t>eli-dl:</t>
  </si>
  <si>
    <t>http://www.w3.org/1999/02/22-rdf-syntax-ns#</t>
  </si>
  <si>
    <t>rdf:</t>
  </si>
  <si>
    <t>http://www.w3.org/2000/01/rdf-schema#</t>
  </si>
  <si>
    <t>rdfs:</t>
  </si>
  <si>
    <t>http://www.w3.org/2004/02/skos/core#</t>
  </si>
  <si>
    <t>skos:</t>
  </si>
  <si>
    <t>http://purl.org/dc/terms/</t>
  </si>
  <si>
    <t>dct:</t>
  </si>
  <si>
    <t>https://www.iana.org/assignments/media-types/</t>
  </si>
  <si>
    <t>iana:</t>
  </si>
  <si>
    <t>Europen Legislation Identifier (ELI)</t>
  </si>
  <si>
    <t>ELI for draft legislation (ELI-DL)</t>
  </si>
  <si>
    <t>Resource Description Framework (RDF)</t>
  </si>
  <si>
    <t>Simple Knolwedge Organiszation System (SKOS)</t>
  </si>
  <si>
    <t>Dublin Core Terms Metadata (DCT)</t>
  </si>
  <si>
    <t>What it stands for</t>
  </si>
  <si>
    <t>So, for example, eli:LegalResource is an abbreviation of &lt;http://data.europa.eu/eli/ontology#LegalResource&gt;.</t>
  </si>
  <si>
    <t>ELI URI identifiers</t>
  </si>
  <si>
    <t>Abbreviations</t>
  </si>
  <si>
    <t>In the context of ELI, URIs are used to identify legal resources, their
expressions in specific languages and formats, agents that passed
or made the law, geographic areas, languages, and other concepts.
Anything needed to express ELI metadata is identified by a URI.
In the context of ELI, URI are said to be constructed using “com-
ponents”; a URI component is a piece of information used as part
the URI, like {year}, {type_document}, {language}, etc. Components
are usually separated by “/”, e.g. http://exemple.eu/eli/{type_docu-
ment}/{year}/{language}.</t>
  </si>
  <si>
    <t>Requirements</t>
  </si>
  <si>
    <t>close to citation; not opaque or obscure; readable by end users</t>
  </si>
  <si>
    <t>stable components over time</t>
  </si>
  <si>
    <t>hierarchical structure</t>
  </si>
  <si>
    <t>Canoncial URIs</t>
  </si>
  <si>
    <t>Alises URIs</t>
  </si>
  <si>
    <t>the official URI to identify a resource; typically this URI would be used as the subject of the RDF triples used to encode the data, and would be the one stored as the primary key in a metadata database, if such a database exists</t>
  </si>
  <si>
    <t>other URIs to refer to resources that are identified
by a canonical URI. These aliases URIs can serve as alternative ways for users to identify or access the corresponding resource but are typically not used when expressing metadata internally</t>
  </si>
  <si>
    <t>Example</t>
  </si>
  <si>
    <r>
      <t xml:space="preserve">http://legifrance.gouv.fr/eli/loi/2014/10/13/AGRX1324417L/jo/texte 
</t>
    </r>
    <r>
      <rPr>
        <b/>
        <sz val="11"/>
        <color theme="1"/>
        <rFont val="Calibri"/>
        <family val="2"/>
      </rPr>
      <t>has the alias</t>
    </r>
    <r>
      <rPr>
        <sz val="11"/>
        <color theme="1"/>
        <rFont val="Calibri"/>
        <family val="2"/>
      </rPr>
      <t xml:space="preserve"> 
http://legifrance.gouv.fr/eli/loi/2014/10/13/2014-1170/jo/texte.</t>
    </r>
  </si>
  <si>
    <t>Identification</t>
  </si>
  <si>
    <t>Location</t>
  </si>
  <si>
    <t>Terms</t>
  </si>
  <si>
    <t>Incomplete URIs / Partial URIs</t>
  </si>
  <si>
    <t>Full URIs</t>
  </si>
  <si>
    <t>Full URIs serve as identifiers for legislation</t>
  </si>
  <si>
    <t>link to the beginning of the URI</t>
  </si>
  <si>
    <r>
      <rPr>
        <b/>
        <sz val="11"/>
        <color theme="1"/>
        <rFont val="Calibri"/>
        <family val="2"/>
      </rPr>
      <t xml:space="preserve">/eli/{typedoc} </t>
    </r>
    <r>
      <rPr>
        <sz val="11"/>
        <color theme="1"/>
        <rFont val="Calibri"/>
        <family val="2"/>
      </rPr>
      <t xml:space="preserve">should return a (paginated) list of all the documents of the given type.
</t>
    </r>
    <r>
      <rPr>
        <b/>
        <sz val="11"/>
        <color theme="1"/>
        <rFont val="Calibri"/>
        <family val="2"/>
      </rPr>
      <t>/eli/{typedoc}/{year}</t>
    </r>
    <r>
      <rPr>
        <sz val="11"/>
        <color theme="1"/>
        <rFont val="Calibri"/>
        <family val="2"/>
      </rPr>
      <t xml:space="preserve"> should return a (paginated) list of all the documents of the given type published in the given year.
</t>
    </r>
    <r>
      <rPr>
        <b/>
        <sz val="11"/>
        <color theme="1"/>
        <rFont val="Calibri"/>
        <family val="2"/>
      </rPr>
      <t>/eli/{typedoc}/{year}/{natural_number}</t>
    </r>
    <r>
      <rPr>
        <sz val="11"/>
        <color theme="1"/>
        <rFont val="Calibri"/>
        <family val="2"/>
      </rPr>
      <t xml:space="preserve"> should redirect to the latest consolidated version or base act of the document with the given document type, year, and number.</t>
    </r>
  </si>
  <si>
    <t>http://data.europa.eu/eli/{typedoc}/{year}/
{natural_number}/oj: canonical ELI to identify a directive or regulation.</t>
  </si>
  <si>
    <t>http://data.europa.eu/eli/{typedoc}/{year}/
{natural_number}/corrigendum/{publication_
date}/oj: canonical ELI to identify a corrigendum.</t>
  </si>
  <si>
    <t>EU Office of Publications - Directive / Regulation</t>
  </si>
  <si>
    <t>EU Office of Publications - Directive / Regulation - Corrigendum</t>
  </si>
  <si>
    <t>ELI Registry (EUR-LEX)</t>
  </si>
  <si>
    <t>http://eur-lex.europa.eu/eli-register/about.html</t>
  </si>
  <si>
    <t>registry of the ELI identifier schemes used by the member states that have implemented ELI</t>
  </si>
  <si>
    <t>Example URI</t>
  </si>
  <si>
    <t>Additional Remarks</t>
  </si>
  <si>
    <t>Format (Recommendation)</t>
  </si>
  <si>
    <t>2 letter country code</t>
  </si>
  <si>
    <t>codes for administrative hierarchical structures and
substructures. Member States need to define their own
values.</t>
  </si>
  <si>
    <t>The components don’t have to be used together (e.g. {year}
can be used without {month} or {day})</t>
  </si>
  <si>
    <t>{year}: 4 digits {month} and {day}: 2 digits</t>
  </si>
  <si>
    <t>The technical implementation guide lists natural identifier first and then domain (inverse order)</t>
  </si>
  <si>
    <t>Reference to a subdivision of an act and paragraph, e.g. Article 15</t>
  </si>
  <si>
    <t>YYYYMMDD or
YYYY-MM-DD</t>
  </si>
  <si>
    <t>Note that the Council conclusions inviting the introduction of the European Legislation Identifier only recommends YYYYMMDD but implementations using YYYY-MM-DD would still be valid.</t>
  </si>
  <si>
    <t>n/a 
(see also 2.2.3)</t>
  </si>
  <si>
    <t>3-letters language codes (ISO-639-1)</t>
  </si>
  <si>
    <t>To distinguish between a base act or a consolidated version.</t>
  </si>
  <si>
    <t>/{format}</t>
  </si>
  <si>
    <t>A file format, like “pdf” or “html”</t>
  </si>
  <si>
    <t>required</t>
  </si>
  <si>
    <t>optional (all components; order is flexible)</t>
  </si>
  <si>
    <t>Note that the Council conclusions inviting the introduction of the European Legislation does not list this component explicitly, but it is always part of the URIs to identify the eli:Format level.</t>
  </si>
  <si>
    <t xml:space="preserve">Note that ELI-DL also proposes additional URI components for ELI-DL URIs. These additional components are documented in the ELI-DL URI specification document </t>
  </si>
  <si>
    <t>Should I use 2-letter codes or 3-letter codes for the
{language} component in ELI identifiers?
ELI explicitly recommends using 3-letter codes for the {language} component when building ELI URIs (ISO-639-2). See the code list page for the list of language codes.
That being said, implementations using 2-letters language codes would still be valid. It is expected in that case that an alias mechanism be implemented from one to the other.</t>
  </si>
  <si>
    <t>When crafting ELIs for subdivisions, one need to combine a code to identify the subdivision type (section, article, paragraphs, etc.) and the number or identifier of the subdivision (1, A, 1.5.9, etc.).
Concatenate the subdivision type and its number in a single component, using another separator, typically underscore “_”; e.g. /eli/law/2015/123/article_3/paragraph_2</t>
  </si>
  <si>
    <t>Source: Technical implementation guide 3.1</t>
  </si>
  <si>
    <t>Namespace</t>
  </si>
  <si>
    <t>Abbreviation (Prefix)</t>
  </si>
  <si>
    <t>This URI resolves to the OWL file of the ontology</t>
  </si>
  <si>
    <r>
      <rPr>
        <b/>
        <sz val="11"/>
        <color theme="1"/>
        <rFont val="Calibri"/>
        <family val="2"/>
        <scheme val="minor"/>
      </rPr>
      <t xml:space="preserve">Data model: </t>
    </r>
    <r>
      <rPr>
        <sz val="11"/>
        <color theme="1"/>
        <rFont val="Calibri"/>
        <family val="2"/>
        <scheme val="minor"/>
      </rPr>
      <t xml:space="preserve">The ELI ontology defines a core model for describing </t>
    </r>
    <r>
      <rPr>
        <b/>
        <sz val="11"/>
        <color theme="1"/>
        <rFont val="Calibri"/>
        <family val="2"/>
        <scheme val="minor"/>
      </rPr>
      <t>legal resources</t>
    </r>
    <r>
      <rPr>
        <sz val="11"/>
        <color theme="1"/>
        <rFont val="Calibri"/>
        <family val="2"/>
        <scheme val="minor"/>
      </rPr>
      <t xml:space="preserve">, aimed at supporting </t>
    </r>
    <r>
      <rPr>
        <u/>
        <sz val="11"/>
        <color theme="1"/>
        <rFont val="Calibri (Body)"/>
      </rPr>
      <t>linked data</t>
    </r>
    <r>
      <rPr>
        <sz val="11"/>
        <color theme="1"/>
        <rFont val="Calibri"/>
        <family val="2"/>
        <scheme val="minor"/>
      </rPr>
      <t xml:space="preserve"> </t>
    </r>
    <r>
      <rPr>
        <u/>
        <sz val="11"/>
        <color theme="1"/>
        <rFont val="Calibri (Body)"/>
      </rPr>
      <t>publishing</t>
    </r>
    <r>
      <rPr>
        <sz val="11"/>
        <color theme="1"/>
        <rFont val="Calibri"/>
        <family val="2"/>
        <scheme val="minor"/>
      </rPr>
      <t xml:space="preserve"> of these legal resources </t>
    </r>
    <r>
      <rPr>
        <u/>
        <sz val="11"/>
        <color theme="1"/>
        <rFont val="Calibri (Body)"/>
      </rPr>
      <t>metadata</t>
    </r>
    <r>
      <rPr>
        <sz val="11"/>
        <color theme="1"/>
        <rFont val="Calibri"/>
        <family val="2"/>
        <scheme val="minor"/>
      </rPr>
      <t xml:space="preserve">. 
</t>
    </r>
    <r>
      <rPr>
        <b/>
        <sz val="11"/>
        <color theme="1"/>
        <rFont val="Calibri"/>
        <family val="2"/>
        <scheme val="minor"/>
      </rPr>
      <t xml:space="preserve">FRBR: </t>
    </r>
    <r>
      <rPr>
        <sz val="11"/>
        <color theme="1"/>
        <rFont val="Calibri"/>
        <family val="2"/>
        <scheme val="minor"/>
      </rPr>
      <t xml:space="preserve">It is based on the FRBR model and accommodates the differences of national legal systems to build a semantic web of legal </t>
    </r>
    <r>
      <rPr>
        <u/>
        <sz val="11"/>
        <color theme="1"/>
        <rFont val="Calibri (Body)"/>
      </rPr>
      <t>gazettes</t>
    </r>
    <r>
      <rPr>
        <sz val="11"/>
        <color theme="1"/>
        <rFont val="Calibri"/>
        <family val="2"/>
        <scheme val="minor"/>
      </rPr>
      <t xml:space="preserve"> and </t>
    </r>
    <r>
      <rPr>
        <u/>
        <sz val="11"/>
        <color theme="1"/>
        <rFont val="Calibri (Body)"/>
      </rPr>
      <t>official journals</t>
    </r>
    <r>
      <rPr>
        <sz val="11"/>
        <color theme="1"/>
        <rFont val="Calibri"/>
        <family val="2"/>
        <scheme val="minor"/>
      </rPr>
      <t xml:space="preserve">.
</t>
    </r>
    <r>
      <rPr>
        <b/>
        <sz val="11"/>
        <color theme="1"/>
        <rFont val="Calibri"/>
        <family val="2"/>
        <scheme val="minor"/>
      </rPr>
      <t xml:space="preserve">Scope: </t>
    </r>
    <r>
      <rPr>
        <sz val="11"/>
        <color theme="1"/>
        <rFont val="Calibri"/>
        <family val="2"/>
        <scheme val="minor"/>
      </rPr>
      <t xml:space="preserve">ELI aims at describing the </t>
    </r>
    <r>
      <rPr>
        <b/>
        <sz val="11"/>
        <color theme="1"/>
        <rFont val="Calibri"/>
        <family val="2"/>
        <scheme val="minor"/>
      </rPr>
      <t>legal corpus</t>
    </r>
    <r>
      <rPr>
        <sz val="11"/>
        <color theme="1"/>
        <rFont val="Calibri"/>
        <family val="2"/>
        <scheme val="minor"/>
      </rPr>
      <t xml:space="preserve"> of a country; as such, it does not include the necessary constructs to describe </t>
    </r>
    <r>
      <rPr>
        <u/>
        <sz val="11"/>
        <color theme="1"/>
        <rFont val="Calibri (Body)"/>
      </rPr>
      <t>draft legislation</t>
    </r>
    <r>
      <rPr>
        <sz val="11"/>
        <color theme="1"/>
        <rFont val="Calibri"/>
        <family val="2"/>
        <scheme val="minor"/>
      </rPr>
      <t xml:space="preserve">, which are described in a separate extension called </t>
    </r>
    <r>
      <rPr>
        <b/>
        <sz val="11"/>
        <color theme="1"/>
        <rFont val="Calibri"/>
        <family val="2"/>
        <scheme val="minor"/>
      </rPr>
      <t>ELI-DL</t>
    </r>
    <r>
      <rPr>
        <sz val="11"/>
        <color theme="1"/>
        <rFont val="Calibri"/>
        <family val="2"/>
        <scheme val="minor"/>
      </rPr>
      <t xml:space="preserve"> (4) (ELI for Draft Legislation).</t>
    </r>
  </si>
  <si>
    <t>Source: Technical implementation guide 3.2</t>
  </si>
  <si>
    <r>
      <t xml:space="preserve">ELI does include a few generic </t>
    </r>
    <r>
      <rPr>
        <b/>
        <sz val="11"/>
        <color theme="1"/>
        <rFont val="Calibri"/>
        <family val="2"/>
        <scheme val="minor"/>
      </rPr>
      <t>FRBR</t>
    </r>
    <r>
      <rPr>
        <sz val="11"/>
        <color theme="1"/>
        <rFont val="Calibri"/>
        <family val="2"/>
        <scheme val="minor"/>
      </rPr>
      <t xml:space="preserve"> </t>
    </r>
    <r>
      <rPr>
        <b/>
        <sz val="11"/>
        <color theme="1"/>
        <rFont val="Calibri"/>
        <family val="2"/>
        <scheme val="minor"/>
      </rPr>
      <t>classes</t>
    </r>
    <r>
      <rPr>
        <sz val="11"/>
        <color theme="1"/>
        <rFont val="Calibri"/>
        <family val="2"/>
        <scheme val="minor"/>
      </rPr>
      <t>, not particularly focused on legislation (eli:Work, eli:Expression, eli:Manifestation) that can serve as the basis to type and describe non-legislation documents. FRBR stands for Functional Requirements for Bibliographic Records. It is a conceptual model created by library experts, and it separates the information attached to a record in 4 categories:</t>
    </r>
  </si>
  <si>
    <t>Item</t>
  </si>
  <si>
    <t>properties of the artistic creation (e.g., keywords).</t>
  </si>
  <si>
    <t>properties of the edition to which the exemplar belongs (e.g.,
the publisher).</t>
  </si>
  <si>
    <t>properties of its textual content (e.g., the language of the text).</t>
  </si>
  <si>
    <t>properties describing the individual exemplar (e.g., author’s
dedication on the first page).</t>
  </si>
  <si>
    <t>Class</t>
  </si>
  <si>
    <t>Instances of this class describe modification type for applying the change. Uses EU controlled vocabulary modification-type http://publications.europa.eu/resource/authority/modification-type/ (DELETION, INSERTION, RENUMBERING, REPEAL, REPLACEMENT)</t>
  </si>
  <si>
    <t>ModificationType</t>
  </si>
  <si>
    <t>eli-i:ModificationType</t>
  </si>
  <si>
    <t>Instances of this class describe precise locations  for applying a modification to a legal resource, part of legal resource or expression.  Uses the EU controlled vocabulary subdivision-position. http://publications.europa.eu/resource/authority/subdivision-position (AFTER, BEFORE, BEGIN, END)</t>
  </si>
  <si>
    <t>ModificationPosition</t>
  </si>
  <si>
    <t>eli-i:ModificationPosition</t>
  </si>
  <si>
    <t>This class is a reification of the property eli:corrects. See definition in eli ontology.</t>
  </si>
  <si>
    <t>eli-i:Impact</t>
  </si>
  <si>
    <t>Correction</t>
  </si>
  <si>
    <t>eli-i:Correction</t>
  </si>
  <si>
    <t>This class is a reification of the property eli:commences. See definition in eli ontology.</t>
  </si>
  <si>
    <t>eli-i:Change</t>
  </si>
  <si>
    <t>Commencement</t>
  </si>
  <si>
    <t>eli-i:Commencement</t>
  </si>
  <si>
    <t>This class is a reification of the property eli:amends. See definition in eli ontology.</t>
  </si>
  <si>
    <t>Amendment</t>
  </si>
  <si>
    <t>eli-i:Amendment</t>
  </si>
  <si>
    <t>This class is a reification of the property eli:repeals. See definition in eli ontology.</t>
  </si>
  <si>
    <t>Repeal</t>
  </si>
  <si>
    <t>eli-i:Repeal</t>
  </si>
  <si>
    <t>This class is a reification of the property eli:changes. See definition in eli ontology.</t>
  </si>
  <si>
    <t>Change</t>
  </si>
  <si>
    <t>Instances of this class describe impact from a Work, part of Work, or Expression to another Work, part of Work or Expression. The sub-classes should be used instead of this class to specify the type of impact.</t>
  </si>
  <si>
    <t>Impact</t>
  </si>
  <si>
    <t>Instances of this class describe an activity of analysing one given legal resource to identifies the impacts it has on other legal resoures.</t>
  </si>
  <si>
    <t>ImpactAnalysis</t>
  </si>
  <si>
    <t>eli-i:ImpactAnalysis</t>
  </si>
  <si>
    <t>owl:equivalentTo</t>
  </si>
  <si>
    <t xml:space="preserve">http://iflastandards.info/ns/fr/frbr/frbroo/ </t>
  </si>
  <si>
    <t>http://data.europa.eu/eli/eli-impact-ontology#</t>
  </si>
  <si>
    <t>eli-i</t>
  </si>
  <si>
    <t>V1.0</t>
  </si>
  <si>
    <t>owl:versionInfo</t>
  </si>
  <si>
    <t>ELI-I ontology is a add-on to ELI ontology with the aims to describe legal impacts of a legislation to an other legislation and the changes in the new consolidated version of the impacted legislations.</t>
  </si>
  <si>
    <t>ELI-I Metadata Ontology</t>
  </si>
  <si>
    <t>Reference to an impact induced indirectly by this impact.</t>
  </si>
  <si>
    <t>eli-i:indirect_impact_from</t>
  </si>
  <si>
    <t>has indirect impact</t>
  </si>
  <si>
    <t>infered</t>
  </si>
  <si>
    <t>0..n</t>
  </si>
  <si>
    <t>has_indirect_impact</t>
  </si>
  <si>
    <t>eli-i:has_indirect_impact</t>
  </si>
  <si>
    <t>Reference to an indirect impact. 'Indirect' means that the impact does not point to the target mentioned by the modifier but at another which is indirectly modified.
Ex: Modifier 'A' modifies another modifier 'B' that modifies 'C', then we may have an indirect impact from 'A' to 'C',</t>
  </si>
  <si>
    <t>indirect impact from</t>
  </si>
  <si>
    <t>asserted</t>
  </si>
  <si>
    <t>indirect_impact_from</t>
  </si>
  <si>
    <t>Comment about the consolidation of the impact</t>
  </si>
  <si>
    <t>impact is consolidated by comment</t>
  </si>
  <si>
    <t>impact_is_consolidated_by_has_comment</t>
  </si>
  <si>
    <t>eli-i:impact_is_consolidated_by_has_comment</t>
  </si>
  <si>
    <t>The extract of the text of the consolidated version in which this impact was consolidated.</t>
  </si>
  <si>
    <t>impact is consolidated by text</t>
  </si>
  <si>
    <t>impact_is_consolidated_by_text</t>
  </si>
  <si>
    <t>eli-i:impact_is_consolidated_by_text</t>
  </si>
  <si>
    <t>Reference to the consolidated works incorporating the impact. It can be repeated if future versions of the consolidation are published, in that case an impact can be consolidated by more than one consolidation.</t>
  </si>
  <si>
    <t>eli-i:consolidates_impact</t>
  </si>
  <si>
    <t>impact is consolidated by</t>
  </si>
  <si>
    <t>[a owl:Class; owl:unionOf (eli:Work eli:Expression)]</t>
  </si>
  <si>
    <t>impact_is_consolidated_by</t>
  </si>
  <si>
    <t>eli-i:impact_is_consolidated_by</t>
  </si>
  <si>
    <t>Precise location (in relation to a subdivision) for applying the modification. A controlled vocabulary of the OP can be used for a restricted list of values : http://publications.europa.eu/resource/authority/subdivision-position (AFTER, BEFORE, BEGIN, END)</t>
  </si>
  <si>
    <t>modiication has position</t>
  </si>
  <si>
    <t>modiication_has_position</t>
  </si>
  <si>
    <t>eli-i:modication_has_position</t>
  </si>
  <si>
    <t>Indicates the type of modification on the legal resource, or part of the legal resource which is impacted</t>
  </si>
  <si>
    <t>triggers modification of type</t>
  </si>
  <si>
    <t>triggers_modification_of_type</t>
  </si>
  <si>
    <t>eli-i:triggers_modification_of_type</t>
  </si>
  <si>
    <t xml:space="preserve">Literal text impacted </t>
  </si>
  <si>
    <t>impact to text</t>
  </si>
  <si>
    <t>impact_to_text</t>
  </si>
  <si>
    <t>eli-i:impact_to_text</t>
  </si>
  <si>
    <t>Comment about the target of the impact</t>
  </si>
  <si>
    <t>impact to comment</t>
  </si>
  <si>
    <t>impact_to_has_comment</t>
  </si>
  <si>
    <t>eli-i:impact_to_has_comment</t>
  </si>
  <si>
    <t>Reference to the work, expression, or subdivision being impacted by this impact. Depending on the use-case, the impacted resource can be the basic act (OP use case), an actual and/or future version of a consolidated text (Malta use case ?) or the complex work of the consolidation (Switzerland use case)</t>
  </si>
  <si>
    <t>eli-i:is_impacted_by</t>
  </si>
  <si>
    <t>impact to</t>
  </si>
  <si>
    <t>1..n</t>
  </si>
  <si>
    <t>impact_to</t>
  </si>
  <si>
    <t>eli-i:impact_to</t>
  </si>
  <si>
    <t xml:space="preserve">Text describing the impact </t>
  </si>
  <si>
    <t>impact from text</t>
  </si>
  <si>
    <t>impact_from_text</t>
  </si>
  <si>
    <t>eli-i:impact_from_text</t>
  </si>
  <si>
    <t>Comment about the source of the impact</t>
  </si>
  <si>
    <t>impact from comment</t>
  </si>
  <si>
    <t>impact_from_has_comment</t>
  </si>
  <si>
    <t>eli-i:impact_from_has_comment</t>
  </si>
  <si>
    <t>Reference of the legal resource or legal expression, or part of it, that generates the impact.</t>
  </si>
  <si>
    <t>eli-i:has_impact</t>
  </si>
  <si>
    <t>impact from</t>
  </si>
  <si>
    <t>1..1</t>
  </si>
  <si>
    <t>impact_from</t>
  </si>
  <si>
    <t>eli-i:impact_from</t>
  </si>
  <si>
    <t xml:space="preserve">Boolean that specifies whether the impact to the legal resource is explicit (value "true") or implicit (value "false"). By default impacts are considered explicit.
</t>
  </si>
  <si>
    <t>impact is explicit</t>
  </si>
  <si>
    <t>xsd:boolean</t>
  </si>
  <si>
    <t>impact_is_explicit</t>
  </si>
  <si>
    <t>eli-i:impact_is_explicit</t>
  </si>
  <si>
    <t>Impact obsolescence date (its effect was cancelled by another impact). To be used when a modification is entirely overwritten by another, and the former one was not published in any consolidated text.</t>
  </si>
  <si>
    <t>impact has date obsolescence</t>
  </si>
  <si>
    <t>impact_has_date_obsolescence</t>
  </si>
  <si>
    <t>eli-i:impact_has_date_obsolescence</t>
  </si>
  <si>
    <t>The date at which the impact becomes applicable</t>
  </si>
  <si>
    <t xml:space="preserve">impact has date applicability </t>
  </si>
  <si>
    <t xml:space="preserve">impact_has_date_applicability </t>
  </si>
  <si>
    <t xml:space="preserve">eli-i:impact_has_date_applicability </t>
  </si>
  <si>
    <t>Identifier of the impact</t>
  </si>
  <si>
    <t>impact id</t>
  </si>
  <si>
    <t>impact_id</t>
  </si>
  <si>
    <t>eli-i:impact_id</t>
  </si>
  <si>
    <t>Reference to an impact that was found during the impact analysis. This is repeated for every impact found during the analysis.</t>
  </si>
  <si>
    <t>identifies an impact</t>
  </si>
  <si>
    <t>identifies_an_impact</t>
  </si>
  <si>
    <t>eli-i:identifies_an_impact</t>
  </si>
  <si>
    <t>Reference to the legal resource on which the impact analysis was conducted</t>
  </si>
  <si>
    <t>impact analysis based on a realization of</t>
  </si>
  <si>
    <t>impact_analysis_based_on_a_realization_of</t>
  </si>
  <si>
    <t>eli-i:impact_analysis_based_on_a_realization_of</t>
  </si>
  <si>
    <t>Reference to an impact that is taken into account by this consolidated text. This is expressed on consolidations.</t>
  </si>
  <si>
    <t>consolidates impact</t>
  </si>
  <si>
    <t>consolidates_impact</t>
  </si>
  <si>
    <t xml:space="preserve">eli-i:consolidates_impact </t>
  </si>
  <si>
    <t>Reference to an impact that impacts this legal resource or legal expression, or a part of it.</t>
  </si>
  <si>
    <t>is impacted by</t>
  </si>
  <si>
    <t>is_impacted_by</t>
  </si>
  <si>
    <t>Reference to an impact generated by this legal resource, expression, or part of legal resource. This is the inverse of eli-i:impact_from</t>
  </si>
  <si>
    <t>has impact</t>
  </si>
  <si>
    <t>has_impact</t>
  </si>
  <si>
    <t>owl:inverseOf</t>
  </si>
  <si>
    <t>_</t>
  </si>
  <si>
    <t>inverse property</t>
  </si>
  <si>
    <r>
      <rPr>
        <b/>
        <sz val="11"/>
        <color theme="1"/>
        <rFont val="Arial"/>
        <family val="2"/>
      </rPr>
      <t xml:space="preserve">based on
 </t>
    </r>
    <r>
      <rPr>
        <b/>
        <sz val="8"/>
        <color theme="1"/>
        <rFont val="Arial"/>
        <family val="2"/>
      </rPr>
      <t>(superproperty)</t>
    </r>
  </si>
  <si>
    <t>asserted or infered property</t>
  </si>
  <si>
    <t>ELI URI identifiers
ELI ontology / data model (v.1.4.)
ELI publication (metadata publishing)
ELI synchronisation (Pillar IV specifications)
ELI use-cases (in annex)</t>
  </si>
  <si>
    <t>ELI-DL extension standard:
ELI-DL URI components
ELI-DL OWL ontology
ELI-DL diagrams
ELI-DL examples</t>
  </si>
  <si>
    <t xml:space="preserve">ELI-I </t>
  </si>
  <si>
    <t>ELI Release</t>
  </si>
  <si>
    <t>ZIP</t>
  </si>
  <si>
    <t>ELI ontology for draft legislation (ELI-DL) Release</t>
  </si>
  <si>
    <t>ELI Impact (ELI-I) Release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</si>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</sst>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6">
    <font>
      <sz val="11"/>
      <color theme="1"/>
      <name val="Calibri"/>
    </font>
    <font>
      <sz val="10"/>
      <name val="Arial"/>
      <family val="2"/>
    </font>
    <font>
      <i/>
      <sz val="11"/>
      <name val="Calibri"/>
      <family val="2"/>
    </font>
    <font>
      <b/>
      <sz val="11"/>
      <color rgb="FFFF3333"/>
      <name val="Calibri"/>
      <family val="2"/>
    </font>
    <font>
      <sz val="12"/>
      <color rgb="FFC00000"/>
      <name val="Arial"/>
      <family val="2"/>
    </font>
    <font>
      <b/>
      <sz val="11"/>
      <color rgb="FFC00000"/>
      <name val="Arial"/>
      <family val="2"/>
    </font>
    <font>
      <sz val="11"/>
      <color rgb="FFC00000"/>
      <name val="Arial"/>
      <family val="2"/>
    </font>
    <font>
      <b/>
      <sz val="10"/>
      <name val="Arial"/>
      <family val="2"/>
    </font>
    <font>
      <b/>
      <strike/>
      <sz val="10"/>
      <name val="Arial"/>
      <family val="2"/>
    </font>
    <font>
      <strike/>
      <sz val="10"/>
      <name val="Arial"/>
      <family val="2"/>
    </font>
    <font>
      <sz val="9"/>
      <name val="Arial"/>
      <family val="2"/>
    </font>
    <font>
      <sz val="11"/>
      <color theme="1"/>
      <name val="Calibri"/>
      <family val="2"/>
    </font>
    <font>
      <i/>
      <sz val="11"/>
      <color theme="1"/>
      <name val="Calibri"/>
      <family val="2"/>
    </font>
    <font>
      <sz val="9"/>
      <name val="Calibri"/>
      <family val="2"/>
    </font>
    <font>
      <sz val="10"/>
      <name val="Calibri"/>
      <family val="2"/>
    </font>
    <font>
      <b/>
      <sz val="8"/>
      <name val="Arial"/>
      <family val="2"/>
    </font>
    <font>
      <b/>
      <sz val="9"/>
      <name val="Arial"/>
      <family val="2"/>
    </font>
    <font>
      <strike/>
      <sz val="9"/>
      <name val="Arial"/>
      <family val="2"/>
    </font>
    <font>
      <sz val="11"/>
      <name val="Arial"/>
      <family val="2"/>
    </font>
    <font>
      <u/>
      <sz val="11"/>
      <color rgb="FF0563C1"/>
      <name val="Calibri"/>
      <family val="2"/>
    </font>
    <font>
      <b/>
      <sz val="12"/>
      <color rgb="FFC00000"/>
      <name val="Arial"/>
      <family val="2"/>
    </font>
    <font>
      <i/>
      <sz val="10"/>
      <name val="Arial"/>
      <family val="2"/>
    </font>
    <font>
      <b/>
      <sz val="11"/>
      <color theme="1"/>
      <name val="Calibri"/>
      <family val="2"/>
    </font>
    <font>
      <b/>
      <sz val="18"/>
      <color theme="1"/>
      <name val="Calibri"/>
      <family val="2"/>
    </font>
    <font>
      <sz val="10"/>
      <color theme="1"/>
      <name val="Arial"/>
      <family val="2"/>
    </font>
    <font>
      <b/>
      <sz val="11"/>
      <name val="Arial"/>
      <family val="2"/>
    </font>
    <font>
      <b/>
      <sz val="12"/>
      <color indexed="65"/>
      <name val="Arial"/>
      <family val="2"/>
    </font>
    <font>
      <i/>
      <sz val="11"/>
      <name val="Arial"/>
      <family val="2"/>
    </font>
    <font>
      <u/>
      <sz val="11"/>
      <color indexed="4"/>
      <name val="Cambria"/>
      <family val="1"/>
    </font>
    <font>
      <u/>
      <sz val="11"/>
      <color rgb="FF1155CC"/>
      <name val="Cambria"/>
      <family val="1"/>
    </font>
    <font>
      <sz val="11"/>
      <name val="&quot;Arial&quot;"/>
    </font>
    <font>
      <u/>
      <sz val="10"/>
      <color theme="10"/>
      <name val="Arial"/>
      <family val="2"/>
    </font>
    <font>
      <sz val="28"/>
      <color rgb="FF000000"/>
      <name val="Helvetica"/>
      <family val="2"/>
    </font>
    <font>
      <sz val="13"/>
      <color rgb="FF2A4D7E"/>
      <name val="Helvetica"/>
      <family val="2"/>
    </font>
    <font>
      <sz val="11"/>
      <color rgb="FF000000"/>
      <name val="Carlito"/>
    </font>
    <font>
      <sz val="11"/>
      <color rgb="FF0000FF"/>
      <name val="Carlito"/>
    </font>
    <font>
      <b/>
      <sz val="11"/>
      <color rgb="FF000000"/>
      <name val="Carlito"/>
    </font>
    <font>
      <sz val="11"/>
      <color rgb="FF000000"/>
      <name val="Helvetica"/>
      <family val="2"/>
    </font>
    <font>
      <i/>
      <sz val="11"/>
      <color rgb="FF000000"/>
      <name val="Carlito"/>
    </font>
    <font>
      <sz val="21"/>
      <color theme="1"/>
      <name val="Trebuchet MS"/>
      <family val="2"/>
    </font>
    <font>
      <sz val="16"/>
      <color theme="1"/>
      <name val="Trebuchet MS"/>
      <family val="2"/>
    </font>
    <font>
      <sz val="11"/>
      <color theme="1"/>
      <name val="Arial"/>
      <family val="2"/>
    </font>
    <font>
      <sz val="7"/>
      <color theme="1"/>
      <name val="Times New Roman"/>
      <family val="1"/>
    </font>
    <font>
      <sz val="11"/>
      <color rgb="FF1155CC"/>
      <name val="Arial"/>
      <family val="2"/>
    </font>
    <font>
      <b/>
      <sz val="11"/>
      <color theme="1"/>
      <name val="Arial"/>
      <family val="2"/>
    </font>
    <font>
      <b/>
      <sz val="13"/>
      <color theme="1"/>
      <name val="Trebuchet MS"/>
      <family val="2"/>
    </font>
    <font>
      <sz val="11"/>
      <color theme="1"/>
      <name val="Wingdings"/>
      <charset val="2"/>
    </font>
    <font>
      <i/>
      <sz val="11"/>
      <color theme="1"/>
      <name val="Arial"/>
      <family val="2"/>
    </font>
    <font>
      <sz val="11"/>
      <color rgb="FFCC0000"/>
      <name val="Consolas"/>
      <family val="2"/>
    </font>
    <font>
      <sz val="12"/>
      <color rgb="FF000000"/>
      <name val="-webkit-standard"/>
    </font>
    <font>
      <sz val="28"/>
      <color rgb="FF00000A"/>
      <name val="Cambria"/>
      <family val="1"/>
    </font>
    <font>
      <i/>
      <sz val="11"/>
      <color rgb="FF00000A"/>
      <name val="Calibri"/>
      <family val="2"/>
    </font>
    <font>
      <sz val="16"/>
      <color rgb="FF365F91"/>
      <name val="Cambria"/>
      <family val="1"/>
    </font>
    <font>
      <sz val="11"/>
      <color rgb="FF00000A"/>
      <name val="Calibri"/>
      <family val="2"/>
    </font>
    <font>
      <i/>
      <sz val="11"/>
      <color rgb="FF00000A"/>
      <name val="Symbol"/>
      <charset val="2"/>
    </font>
    <font>
      <sz val="11"/>
      <color rgb="FF00000A"/>
      <name val="Symbol"/>
      <charset val="2"/>
    </font>
    <font>
      <sz val="10"/>
      <color theme="1"/>
      <name val="Calibri"/>
      <family val="2"/>
      <scheme val="minor"/>
    </font>
    <font>
      <b/>
      <sz val="12"/>
      <color theme="1"/>
      <name val="Arial"/>
      <family val="2"/>
    </font>
    <font>
      <b/>
      <strike/>
      <sz val="12"/>
      <color theme="1"/>
      <name val="Arial"/>
      <family val="2"/>
    </font>
    <font>
      <strike/>
      <sz val="10"/>
      <color theme="1"/>
      <name val="Arial"/>
      <family val="2"/>
    </font>
    <font>
      <b/>
      <sz val="10"/>
      <color theme="1"/>
      <name val="Arial"/>
      <family val="2"/>
    </font>
    <font>
      <i/>
      <sz val="10"/>
      <color theme="1"/>
      <name val="Arial"/>
      <family val="2"/>
    </font>
    <font>
      <sz val="10"/>
      <color rgb="FF0000FF"/>
      <name val="Arial"/>
      <family val="2"/>
    </font>
    <font>
      <sz val="9"/>
      <color rgb="FF000000"/>
      <name val="Arial"/>
      <family val="2"/>
    </font>
    <font>
      <sz val="10"/>
      <color rgb="FF000000"/>
      <name val="Arial"/>
      <family val="2"/>
    </font>
    <font>
      <u/>
      <sz val="10"/>
      <color rgb="FF0000FF"/>
      <name val="Arial"/>
      <family val="2"/>
    </font>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sz val="16"/>
      <color rgb="FFFF0000"/>
      <name val="Calibri"/>
      <family val="2"/>
      <scheme val="minor"/>
    </font>
    <font>
      <sz val="11"/>
      <color rgb="FF000000"/>
      <name val="Calibri"/>
      <family val="2"/>
      <scheme val="minor"/>
    </font>
    <font>
      <sz val="11"/>
      <color rgb="FFFF0000"/>
      <name val="Calibri (Body)"/>
    </font>
    <font>
      <i/>
      <sz val="11"/>
      <color theme="1"/>
      <name val="Calibri"/>
      <family val="2"/>
      <scheme val="minor"/>
    </font>
    <font>
      <b/>
      <sz val="16"/>
      <color rgb="FFFF0000"/>
      <name val="Calibri"/>
      <family val="2"/>
      <scheme val="minor"/>
    </font>
    <font>
      <i/>
      <sz val="11"/>
      <color rgb="FF666666"/>
      <name val="Arial"/>
      <family val="2"/>
    </font>
    <font>
      <b/>
      <sz val="14"/>
      <color theme="1"/>
      <name val="Calibri"/>
      <family val="2"/>
      <scheme val="minor"/>
    </font>
    <font>
      <sz val="14"/>
      <color theme="1"/>
      <name val="Calibri"/>
      <family val="2"/>
      <scheme val="minor"/>
    </font>
    <font>
      <sz val="10"/>
      <color rgb="FF000000"/>
      <name val="Helvetica"/>
      <family val="2"/>
    </font>
    <font>
      <sz val="24"/>
      <color rgb="FF5C677D"/>
      <name val="Helvetica"/>
      <family val="2"/>
    </font>
    <font>
      <u/>
      <sz val="11"/>
      <color theme="1"/>
      <name val="Calibri (Body)"/>
    </font>
    <font>
      <sz val="10"/>
      <color theme="1"/>
      <name val="Calibri"/>
      <family val="2"/>
    </font>
    <font>
      <u/>
      <sz val="11"/>
      <color rgb="FF0000FF"/>
      <name val="Cambria"/>
      <family val="1"/>
    </font>
    <font>
      <u/>
      <sz val="10"/>
      <color rgb="FF0563C1"/>
      <name val="Arial"/>
      <family val="2"/>
    </font>
    <font>
      <b/>
      <sz val="8"/>
      <color theme="1"/>
      <name val="Arial"/>
      <family val="2"/>
    </font>
  </fonts>
  <fills count="33">
    <fill>
      <patternFill patternType="none"/>
    </fill>
    <fill>
      <patternFill patternType="gray125"/>
    </fill>
    <fill>
      <patternFill patternType="solid">
        <fgColor rgb="FFFFF2CC"/>
        <bgColor rgb="FFEBF1DE"/>
      </patternFill>
    </fill>
    <fill>
      <patternFill patternType="solid">
        <fgColor rgb="FFEBF1DE"/>
        <bgColor rgb="FFFFF2CC"/>
      </patternFill>
    </fill>
    <fill>
      <patternFill patternType="solid">
        <fgColor rgb="FF7CC2B1"/>
        <bgColor indexed="22"/>
      </patternFill>
    </fill>
    <fill>
      <patternFill patternType="solid">
        <fgColor rgb="FF7CC2B1"/>
        <bgColor indexed="55"/>
      </patternFill>
    </fill>
    <fill>
      <patternFill patternType="solid">
        <fgColor indexed="65"/>
        <bgColor rgb="FFEAF3FA"/>
      </patternFill>
    </fill>
    <fill>
      <patternFill patternType="solid">
        <fgColor rgb="FFE6B9B8"/>
        <bgColor indexed="47"/>
      </patternFill>
    </fill>
    <fill>
      <patternFill patternType="solid">
        <fgColor theme="4" tint="0.79998168889431442"/>
        <bgColor theme="4" tint="0.79998168889431442"/>
      </patternFill>
    </fill>
    <fill>
      <patternFill patternType="solid">
        <fgColor rgb="FFEBF1DE"/>
        <bgColor rgb="FFEAF3FA"/>
      </patternFill>
    </fill>
    <fill>
      <patternFill patternType="solid">
        <fgColor rgb="FFEAF3FA"/>
        <bgColor rgb="FFEBF1DE"/>
      </patternFill>
    </fill>
    <fill>
      <patternFill patternType="solid">
        <fgColor rgb="FFBDD7EE"/>
        <bgColor indexed="27"/>
      </patternFill>
    </fill>
    <fill>
      <patternFill patternType="solid">
        <fgColor indexed="2"/>
        <bgColor indexed="2"/>
      </patternFill>
    </fill>
    <fill>
      <patternFill patternType="solid">
        <fgColor rgb="FF806000"/>
        <bgColor indexed="60"/>
      </patternFill>
    </fill>
    <fill>
      <patternFill patternType="solid">
        <fgColor rgb="FFDF6613"/>
        <bgColor indexed="52"/>
      </patternFill>
    </fill>
    <fill>
      <patternFill patternType="solid">
        <fgColor rgb="FF2F5597"/>
        <bgColor rgb="FF1155CC"/>
      </patternFill>
    </fill>
    <fill>
      <patternFill patternType="solid">
        <fgColor rgb="FFE7E6E6"/>
      </patternFill>
    </fill>
    <fill>
      <patternFill patternType="solid">
        <fgColor theme="0" tint="-0.249977111117893"/>
        <bgColor theme="0" tint="-0.249977111117893"/>
      </patternFill>
    </fill>
    <fill>
      <patternFill patternType="solid">
        <fgColor theme="8" tint="0.59999389629810485"/>
        <bgColor indexed="22"/>
      </patternFill>
    </fill>
    <fill>
      <patternFill patternType="solid">
        <fgColor rgb="FF9FC5E8"/>
        <bgColor rgb="FF9FC5E8"/>
      </patternFill>
    </fill>
    <fill>
      <patternFill patternType="solid">
        <fgColor rgb="FFFDF2E7"/>
        <bgColor rgb="FFFDF2E7"/>
      </patternFill>
    </fill>
    <fill>
      <patternFill patternType="solid">
        <fgColor rgb="FFEAF1DD"/>
        <bgColor rgb="FFEAF1DD"/>
      </patternFill>
    </fill>
    <fill>
      <patternFill patternType="solid">
        <fgColor rgb="FFF9CB9C"/>
        <bgColor rgb="FFF9CB9C"/>
      </patternFill>
    </fill>
    <fill>
      <patternFill patternType="solid">
        <fgColor rgb="FFFFFF00"/>
        <bgColor rgb="FFFFFF00"/>
      </patternFill>
    </fill>
    <fill>
      <patternFill patternType="solid">
        <fgColor rgb="FFFFFF00"/>
        <bgColor indexed="64"/>
      </patternFill>
    </fill>
    <fill>
      <patternFill patternType="solid">
        <fgColor rgb="FF92D050"/>
        <bgColor indexed="64"/>
      </patternFill>
    </fill>
    <fill>
      <patternFill patternType="solid">
        <fgColor rgb="FF92D050"/>
        <bgColor rgb="FF000000"/>
      </patternFill>
    </fill>
    <fill>
      <patternFill patternType="solid">
        <fgColor rgb="FFE7E6E6"/>
        <bgColor rgb="FFE7E6E6"/>
      </patternFill>
    </fill>
    <fill>
      <patternFill patternType="solid">
        <fgColor rgb="FF7CC2B1"/>
        <bgColor rgb="FF7CC2B1"/>
      </patternFill>
    </fill>
    <fill>
      <patternFill patternType="solid">
        <fgColor rgb="FFFFC000"/>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s>
  <borders count="18">
    <border>
      <left/>
      <right/>
      <top/>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right/>
      <top/>
      <bottom style="thin">
        <color theme="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diagonal/>
    </border>
    <border>
      <left/>
      <right/>
      <top/>
      <bottom style="hair">
        <color auto="1"/>
      </bottom>
      <diagonal/>
    </border>
    <border>
      <left/>
      <right style="thin">
        <color auto="1"/>
      </right>
      <top/>
      <bottom style="thin">
        <color auto="1"/>
      </bottom>
      <diagonal/>
    </border>
    <border>
      <left/>
      <right style="thin">
        <color auto="1"/>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7">
    <xf numFmtId="0" fontId="0" fillId="0" borderId="0"/>
    <xf numFmtId="0" fontId="11" fillId="0" borderId="0"/>
    <xf numFmtId="0" fontId="19" fillId="0" borderId="0" applyBorder="0" applyProtection="0"/>
    <xf numFmtId="0" fontId="24" fillId="0" borderId="0"/>
    <xf numFmtId="0" fontId="31" fillId="0" borderId="0" applyNumberFormat="0" applyFill="0" applyBorder="0" applyProtection="0"/>
    <xf numFmtId="0" fontId="56" fillId="0" borderId="0"/>
    <xf numFmtId="0" fontId="66" fillId="0" borderId="0"/>
  </cellStyleXfs>
  <cellXfs count="291">
    <xf numFmtId="0" fontId="0" fillId="0" borderId="0" xfId="0"/>
    <xf numFmtId="0" fontId="2" fillId="0" borderId="0" xfId="0" applyFont="1" applyAlignment="1">
      <alignment wrapText="1"/>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0" fillId="2" borderId="0" xfId="0" applyFill="1" applyAlignment="1">
      <alignment wrapText="1"/>
    </xf>
    <xf numFmtId="0" fontId="7" fillId="3" borderId="0" xfId="0" applyFont="1" applyFill="1" applyAlignment="1">
      <alignment horizontal="center" vertical="center" wrapText="1"/>
    </xf>
    <xf numFmtId="0" fontId="1" fillId="3" borderId="0" xfId="0" applyFont="1" applyFill="1" applyAlignment="1">
      <alignment horizontal="center" vertical="center" wrapText="1"/>
    </xf>
    <xf numFmtId="0" fontId="7" fillId="4" borderId="0" xfId="0" applyFont="1" applyFill="1" applyAlignment="1">
      <alignment horizontal="center" vertical="center"/>
    </xf>
    <xf numFmtId="0" fontId="1" fillId="4" borderId="0" xfId="0" applyFont="1" applyFill="1" applyAlignment="1">
      <alignment horizontal="center" vertical="center"/>
    </xf>
    <xf numFmtId="0" fontId="7" fillId="0" borderId="0" xfId="0" applyFont="1" applyAlignment="1">
      <alignment horizontal="left"/>
    </xf>
    <xf numFmtId="0" fontId="1" fillId="0" borderId="1" xfId="0" applyFont="1" applyBorder="1" applyAlignment="1">
      <alignment horizontal="left"/>
    </xf>
    <xf numFmtId="0" fontId="7" fillId="0" borderId="1" xfId="0" applyFont="1" applyBorder="1" applyAlignment="1">
      <alignment horizontal="left"/>
    </xf>
    <xf numFmtId="0" fontId="0" fillId="2" borderId="0" xfId="0" applyFill="1"/>
    <xf numFmtId="0" fontId="7" fillId="0" borderId="1" xfId="0" applyFont="1" applyBorder="1"/>
    <xf numFmtId="0" fontId="1" fillId="0" borderId="1" xfId="0" applyFont="1" applyBorder="1"/>
    <xf numFmtId="0" fontId="7" fillId="0" borderId="2" xfId="0" applyFont="1" applyBorder="1"/>
    <xf numFmtId="0" fontId="7" fillId="4"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0" borderId="2" xfId="0" applyFont="1" applyBorder="1"/>
    <xf numFmtId="0" fontId="7" fillId="0" borderId="2" xfId="0" applyFont="1" applyBorder="1" applyAlignment="1">
      <alignment wrapText="1"/>
    </xf>
    <xf numFmtId="0" fontId="8" fillId="0" borderId="2" xfId="0" applyFont="1" applyBorder="1"/>
    <xf numFmtId="0" fontId="9" fillId="0" borderId="2" xfId="0" applyFont="1" applyBorder="1"/>
    <xf numFmtId="0" fontId="10" fillId="0" borderId="2" xfId="0" applyFont="1" applyBorder="1"/>
    <xf numFmtId="0" fontId="7" fillId="0" borderId="4" xfId="0" applyFont="1" applyBorder="1"/>
    <xf numFmtId="0" fontId="7" fillId="4" borderId="5" xfId="0" applyFont="1" applyFill="1" applyBorder="1" applyAlignment="1">
      <alignment horizontal="center" vertical="center"/>
    </xf>
    <xf numFmtId="0" fontId="1" fillId="4" borderId="5" xfId="0" applyFont="1" applyFill="1" applyBorder="1" applyAlignment="1">
      <alignment horizontal="center" vertical="center"/>
    </xf>
    <xf numFmtId="0" fontId="12" fillId="0" borderId="0" xfId="0" applyFont="1"/>
    <xf numFmtId="0" fontId="11" fillId="0" borderId="0" xfId="1"/>
    <xf numFmtId="0" fontId="13" fillId="0" borderId="0" xfId="1" applyFont="1"/>
    <xf numFmtId="0" fontId="11" fillId="0" borderId="0" xfId="1" applyAlignment="1">
      <alignment wrapText="1"/>
    </xf>
    <xf numFmtId="0" fontId="1" fillId="0" borderId="0" xfId="1" applyFont="1"/>
    <xf numFmtId="0" fontId="11" fillId="0" borderId="6" xfId="1" applyBorder="1"/>
    <xf numFmtId="0" fontId="1" fillId="0" borderId="6" xfId="1" applyFont="1" applyBorder="1"/>
    <xf numFmtId="0" fontId="14" fillId="0" borderId="6" xfId="1" applyFont="1" applyBorder="1" applyAlignment="1">
      <alignment wrapText="1"/>
    </xf>
    <xf numFmtId="0" fontId="1" fillId="0" borderId="6" xfId="1" applyFont="1" applyBorder="1" applyAlignment="1">
      <alignment wrapText="1"/>
    </xf>
    <xf numFmtId="0" fontId="1" fillId="0" borderId="7" xfId="1" applyFont="1" applyBorder="1" applyAlignment="1">
      <alignment wrapText="1"/>
    </xf>
    <xf numFmtId="0" fontId="7" fillId="0" borderId="6" xfId="1" applyFont="1" applyBorder="1" applyAlignment="1">
      <alignment wrapText="1"/>
    </xf>
    <xf numFmtId="0" fontId="11" fillId="0" borderId="7" xfId="1" applyBorder="1"/>
    <xf numFmtId="0" fontId="1" fillId="0" borderId="7" xfId="1" applyFont="1" applyBorder="1"/>
    <xf numFmtId="0" fontId="14" fillId="0" borderId="7" xfId="1" applyFont="1" applyBorder="1" applyAlignment="1">
      <alignment wrapText="1"/>
    </xf>
    <xf numFmtId="0" fontId="7" fillId="0" borderId="7" xfId="1" applyFont="1" applyBorder="1" applyAlignment="1">
      <alignment wrapText="1"/>
    </xf>
    <xf numFmtId="0" fontId="7" fillId="5" borderId="0" xfId="1" applyFont="1" applyFill="1" applyAlignment="1">
      <alignment horizontal="center" vertical="center"/>
    </xf>
    <xf numFmtId="0" fontId="16" fillId="5" borderId="0" xfId="1" applyFont="1" applyFill="1" applyAlignment="1">
      <alignment horizontal="center" vertical="center"/>
    </xf>
    <xf numFmtId="0" fontId="1" fillId="0" borderId="8" xfId="1" applyFont="1" applyBorder="1"/>
    <xf numFmtId="0" fontId="10" fillId="0" borderId="8" xfId="1" applyFont="1" applyBorder="1" applyAlignment="1">
      <alignment wrapText="1"/>
    </xf>
    <xf numFmtId="0" fontId="1" fillId="0" borderId="8" xfId="1" applyFont="1" applyBorder="1" applyAlignment="1">
      <alignment wrapText="1"/>
    </xf>
    <xf numFmtId="0" fontId="7" fillId="0" borderId="8" xfId="1" applyFont="1" applyBorder="1"/>
    <xf numFmtId="0" fontId="11" fillId="0" borderId="8" xfId="1" applyBorder="1" applyAlignment="1">
      <alignment wrapText="1"/>
    </xf>
    <xf numFmtId="0" fontId="11" fillId="0" borderId="8" xfId="1" applyBorder="1"/>
    <xf numFmtId="0" fontId="10" fillId="6" borderId="8" xfId="1" applyFont="1" applyFill="1" applyBorder="1" applyAlignment="1">
      <alignment wrapText="1"/>
    </xf>
    <xf numFmtId="0" fontId="1" fillId="0" borderId="9" xfId="1" applyFont="1" applyBorder="1" applyAlignment="1">
      <alignment wrapText="1"/>
    </xf>
    <xf numFmtId="0" fontId="7" fillId="5" borderId="7" xfId="1" applyFont="1" applyFill="1" applyBorder="1" applyAlignment="1">
      <alignment horizontal="center" vertical="center"/>
    </xf>
    <xf numFmtId="0" fontId="13" fillId="0" borderId="0" xfId="1" applyFont="1" applyAlignment="1">
      <alignment wrapText="1"/>
    </xf>
    <xf numFmtId="0" fontId="1" fillId="7" borderId="8" xfId="1" applyFont="1" applyFill="1" applyBorder="1"/>
    <xf numFmtId="0" fontId="1" fillId="0" borderId="10" xfId="1" applyFont="1" applyBorder="1"/>
    <xf numFmtId="0" fontId="7" fillId="0" borderId="8" xfId="1" applyFont="1" applyBorder="1" applyAlignment="1">
      <alignment wrapText="1"/>
    </xf>
    <xf numFmtId="0" fontId="1" fillId="0" borderId="11" xfId="1" applyFont="1" applyBorder="1" applyAlignment="1">
      <alignment wrapText="1"/>
    </xf>
    <xf numFmtId="0" fontId="10" fillId="0" borderId="11" xfId="1" applyFont="1" applyBorder="1" applyAlignment="1">
      <alignment wrapText="1"/>
    </xf>
    <xf numFmtId="0" fontId="7" fillId="0" borderId="11" xfId="1" applyFont="1" applyBorder="1"/>
    <xf numFmtId="0" fontId="1" fillId="6" borderId="8" xfId="1" applyFont="1" applyFill="1" applyBorder="1" applyAlignment="1">
      <alignment wrapText="1"/>
    </xf>
    <xf numFmtId="0" fontId="16" fillId="0" borderId="8" xfId="1" applyFont="1" applyBorder="1"/>
    <xf numFmtId="0" fontId="1" fillId="8" borderId="8" xfId="1" applyFont="1" applyFill="1" applyBorder="1" applyAlignment="1">
      <alignment wrapText="1"/>
    </xf>
    <xf numFmtId="0" fontId="10" fillId="8" borderId="8" xfId="1" applyFont="1" applyFill="1" applyBorder="1" applyAlignment="1">
      <alignment wrapText="1"/>
    </xf>
    <xf numFmtId="0" fontId="10" fillId="0" borderId="8" xfId="1" applyFont="1" applyBorder="1"/>
    <xf numFmtId="0" fontId="17" fillId="0" borderId="8" xfId="1" applyFont="1" applyBorder="1" applyAlignment="1">
      <alignment wrapText="1"/>
    </xf>
    <xf numFmtId="0" fontId="9" fillId="0" borderId="10" xfId="1" applyFont="1" applyBorder="1"/>
    <xf numFmtId="0" fontId="9" fillId="0" borderId="9" xfId="1" applyFont="1" applyBorder="1" applyAlignment="1">
      <alignment wrapText="1"/>
    </xf>
    <xf numFmtId="0" fontId="9" fillId="0" borderId="8" xfId="1" applyFont="1" applyBorder="1" applyAlignment="1">
      <alignment wrapText="1"/>
    </xf>
    <xf numFmtId="0" fontId="8" fillId="0" borderId="8" xfId="1" applyFont="1" applyBorder="1"/>
    <xf numFmtId="0" fontId="1" fillId="8" borderId="9" xfId="1" applyFont="1" applyFill="1" applyBorder="1" applyAlignment="1">
      <alignment wrapText="1"/>
    </xf>
    <xf numFmtId="0" fontId="18" fillId="0" borderId="9" xfId="1" applyFont="1" applyBorder="1" applyAlignment="1">
      <alignment wrapText="1"/>
    </xf>
    <xf numFmtId="0" fontId="1" fillId="0" borderId="9" xfId="1" applyFont="1" applyBorder="1"/>
    <xf numFmtId="0" fontId="11" fillId="8" borderId="0" xfId="1" applyFill="1"/>
    <xf numFmtId="0" fontId="1" fillId="8" borderId="9" xfId="1" applyFont="1" applyFill="1" applyBorder="1"/>
    <xf numFmtId="0" fontId="7" fillId="8" borderId="8" xfId="1" applyFont="1" applyFill="1" applyBorder="1"/>
    <xf numFmtId="0" fontId="1" fillId="8" borderId="10" xfId="1" applyFont="1" applyFill="1" applyBorder="1"/>
    <xf numFmtId="0" fontId="10" fillId="0" borderId="9" xfId="1" applyFont="1" applyBorder="1" applyAlignment="1">
      <alignment wrapText="1"/>
    </xf>
    <xf numFmtId="0" fontId="7" fillId="0" borderId="9" xfId="1" applyFont="1" applyBorder="1"/>
    <xf numFmtId="0" fontId="1" fillId="0" borderId="0" xfId="1" applyFont="1" applyAlignment="1">
      <alignment wrapText="1"/>
    </xf>
    <xf numFmtId="0" fontId="10" fillId="0" borderId="0" xfId="1" applyFont="1" applyAlignment="1">
      <alignment wrapText="1"/>
    </xf>
    <xf numFmtId="0" fontId="10" fillId="0" borderId="6" xfId="1" applyFont="1" applyBorder="1" applyAlignment="1">
      <alignment wrapText="1"/>
    </xf>
    <xf numFmtId="0" fontId="7" fillId="0" borderId="6" xfId="1" applyFont="1" applyBorder="1"/>
    <xf numFmtId="0" fontId="10" fillId="0" borderId="10" xfId="1" applyFont="1" applyBorder="1" applyAlignment="1">
      <alignment wrapText="1"/>
    </xf>
    <xf numFmtId="0" fontId="16" fillId="5" borderId="12" xfId="1" applyFont="1" applyFill="1" applyBorder="1" applyAlignment="1">
      <alignment horizontal="center" vertical="center"/>
    </xf>
    <xf numFmtId="0" fontId="7" fillId="5" borderId="12" xfId="1" applyFont="1" applyFill="1" applyBorder="1" applyAlignment="1">
      <alignment horizontal="center" vertical="center"/>
    </xf>
    <xf numFmtId="0" fontId="7" fillId="0" borderId="8" xfId="1" applyFont="1" applyBorder="1" applyAlignment="1">
      <alignment horizontal="left"/>
    </xf>
    <xf numFmtId="0" fontId="7" fillId="0" borderId="9" xfId="1" applyFont="1" applyBorder="1" applyAlignment="1">
      <alignment horizontal="left"/>
    </xf>
    <xf numFmtId="0" fontId="7" fillId="0" borderId="0" xfId="1" applyFont="1" applyAlignment="1">
      <alignment horizontal="left"/>
    </xf>
    <xf numFmtId="0" fontId="1" fillId="0" borderId="13" xfId="1" applyFont="1" applyBorder="1" applyAlignment="1">
      <alignment wrapText="1"/>
    </xf>
    <xf numFmtId="0" fontId="7" fillId="0" borderId="7" xfId="1" applyFont="1" applyBorder="1" applyAlignment="1">
      <alignment horizontal="left"/>
    </xf>
    <xf numFmtId="0" fontId="7" fillId="9" borderId="0" xfId="1" applyFont="1" applyFill="1" applyAlignment="1">
      <alignment horizontal="center" vertical="center"/>
    </xf>
    <xf numFmtId="0" fontId="7" fillId="9" borderId="0" xfId="1" applyFont="1" applyFill="1" applyAlignment="1">
      <alignment horizontal="center" vertical="center" wrapText="1"/>
    </xf>
    <xf numFmtId="0" fontId="10" fillId="0" borderId="0" xfId="1" applyFont="1"/>
    <xf numFmtId="0" fontId="5" fillId="0" borderId="0" xfId="1" applyFont="1" applyAlignment="1">
      <alignment horizontal="center" wrapText="1"/>
    </xf>
    <xf numFmtId="0" fontId="5" fillId="0" borderId="0" xfId="1" applyFont="1" applyAlignment="1">
      <alignment horizontal="center"/>
    </xf>
    <xf numFmtId="0" fontId="19" fillId="0" borderId="0" xfId="2" applyProtection="1"/>
    <xf numFmtId="0" fontId="1" fillId="0" borderId="0" xfId="1" applyFont="1" applyAlignment="1">
      <alignment horizontal="right" wrapText="1"/>
    </xf>
    <xf numFmtId="0" fontId="1" fillId="7" borderId="0" xfId="1" applyFont="1" applyFill="1"/>
    <xf numFmtId="0" fontId="20" fillId="0" borderId="0" xfId="1" applyFont="1" applyAlignment="1">
      <alignment horizontal="center"/>
    </xf>
    <xf numFmtId="0" fontId="10" fillId="10" borderId="0" xfId="1" applyFont="1" applyFill="1"/>
    <xf numFmtId="0" fontId="1" fillId="10" borderId="0" xfId="1" applyFont="1" applyFill="1"/>
    <xf numFmtId="0" fontId="21" fillId="10" borderId="0" xfId="1" applyFont="1" applyFill="1"/>
    <xf numFmtId="0" fontId="10" fillId="11" borderId="0" xfId="1" applyFont="1" applyFill="1"/>
    <xf numFmtId="0" fontId="1" fillId="11" borderId="0" xfId="1" applyFont="1" applyFill="1"/>
    <xf numFmtId="0" fontId="21" fillId="11" borderId="0" xfId="1" applyFont="1" applyFill="1"/>
    <xf numFmtId="0" fontId="12" fillId="0" borderId="0" xfId="1" applyFont="1"/>
    <xf numFmtId="0" fontId="19" fillId="0" borderId="0" xfId="2"/>
    <xf numFmtId="0" fontId="11" fillId="0" borderId="0" xfId="0" applyFont="1"/>
    <xf numFmtId="0" fontId="22" fillId="0" borderId="0" xfId="0" applyFont="1"/>
    <xf numFmtId="0" fontId="23" fillId="0" borderId="0" xfId="0" applyFont="1"/>
    <xf numFmtId="0" fontId="23" fillId="0" borderId="0" xfId="0" applyFont="1" applyAlignment="1">
      <alignment horizontal="left" vertical="top"/>
    </xf>
    <xf numFmtId="0" fontId="0" fillId="0" borderId="0" xfId="0" applyAlignment="1">
      <alignment horizontal="left" vertical="top"/>
    </xf>
    <xf numFmtId="0" fontId="11" fillId="0" borderId="0" xfId="0" applyFont="1" applyAlignment="1">
      <alignment horizontal="left" vertical="top"/>
    </xf>
    <xf numFmtId="0" fontId="22" fillId="0" borderId="0" xfId="0" applyFont="1" applyAlignment="1">
      <alignment horizontal="left" vertical="top"/>
    </xf>
    <xf numFmtId="0" fontId="11" fillId="0" borderId="0" xfId="0" applyFont="1" applyAlignment="1">
      <alignment horizontal="left" vertical="top" wrapText="1"/>
    </xf>
    <xf numFmtId="14" fontId="0" fillId="0" borderId="0" xfId="0" applyNumberFormat="1" applyAlignment="1">
      <alignment horizontal="left" vertical="top"/>
    </xf>
    <xf numFmtId="0" fontId="24" fillId="0" borderId="0" xfId="3"/>
    <xf numFmtId="0" fontId="24" fillId="0" borderId="0" xfId="3" applyAlignment="1">
      <alignment wrapText="1"/>
    </xf>
    <xf numFmtId="0" fontId="24" fillId="8" borderId="0" xfId="3" applyFill="1"/>
    <xf numFmtId="0" fontId="24" fillId="8" borderId="0" xfId="3" applyFill="1" applyAlignment="1">
      <alignment wrapText="1"/>
    </xf>
    <xf numFmtId="0" fontId="18" fillId="8" borderId="0" xfId="3" applyFont="1" applyFill="1"/>
    <xf numFmtId="0" fontId="25" fillId="8" borderId="0" xfId="3" applyFont="1" applyFill="1"/>
    <xf numFmtId="0" fontId="18" fillId="0" borderId="0" xfId="3" applyFont="1"/>
    <xf numFmtId="0" fontId="25" fillId="12" borderId="0" xfId="3" applyFont="1" applyFill="1"/>
    <xf numFmtId="0" fontId="18" fillId="12" borderId="0" xfId="3" applyFont="1" applyFill="1"/>
    <xf numFmtId="0" fontId="25" fillId="0" borderId="0" xfId="3" applyFont="1"/>
    <xf numFmtId="0" fontId="25" fillId="0" borderId="0" xfId="3" applyFont="1" applyAlignment="1">
      <alignment horizontal="center"/>
    </xf>
    <xf numFmtId="0" fontId="25" fillId="0" borderId="0" xfId="3" applyFont="1" applyAlignment="1">
      <alignment horizontal="center" wrapText="1"/>
    </xf>
    <xf numFmtId="0" fontId="27" fillId="16" borderId="0" xfId="3" applyFont="1" applyFill="1" applyAlignment="1">
      <alignment horizontal="center"/>
    </xf>
    <xf numFmtId="0" fontId="27" fillId="16" borderId="0" xfId="3" applyFont="1" applyFill="1" applyAlignment="1">
      <alignment horizontal="center" wrapText="1"/>
    </xf>
    <xf numFmtId="0" fontId="25" fillId="4" borderId="0" xfId="3" applyFont="1" applyFill="1" applyAlignment="1">
      <alignment horizontal="center" vertical="center" wrapText="1"/>
    </xf>
    <xf numFmtId="0" fontId="25" fillId="4" borderId="0" xfId="3" applyFont="1" applyFill="1" applyAlignment="1">
      <alignment horizontal="center" vertical="center"/>
    </xf>
    <xf numFmtId="0" fontId="25" fillId="0" borderId="0" xfId="3" applyFont="1" applyAlignment="1">
      <alignment horizontal="right"/>
    </xf>
    <xf numFmtId="0" fontId="28" fillId="0" borderId="0" xfId="3" applyFont="1"/>
    <xf numFmtId="0" fontId="29" fillId="0" borderId="0" xfId="3" applyFont="1"/>
    <xf numFmtId="0" fontId="24" fillId="0" borderId="14" xfId="3" applyBorder="1" applyAlignment="1">
      <alignment wrapText="1"/>
    </xf>
    <xf numFmtId="0" fontId="18" fillId="0" borderId="0" xfId="3" applyFont="1" applyAlignment="1">
      <alignment wrapText="1"/>
    </xf>
    <xf numFmtId="0" fontId="24" fillId="14" borderId="0" xfId="3" applyFill="1"/>
    <xf numFmtId="0" fontId="18" fillId="14" borderId="0" xfId="3" applyFont="1" applyFill="1"/>
    <xf numFmtId="0" fontId="30" fillId="14" borderId="0" xfId="3" applyFont="1" applyFill="1"/>
    <xf numFmtId="0" fontId="18" fillId="14" borderId="0" xfId="3" applyFont="1" applyFill="1" applyAlignment="1">
      <alignment wrapText="1"/>
    </xf>
    <xf numFmtId="0" fontId="24" fillId="8" borderId="14" xfId="3" applyFill="1" applyBorder="1" applyAlignment="1">
      <alignment wrapText="1"/>
    </xf>
    <xf numFmtId="0" fontId="18" fillId="8" borderId="0" xfId="3" applyFont="1" applyFill="1" applyAlignment="1">
      <alignment wrapText="1"/>
    </xf>
    <xf numFmtId="0" fontId="24" fillId="12" borderId="0" xfId="3" applyFill="1"/>
    <xf numFmtId="0" fontId="24" fillId="12" borderId="0" xfId="3" applyFill="1" applyAlignment="1">
      <alignment wrapText="1"/>
    </xf>
    <xf numFmtId="0" fontId="30" fillId="8" borderId="0" xfId="3" applyFont="1" applyFill="1"/>
    <xf numFmtId="0" fontId="24" fillId="15" borderId="0" xfId="3" applyFill="1"/>
    <xf numFmtId="0" fontId="18" fillId="15" borderId="0" xfId="3" applyFont="1" applyFill="1"/>
    <xf numFmtId="0" fontId="30" fillId="15" borderId="0" xfId="3" applyFont="1" applyFill="1"/>
    <xf numFmtId="0" fontId="18" fillId="15" borderId="0" xfId="3" applyFont="1" applyFill="1" applyAlignment="1">
      <alignment wrapText="1"/>
    </xf>
    <xf numFmtId="0" fontId="24" fillId="17" borderId="0" xfId="3" applyFill="1" applyAlignment="1">
      <alignment wrapText="1"/>
    </xf>
    <xf numFmtId="0" fontId="18" fillId="0" borderId="14" xfId="3" applyFont="1" applyBorder="1" applyAlignment="1">
      <alignment wrapText="1"/>
    </xf>
    <xf numFmtId="0" fontId="30" fillId="0" borderId="0" xfId="3" applyFont="1"/>
    <xf numFmtId="0" fontId="21" fillId="0" borderId="0" xfId="3" applyFont="1"/>
    <xf numFmtId="0" fontId="27" fillId="16" borderId="14" xfId="3" applyFont="1" applyFill="1" applyBorder="1" applyAlignment="1">
      <alignment horizontal="center" wrapText="1"/>
    </xf>
    <xf numFmtId="0" fontId="7" fillId="4" borderId="0" xfId="3" applyFont="1" applyFill="1" applyAlignment="1">
      <alignment vertical="center"/>
    </xf>
    <xf numFmtId="0" fontId="7" fillId="12" borderId="0" xfId="3" applyFont="1" applyFill="1"/>
    <xf numFmtId="0" fontId="18" fillId="18" borderId="0" xfId="3" applyFont="1" applyFill="1"/>
    <xf numFmtId="0" fontId="31" fillId="0" borderId="0" xfId="4"/>
    <xf numFmtId="0" fontId="32" fillId="0" borderId="0" xfId="0" applyFont="1"/>
    <xf numFmtId="0" fontId="33" fillId="0" borderId="0" xfId="0" applyFont="1"/>
    <xf numFmtId="0" fontId="34" fillId="0" borderId="0" xfId="0" applyFont="1"/>
    <xf numFmtId="0" fontId="36" fillId="0" borderId="0" xfId="0" applyFont="1"/>
    <xf numFmtId="0" fontId="37" fillId="0" borderId="0" xfId="0" applyFont="1"/>
    <xf numFmtId="0" fontId="38" fillId="0" borderId="0" xfId="0" applyFont="1"/>
    <xf numFmtId="49" fontId="0" fillId="0" borderId="0" xfId="0" applyNumberFormat="1"/>
    <xf numFmtId="49" fontId="11" fillId="0" borderId="0" xfId="0" applyNumberFormat="1" applyFont="1"/>
    <xf numFmtId="49" fontId="11" fillId="0" borderId="0" xfId="0" applyNumberFormat="1" applyFont="1" applyAlignment="1">
      <alignment horizontal="center"/>
    </xf>
    <xf numFmtId="49" fontId="0" fillId="0" borderId="0" xfId="0" applyNumberFormat="1" applyAlignment="1">
      <alignment horizontal="center"/>
    </xf>
    <xf numFmtId="0" fontId="39" fillId="0" borderId="0" xfId="0" applyFont="1" applyAlignment="1">
      <alignment horizontal="left" vertical="center"/>
    </xf>
    <xf numFmtId="0" fontId="40" fillId="0" borderId="0" xfId="0" applyFont="1" applyAlignment="1">
      <alignment vertical="center"/>
    </xf>
    <xf numFmtId="0" fontId="41" fillId="0" borderId="0" xfId="0" applyFont="1" applyAlignment="1">
      <alignment vertical="center"/>
    </xf>
    <xf numFmtId="0" fontId="41" fillId="0" borderId="0" xfId="0" applyFont="1" applyAlignment="1">
      <alignment horizontal="left" vertical="center" indent="6"/>
    </xf>
    <xf numFmtId="0" fontId="45" fillId="0" borderId="0" xfId="0" applyFont="1" applyAlignment="1">
      <alignment vertical="center"/>
    </xf>
    <xf numFmtId="0" fontId="46" fillId="0" borderId="0" xfId="0" applyFont="1" applyAlignment="1">
      <alignment horizontal="left" vertical="center" indent="6"/>
    </xf>
    <xf numFmtId="0" fontId="47" fillId="0" borderId="0" xfId="0" applyFont="1" applyAlignment="1">
      <alignment vertical="center"/>
    </xf>
    <xf numFmtId="0" fontId="48" fillId="0" borderId="0" xfId="0" applyFont="1" applyAlignment="1">
      <alignment vertical="center"/>
    </xf>
    <xf numFmtId="0" fontId="0" fillId="0" borderId="0" xfId="0" applyAlignment="1">
      <alignment horizontal="left" vertical="top" wrapText="1"/>
    </xf>
    <xf numFmtId="0" fontId="50" fillId="0" borderId="0" xfId="0" applyFont="1"/>
    <xf numFmtId="0" fontId="49" fillId="0" borderId="0" xfId="0" applyFont="1"/>
    <xf numFmtId="0" fontId="51" fillId="0" borderId="0" xfId="0" applyFont="1"/>
    <xf numFmtId="0" fontId="52" fillId="0" borderId="0" xfId="0" applyFont="1"/>
    <xf numFmtId="0" fontId="53" fillId="0" borderId="0" xfId="0" applyFont="1"/>
    <xf numFmtId="0" fontId="54" fillId="0" borderId="0" xfId="0" applyFont="1"/>
    <xf numFmtId="0" fontId="55" fillId="0" borderId="0" xfId="0" applyFont="1"/>
    <xf numFmtId="0" fontId="56" fillId="0" borderId="0" xfId="5"/>
    <xf numFmtId="0" fontId="24" fillId="0" borderId="0" xfId="5" applyFont="1" applyAlignment="1">
      <alignment wrapText="1"/>
    </xf>
    <xf numFmtId="0" fontId="24" fillId="0" borderId="0" xfId="5" applyFont="1"/>
    <xf numFmtId="0" fontId="57" fillId="19" borderId="0" xfId="5" applyFont="1" applyFill="1"/>
    <xf numFmtId="0" fontId="57" fillId="19" borderId="0" xfId="5" applyFont="1" applyFill="1" applyAlignment="1">
      <alignment wrapText="1"/>
    </xf>
    <xf numFmtId="0" fontId="58" fillId="19" borderId="0" xfId="5" applyFont="1" applyFill="1" applyAlignment="1">
      <alignment wrapText="1"/>
    </xf>
    <xf numFmtId="0" fontId="24" fillId="20" borderId="0" xfId="5" applyFont="1" applyFill="1"/>
    <xf numFmtId="0" fontId="24" fillId="20" borderId="0" xfId="5" applyFont="1" applyFill="1" applyAlignment="1">
      <alignment wrapText="1"/>
    </xf>
    <xf numFmtId="0" fontId="59" fillId="0" borderId="0" xfId="5" applyFont="1" applyAlignment="1">
      <alignment wrapText="1"/>
    </xf>
    <xf numFmtId="0" fontId="24" fillId="0" borderId="15" xfId="5" applyFont="1" applyBorder="1"/>
    <xf numFmtId="0" fontId="24" fillId="0" borderId="15" xfId="5" applyFont="1" applyBorder="1" applyAlignment="1">
      <alignment wrapText="1"/>
    </xf>
    <xf numFmtId="0" fontId="59" fillId="20" borderId="0" xfId="5" applyFont="1" applyFill="1" applyAlignment="1">
      <alignment wrapText="1"/>
    </xf>
    <xf numFmtId="0" fontId="59" fillId="0" borderId="0" xfId="5" applyFont="1"/>
    <xf numFmtId="0" fontId="24" fillId="19" borderId="0" xfId="5" applyFont="1" applyFill="1"/>
    <xf numFmtId="0" fontId="60" fillId="21" borderId="0" xfId="5" applyFont="1" applyFill="1" applyAlignment="1">
      <alignment horizontal="center"/>
    </xf>
    <xf numFmtId="0" fontId="60" fillId="21" borderId="0" xfId="5" applyFont="1" applyFill="1" applyAlignment="1">
      <alignment horizontal="center" wrapText="1"/>
    </xf>
    <xf numFmtId="0" fontId="61" fillId="0" borderId="0" xfId="5" applyFont="1"/>
    <xf numFmtId="0" fontId="61" fillId="0" borderId="0" xfId="5" applyFont="1" applyAlignment="1">
      <alignment wrapText="1"/>
    </xf>
    <xf numFmtId="0" fontId="62" fillId="0" borderId="0" xfId="5" applyFont="1" applyAlignment="1">
      <alignment wrapText="1"/>
    </xf>
    <xf numFmtId="0" fontId="63" fillId="0" borderId="0" xfId="5" applyFont="1" applyAlignment="1">
      <alignment wrapText="1"/>
    </xf>
    <xf numFmtId="0" fontId="31" fillId="0" borderId="0" xfId="5" applyFont="1" applyAlignment="1">
      <alignment wrapText="1"/>
    </xf>
    <xf numFmtId="0" fontId="31" fillId="0" borderId="0" xfId="5" applyFont="1"/>
    <xf numFmtId="0" fontId="60" fillId="0" borderId="0" xfId="5" applyFont="1"/>
    <xf numFmtId="0" fontId="59" fillId="0" borderId="15" xfId="5" applyFont="1" applyBorder="1" applyAlignment="1">
      <alignment wrapText="1"/>
    </xf>
    <xf numFmtId="0" fontId="24" fillId="22" borderId="0" xfId="5" applyFont="1" applyFill="1"/>
    <xf numFmtId="0" fontId="56" fillId="23" borderId="0" xfId="5" applyFill="1"/>
    <xf numFmtId="0" fontId="24" fillId="23" borderId="0" xfId="5" applyFont="1" applyFill="1" applyAlignment="1">
      <alignment wrapText="1"/>
    </xf>
    <xf numFmtId="0" fontId="24" fillId="23" borderId="0" xfId="5" applyFont="1" applyFill="1"/>
    <xf numFmtId="0" fontId="65" fillId="0" borderId="0" xfId="5" applyFont="1"/>
    <xf numFmtId="0" fontId="66" fillId="0" borderId="0" xfId="6" applyAlignment="1">
      <alignment vertical="top"/>
    </xf>
    <xf numFmtId="0" fontId="67" fillId="0" borderId="0" xfId="6" applyFont="1" applyAlignment="1">
      <alignment vertical="top"/>
    </xf>
    <xf numFmtId="0" fontId="69" fillId="0" borderId="0" xfId="6" applyFont="1" applyAlignment="1">
      <alignment vertical="top"/>
    </xf>
    <xf numFmtId="0" fontId="66" fillId="0" borderId="0" xfId="6" applyAlignment="1">
      <alignment horizontal="left" vertical="top" wrapText="1"/>
    </xf>
    <xf numFmtId="0" fontId="66" fillId="0" borderId="0" xfId="6" applyAlignment="1">
      <alignment vertical="top" wrapText="1"/>
    </xf>
    <xf numFmtId="0" fontId="68" fillId="0" borderId="0" xfId="6" applyFont="1" applyAlignment="1">
      <alignment vertical="top"/>
    </xf>
    <xf numFmtId="0" fontId="70" fillId="0" borderId="0" xfId="6" applyFont="1" applyAlignment="1">
      <alignment vertical="top"/>
    </xf>
    <xf numFmtId="0" fontId="71" fillId="0" borderId="0" xfId="6" applyFont="1" applyAlignment="1">
      <alignment vertical="top"/>
    </xf>
    <xf numFmtId="49" fontId="66" fillId="0" borderId="0" xfId="6" applyNumberFormat="1" applyAlignment="1">
      <alignment horizontal="left" vertical="top"/>
    </xf>
    <xf numFmtId="49" fontId="72" fillId="0" borderId="0" xfId="6" applyNumberFormat="1" applyFont="1" applyAlignment="1">
      <alignment horizontal="left" vertical="top"/>
    </xf>
    <xf numFmtId="0" fontId="66" fillId="0" borderId="0" xfId="6" applyAlignment="1">
      <alignment wrapText="1"/>
    </xf>
    <xf numFmtId="0" fontId="66" fillId="0" borderId="0" xfId="6" applyAlignment="1">
      <alignment horizontal="left" vertical="top"/>
    </xf>
    <xf numFmtId="0" fontId="66" fillId="0" borderId="0" xfId="6"/>
    <xf numFmtId="0" fontId="74" fillId="0" borderId="0" xfId="6" applyFont="1" applyAlignment="1">
      <alignment vertical="top"/>
    </xf>
    <xf numFmtId="0" fontId="75" fillId="0" borderId="0" xfId="6" applyFont="1" applyAlignment="1">
      <alignment vertical="top"/>
    </xf>
    <xf numFmtId="0" fontId="18" fillId="0" borderId="0" xfId="6" applyFont="1" applyAlignment="1">
      <alignment vertical="top" wrapText="1"/>
    </xf>
    <xf numFmtId="0" fontId="18" fillId="0" borderId="0" xfId="6" applyFont="1"/>
    <xf numFmtId="0" fontId="25" fillId="0" borderId="0" xfId="6" applyFont="1"/>
    <xf numFmtId="0" fontId="76" fillId="0" borderId="0" xfId="6" applyFont="1"/>
    <xf numFmtId="0" fontId="68" fillId="0" borderId="0" xfId="6" applyFont="1"/>
    <xf numFmtId="0" fontId="77" fillId="0" borderId="0" xfId="6" applyFont="1"/>
    <xf numFmtId="0" fontId="66" fillId="24" borderId="0" xfId="6" applyFill="1"/>
    <xf numFmtId="0" fontId="18" fillId="24" borderId="0" xfId="6" applyFont="1" applyFill="1"/>
    <xf numFmtId="0" fontId="18" fillId="24" borderId="0" xfId="6" applyFont="1" applyFill="1" applyAlignment="1">
      <alignment vertical="top" wrapText="1"/>
    </xf>
    <xf numFmtId="0" fontId="66" fillId="25" borderId="0" xfId="6" applyFill="1"/>
    <xf numFmtId="0" fontId="18" fillId="25" borderId="0" xfId="6" applyFont="1" applyFill="1"/>
    <xf numFmtId="0" fontId="18" fillId="25" borderId="0" xfId="6" applyFont="1" applyFill="1" applyAlignment="1">
      <alignment vertical="top" wrapText="1"/>
    </xf>
    <xf numFmtId="0" fontId="18" fillId="26" borderId="0" xfId="0" applyFont="1" applyFill="1"/>
    <xf numFmtId="14" fontId="11" fillId="0" borderId="0" xfId="0" applyNumberFormat="1" applyFont="1" applyAlignment="1">
      <alignment horizontal="left" vertical="top"/>
    </xf>
    <xf numFmtId="0" fontId="80" fillId="0" borderId="0" xfId="0" applyFont="1" applyAlignment="1">
      <alignment horizontal="left" vertical="top"/>
    </xf>
    <xf numFmtId="0" fontId="79" fillId="0" borderId="0" xfId="0" applyFont="1" applyAlignment="1">
      <alignment horizontal="left" vertical="top"/>
    </xf>
    <xf numFmtId="0" fontId="19" fillId="0" borderId="0" xfId="2" applyAlignment="1">
      <alignment horizontal="left" vertical="top"/>
    </xf>
    <xf numFmtId="0" fontId="74" fillId="0" borderId="0" xfId="6" applyFont="1" applyAlignment="1">
      <alignment horizontal="left" vertical="top"/>
    </xf>
    <xf numFmtId="0" fontId="68" fillId="0" borderId="0" xfId="6" applyFont="1" applyAlignment="1">
      <alignment horizontal="left" vertical="top" wrapText="1"/>
    </xf>
    <xf numFmtId="0" fontId="11" fillId="0" borderId="16" xfId="5" applyFont="1" applyBorder="1" applyAlignment="1">
      <alignment vertical="top" wrapText="1"/>
    </xf>
    <xf numFmtId="0" fontId="11" fillId="0" borderId="16" xfId="5" applyFont="1" applyBorder="1" applyAlignment="1">
      <alignment horizontal="right" vertical="top" wrapText="1"/>
    </xf>
    <xf numFmtId="0" fontId="82" fillId="0" borderId="16" xfId="5" applyFont="1" applyBorder="1" applyAlignment="1">
      <alignment vertical="top" wrapText="1"/>
    </xf>
    <xf numFmtId="0" fontId="47" fillId="27" borderId="0" xfId="5" applyFont="1" applyFill="1" applyAlignment="1">
      <alignment horizontal="center"/>
    </xf>
    <xf numFmtId="0" fontId="47" fillId="27" borderId="0" xfId="5" applyFont="1" applyFill="1" applyAlignment="1">
      <alignment horizontal="center" wrapText="1"/>
    </xf>
    <xf numFmtId="0" fontId="44" fillId="28" borderId="0" xfId="5" applyFont="1" applyFill="1" applyAlignment="1">
      <alignment horizontal="center" vertical="center" wrapText="1"/>
    </xf>
    <xf numFmtId="0" fontId="44" fillId="28" borderId="0" xfId="5" applyFont="1" applyFill="1" applyAlignment="1">
      <alignment horizontal="center" vertical="center"/>
    </xf>
    <xf numFmtId="0" fontId="41" fillId="0" borderId="0" xfId="5" applyFont="1"/>
    <xf numFmtId="0" fontId="44" fillId="0" borderId="0" xfId="5" applyFont="1" applyAlignment="1">
      <alignment horizontal="right"/>
    </xf>
    <xf numFmtId="0" fontId="83" fillId="0" borderId="0" xfId="5" applyFont="1"/>
    <xf numFmtId="0" fontId="84" fillId="0" borderId="0" xfId="5" applyFont="1"/>
    <xf numFmtId="0" fontId="24" fillId="0" borderId="17" xfId="5" applyFont="1" applyBorder="1" applyAlignment="1">
      <alignment wrapText="1"/>
    </xf>
    <xf numFmtId="0" fontId="41" fillId="0" borderId="0" xfId="5" applyFont="1" applyAlignment="1">
      <alignment wrapText="1"/>
    </xf>
    <xf numFmtId="0" fontId="44" fillId="0" borderId="0" xfId="5" applyFont="1"/>
    <xf numFmtId="0" fontId="82" fillId="0" borderId="0" xfId="5" applyFont="1"/>
    <xf numFmtId="0" fontId="82" fillId="0" borderId="0" xfId="5" applyFont="1" applyAlignment="1">
      <alignment wrapText="1"/>
    </xf>
    <xf numFmtId="0" fontId="82" fillId="0" borderId="0" xfId="5" applyFont="1" applyAlignment="1">
      <alignment vertical="top" wrapText="1"/>
    </xf>
    <xf numFmtId="0" fontId="47" fillId="27" borderId="17" xfId="5" applyFont="1" applyFill="1" applyBorder="1" applyAlignment="1">
      <alignment horizontal="center" wrapText="1"/>
    </xf>
    <xf numFmtId="0" fontId="60" fillId="28" borderId="0" xfId="5" applyFont="1" applyFill="1" applyAlignment="1">
      <alignment vertical="center"/>
    </xf>
    <xf numFmtId="0" fontId="29" fillId="0" borderId="0" xfId="5" applyFont="1"/>
    <xf numFmtId="0" fontId="11" fillId="29" borderId="0" xfId="0" applyFont="1" applyFill="1" applyAlignment="1">
      <alignment horizontal="left" vertical="top"/>
    </xf>
    <xf numFmtId="0" fontId="11" fillId="30" borderId="0" xfId="0" applyFont="1" applyFill="1" applyAlignment="1">
      <alignment horizontal="left" vertical="top"/>
    </xf>
    <xf numFmtId="0" fontId="11" fillId="24" borderId="0" xfId="0" applyFont="1" applyFill="1" applyAlignment="1">
      <alignment horizontal="left" vertical="top"/>
    </xf>
    <xf numFmtId="0" fontId="11" fillId="31" borderId="0" xfId="0" applyFont="1" applyFill="1" applyAlignment="1">
      <alignment horizontal="left" vertical="top"/>
    </xf>
    <xf numFmtId="0" fontId="11" fillId="32" borderId="0" xfId="0" applyFont="1" applyFill="1" applyAlignment="1">
      <alignment horizontal="left" vertical="top"/>
    </xf>
    <xf numFmtId="0" fontId="66" fillId="0" borderId="0" xfId="6" applyAlignment="1">
      <alignment horizontal="left" vertical="top" wrapText="1"/>
    </xf>
    <xf numFmtId="0" fontId="74" fillId="0" borderId="0" xfId="6" applyFont="1" applyAlignment="1">
      <alignment horizontal="left" vertical="top"/>
    </xf>
    <xf numFmtId="0" fontId="66" fillId="0" borderId="0" xfId="6" applyAlignment="1">
      <alignment horizontal="left" vertical="top"/>
    </xf>
    <xf numFmtId="0" fontId="67" fillId="0" borderId="0" xfId="6" applyFont="1" applyAlignment="1">
      <alignment horizontal="left" vertical="top"/>
    </xf>
    <xf numFmtId="0" fontId="67" fillId="0" borderId="0" xfId="6" applyFont="1" applyAlignment="1">
      <alignment horizontal="left" vertical="top" wrapText="1"/>
    </xf>
    <xf numFmtId="0" fontId="0" fillId="0" borderId="0" xfId="0" applyAlignment="1">
      <alignment wrapText="1"/>
    </xf>
    <xf numFmtId="0" fontId="11" fillId="0" borderId="0" xfId="0" applyFont="1" applyAlignment="1">
      <alignment horizontal="left" vertical="top" wrapText="1"/>
    </xf>
    <xf numFmtId="0" fontId="20" fillId="0" borderId="0" xfId="1" applyFont="1" applyAlignment="1">
      <alignment horizontal="center"/>
    </xf>
    <xf numFmtId="0" fontId="7" fillId="5" borderId="0" xfId="1" applyFont="1" applyFill="1" applyAlignment="1">
      <alignment horizontal="center" vertical="center"/>
    </xf>
    <xf numFmtId="0" fontId="7" fillId="5" borderId="6" xfId="1" applyFont="1" applyFill="1" applyBorder="1" applyAlignment="1">
      <alignment horizontal="center" vertical="center"/>
    </xf>
    <xf numFmtId="0" fontId="7" fillId="5" borderId="7" xfId="1" applyFont="1" applyFill="1" applyBorder="1" applyAlignment="1">
      <alignment horizontal="center" vertical="center"/>
    </xf>
    <xf numFmtId="0" fontId="26" fillId="15" borderId="0" xfId="3" applyFont="1" applyFill="1" applyAlignment="1">
      <alignment horizontal="center"/>
    </xf>
    <xf numFmtId="0" fontId="26" fillId="14" borderId="0" xfId="3" applyFont="1" applyFill="1" applyAlignment="1">
      <alignment horizontal="center"/>
    </xf>
    <xf numFmtId="0" fontId="26" fillId="13" borderId="0" xfId="3" applyFont="1" applyFill="1" applyAlignment="1">
      <alignment horizontal="center"/>
    </xf>
    <xf numFmtId="0" fontId="26" fillId="14" borderId="14" xfId="3" applyFont="1" applyFill="1" applyBorder="1" applyAlignment="1">
      <alignment horizontal="center"/>
    </xf>
    <xf numFmtId="0" fontId="26" fillId="15" borderId="14" xfId="3" applyFont="1" applyFill="1" applyBorder="1" applyAlignment="1">
      <alignment horizontal="center"/>
    </xf>
  </cellXfs>
  <cellStyles count="7">
    <cellStyle name="Hyperlink" xfId="2" builtinId="8"/>
    <cellStyle name="Hyperlink 2" xfId="4" xr:uid="{61C9598B-4EAA-6E49-8BE4-78CDDD24F381}"/>
    <cellStyle name="Normal" xfId="0" builtinId="0"/>
    <cellStyle name="Normal 2" xfId="1" xr:uid="{BB902355-1110-CC41-928F-76C011C6ACFA}"/>
    <cellStyle name="Normal 3" xfId="3" xr:uid="{2C922139-B45C-4E46-A525-20440A49CEE3}"/>
    <cellStyle name="Normal 4" xfId="5" xr:uid="{4FDD1D3C-16B3-D841-B0D1-7F2DC58C446F}"/>
    <cellStyle name="Normal 5" xfId="6" xr:uid="{5C12739D-2CAA-0D4F-AB34-B25636268921}"/>
  </cellStyles>
  <dxfs count="5">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8" Type="http://schemas.openxmlformats.org/officeDocument/2006/relationships/image" Target="../media/image20.jpeg"/><Relationship Id="rId13" Type="http://schemas.openxmlformats.org/officeDocument/2006/relationships/image" Target="../media/image25.jpeg"/><Relationship Id="rId3" Type="http://schemas.openxmlformats.org/officeDocument/2006/relationships/image" Target="../media/image15.jpeg"/><Relationship Id="rId7" Type="http://schemas.openxmlformats.org/officeDocument/2006/relationships/image" Target="../media/image19.jpeg"/><Relationship Id="rId12" Type="http://schemas.openxmlformats.org/officeDocument/2006/relationships/image" Target="../media/image24.jpeg"/><Relationship Id="rId2" Type="http://schemas.openxmlformats.org/officeDocument/2006/relationships/image" Target="../media/image14.jpeg"/><Relationship Id="rId1" Type="http://schemas.openxmlformats.org/officeDocument/2006/relationships/image" Target="../media/image13.jpeg"/><Relationship Id="rId6" Type="http://schemas.openxmlformats.org/officeDocument/2006/relationships/image" Target="../media/image18.jpeg"/><Relationship Id="rId11" Type="http://schemas.openxmlformats.org/officeDocument/2006/relationships/image" Target="../media/image23.jpeg"/><Relationship Id="rId5" Type="http://schemas.openxmlformats.org/officeDocument/2006/relationships/image" Target="../media/image17.jpeg"/><Relationship Id="rId15" Type="http://schemas.openxmlformats.org/officeDocument/2006/relationships/image" Target="../media/image27.jpeg"/><Relationship Id="rId10" Type="http://schemas.openxmlformats.org/officeDocument/2006/relationships/image" Target="../media/image22.jpeg"/><Relationship Id="rId4" Type="http://schemas.openxmlformats.org/officeDocument/2006/relationships/image" Target="../media/image16.jpeg"/><Relationship Id="rId9" Type="http://schemas.openxmlformats.org/officeDocument/2006/relationships/image" Target="../media/image21.jpeg"/><Relationship Id="rId14" Type="http://schemas.openxmlformats.org/officeDocument/2006/relationships/image" Target="../media/image26.jpeg"/></Relationships>
</file>

<file path=xl/drawings/drawing1.xml><?xml version="1.0" encoding="utf-8"?>
<xdr:wsDr xmlns:xdr="http://schemas.openxmlformats.org/drawingml/2006/spreadsheetDrawing" xmlns:a="http://schemas.openxmlformats.org/drawingml/2006/main">
  <xdr:twoCellAnchor editAs="oneCell">
    <xdr:from>
      <xdr:col>669</xdr:col>
      <xdr:colOff>647700</xdr:colOff>
      <xdr:row>2502</xdr:row>
      <xdr:rowOff>38100</xdr:rowOff>
    </xdr:from>
    <xdr:to>
      <xdr:col>679</xdr:col>
      <xdr:colOff>165100</xdr:colOff>
      <xdr:row>2525</xdr:row>
      <xdr:rowOff>28575</xdr:rowOff>
    </xdr:to>
    <xdr:pic>
      <xdr:nvPicPr>
        <xdr:cNvPr id="14" name="Picture 13">
          <a:extLst>
            <a:ext uri="{FF2B5EF4-FFF2-40B4-BE49-F238E27FC236}">
              <a16:creationId xmlns:a16="http://schemas.microsoft.com/office/drawing/2014/main" id="{0B1F3C96-63DC-FD85-9688-EF67C5BD4536}"/>
            </a:ext>
          </a:extLst>
        </xdr:cNvPr>
        <xdr:cNvPicPr>
          <a:picLocks noChangeAspect="1"/>
        </xdr:cNvPicPr>
      </xdr:nvPicPr>
      <xdr:blipFill>
        <a:blip xmlns:r="http://schemas.openxmlformats.org/officeDocument/2006/relationships" r:embed="rId1"/>
        <a:stretch>
          <a:fillRect/>
        </a:stretch>
      </xdr:blipFill>
      <xdr:spPr>
        <a:xfrm>
          <a:off x="552907200" y="476554800"/>
          <a:ext cx="7772400" cy="4371975"/>
        </a:xfrm>
        <a:prstGeom prst="rect">
          <a:avLst/>
        </a:prstGeom>
      </xdr:spPr>
    </xdr:pic>
    <xdr:clientData/>
  </xdr:twoCellAnchor>
  <xdr:twoCellAnchor editAs="oneCell">
    <xdr:from>
      <xdr:col>613</xdr:col>
      <xdr:colOff>800100</xdr:colOff>
      <xdr:row>2293</xdr:row>
      <xdr:rowOff>139700</xdr:rowOff>
    </xdr:from>
    <xdr:to>
      <xdr:col>623</xdr:col>
      <xdr:colOff>317500</xdr:colOff>
      <xdr:row>2316</xdr:row>
      <xdr:rowOff>130175</xdr:rowOff>
    </xdr:to>
    <xdr:pic>
      <xdr:nvPicPr>
        <xdr:cNvPr id="15" name="Picture 14">
          <a:extLst>
            <a:ext uri="{FF2B5EF4-FFF2-40B4-BE49-F238E27FC236}">
              <a16:creationId xmlns:a16="http://schemas.microsoft.com/office/drawing/2014/main" id="{4DC18FEF-F834-3276-BC3B-B8F66C2D1B7C}"/>
            </a:ext>
          </a:extLst>
        </xdr:cNvPr>
        <xdr:cNvPicPr>
          <a:picLocks noChangeAspect="1"/>
        </xdr:cNvPicPr>
      </xdr:nvPicPr>
      <xdr:blipFill>
        <a:blip xmlns:r="http://schemas.openxmlformats.org/officeDocument/2006/relationships" r:embed="rId2"/>
        <a:stretch>
          <a:fillRect/>
        </a:stretch>
      </xdr:blipFill>
      <xdr:spPr>
        <a:xfrm>
          <a:off x="506831600" y="436841900"/>
          <a:ext cx="7772400" cy="4371975"/>
        </a:xfrm>
        <a:prstGeom prst="rect">
          <a:avLst/>
        </a:prstGeom>
      </xdr:spPr>
    </xdr:pic>
    <xdr:clientData/>
  </xdr:twoCellAnchor>
  <xdr:twoCellAnchor editAs="oneCell">
    <xdr:from>
      <xdr:col>558</xdr:col>
      <xdr:colOff>127000</xdr:colOff>
      <xdr:row>2085</xdr:row>
      <xdr:rowOff>50800</xdr:rowOff>
    </xdr:from>
    <xdr:to>
      <xdr:col>567</xdr:col>
      <xdr:colOff>469900</xdr:colOff>
      <xdr:row>2108</xdr:row>
      <xdr:rowOff>41275</xdr:rowOff>
    </xdr:to>
    <xdr:pic>
      <xdr:nvPicPr>
        <xdr:cNvPr id="16" name="Picture 15">
          <a:extLst>
            <a:ext uri="{FF2B5EF4-FFF2-40B4-BE49-F238E27FC236}">
              <a16:creationId xmlns:a16="http://schemas.microsoft.com/office/drawing/2014/main" id="{04C31DF6-EE02-FB9F-78C6-88DF04C00758}"/>
            </a:ext>
          </a:extLst>
        </xdr:cNvPr>
        <xdr:cNvPicPr>
          <a:picLocks noChangeAspect="1"/>
        </xdr:cNvPicPr>
      </xdr:nvPicPr>
      <xdr:blipFill>
        <a:blip xmlns:r="http://schemas.openxmlformats.org/officeDocument/2006/relationships" r:embed="rId3"/>
        <a:stretch>
          <a:fillRect/>
        </a:stretch>
      </xdr:blipFill>
      <xdr:spPr>
        <a:xfrm>
          <a:off x="460756000" y="397129000"/>
          <a:ext cx="7772400" cy="4371975"/>
        </a:xfrm>
        <a:prstGeom prst="rect">
          <a:avLst/>
        </a:prstGeom>
      </xdr:spPr>
    </xdr:pic>
    <xdr:clientData/>
  </xdr:twoCellAnchor>
  <xdr:twoCellAnchor editAs="oneCell">
    <xdr:from>
      <xdr:col>502</xdr:col>
      <xdr:colOff>279400</xdr:colOff>
      <xdr:row>1876</xdr:row>
      <xdr:rowOff>152400</xdr:rowOff>
    </xdr:from>
    <xdr:to>
      <xdr:col>511</xdr:col>
      <xdr:colOff>622300</xdr:colOff>
      <xdr:row>1899</xdr:row>
      <xdr:rowOff>142875</xdr:rowOff>
    </xdr:to>
    <xdr:pic>
      <xdr:nvPicPr>
        <xdr:cNvPr id="17" name="Picture 16">
          <a:extLst>
            <a:ext uri="{FF2B5EF4-FFF2-40B4-BE49-F238E27FC236}">
              <a16:creationId xmlns:a16="http://schemas.microsoft.com/office/drawing/2014/main" id="{EBAF623A-026D-BACA-D98E-9493A5C22B72}"/>
            </a:ext>
          </a:extLst>
        </xdr:cNvPr>
        <xdr:cNvPicPr>
          <a:picLocks noChangeAspect="1"/>
        </xdr:cNvPicPr>
      </xdr:nvPicPr>
      <xdr:blipFill>
        <a:blip xmlns:r="http://schemas.openxmlformats.org/officeDocument/2006/relationships" r:embed="rId4"/>
        <a:stretch>
          <a:fillRect/>
        </a:stretch>
      </xdr:blipFill>
      <xdr:spPr>
        <a:xfrm>
          <a:off x="414680400" y="357416100"/>
          <a:ext cx="7772400" cy="4371975"/>
        </a:xfrm>
        <a:prstGeom prst="rect">
          <a:avLst/>
        </a:prstGeom>
      </xdr:spPr>
    </xdr:pic>
    <xdr:clientData/>
  </xdr:twoCellAnchor>
  <xdr:twoCellAnchor editAs="oneCell">
    <xdr:from>
      <xdr:col>446</xdr:col>
      <xdr:colOff>431800</xdr:colOff>
      <xdr:row>1668</xdr:row>
      <xdr:rowOff>63500</xdr:rowOff>
    </xdr:from>
    <xdr:to>
      <xdr:col>455</xdr:col>
      <xdr:colOff>774700</xdr:colOff>
      <xdr:row>1691</xdr:row>
      <xdr:rowOff>53975</xdr:rowOff>
    </xdr:to>
    <xdr:pic>
      <xdr:nvPicPr>
        <xdr:cNvPr id="18" name="Picture 17">
          <a:extLst>
            <a:ext uri="{FF2B5EF4-FFF2-40B4-BE49-F238E27FC236}">
              <a16:creationId xmlns:a16="http://schemas.microsoft.com/office/drawing/2014/main" id="{05FFA08B-5DDB-8FDC-59AE-760B6FC65AE8}"/>
            </a:ext>
          </a:extLst>
        </xdr:cNvPr>
        <xdr:cNvPicPr>
          <a:picLocks noChangeAspect="1"/>
        </xdr:cNvPicPr>
      </xdr:nvPicPr>
      <xdr:blipFill>
        <a:blip xmlns:r="http://schemas.openxmlformats.org/officeDocument/2006/relationships" r:embed="rId5"/>
        <a:stretch>
          <a:fillRect/>
        </a:stretch>
      </xdr:blipFill>
      <xdr:spPr>
        <a:xfrm>
          <a:off x="368604800" y="317703200"/>
          <a:ext cx="7772400" cy="4371975"/>
        </a:xfrm>
        <a:prstGeom prst="rect">
          <a:avLst/>
        </a:prstGeom>
      </xdr:spPr>
    </xdr:pic>
    <xdr:clientData/>
  </xdr:twoCellAnchor>
  <xdr:twoCellAnchor editAs="oneCell">
    <xdr:from>
      <xdr:col>390</xdr:col>
      <xdr:colOff>584200</xdr:colOff>
      <xdr:row>1459</xdr:row>
      <xdr:rowOff>165100</xdr:rowOff>
    </xdr:from>
    <xdr:to>
      <xdr:col>400</xdr:col>
      <xdr:colOff>101600</xdr:colOff>
      <xdr:row>1482</xdr:row>
      <xdr:rowOff>155575</xdr:rowOff>
    </xdr:to>
    <xdr:pic>
      <xdr:nvPicPr>
        <xdr:cNvPr id="19" name="Picture 18">
          <a:extLst>
            <a:ext uri="{FF2B5EF4-FFF2-40B4-BE49-F238E27FC236}">
              <a16:creationId xmlns:a16="http://schemas.microsoft.com/office/drawing/2014/main" id="{E8721748-9EBB-D97A-01D1-204439F75EBF}"/>
            </a:ext>
          </a:extLst>
        </xdr:cNvPr>
        <xdr:cNvPicPr>
          <a:picLocks noChangeAspect="1"/>
        </xdr:cNvPicPr>
      </xdr:nvPicPr>
      <xdr:blipFill>
        <a:blip xmlns:r="http://schemas.openxmlformats.org/officeDocument/2006/relationships" r:embed="rId6"/>
        <a:stretch>
          <a:fillRect/>
        </a:stretch>
      </xdr:blipFill>
      <xdr:spPr>
        <a:xfrm>
          <a:off x="322529200" y="277990300"/>
          <a:ext cx="7772400" cy="4371975"/>
        </a:xfrm>
        <a:prstGeom prst="rect">
          <a:avLst/>
        </a:prstGeom>
      </xdr:spPr>
    </xdr:pic>
    <xdr:clientData/>
  </xdr:twoCellAnchor>
  <xdr:twoCellAnchor editAs="oneCell">
    <xdr:from>
      <xdr:col>334</xdr:col>
      <xdr:colOff>736600</xdr:colOff>
      <xdr:row>1251</xdr:row>
      <xdr:rowOff>76200</xdr:rowOff>
    </xdr:from>
    <xdr:to>
      <xdr:col>344</xdr:col>
      <xdr:colOff>254000</xdr:colOff>
      <xdr:row>1274</xdr:row>
      <xdr:rowOff>66675</xdr:rowOff>
    </xdr:to>
    <xdr:pic>
      <xdr:nvPicPr>
        <xdr:cNvPr id="20" name="Picture 19">
          <a:extLst>
            <a:ext uri="{FF2B5EF4-FFF2-40B4-BE49-F238E27FC236}">
              <a16:creationId xmlns:a16="http://schemas.microsoft.com/office/drawing/2014/main" id="{B3369B92-0121-1747-6E39-FBE2CEC79AC8}"/>
            </a:ext>
          </a:extLst>
        </xdr:cNvPr>
        <xdr:cNvPicPr>
          <a:picLocks noChangeAspect="1"/>
        </xdr:cNvPicPr>
      </xdr:nvPicPr>
      <xdr:blipFill>
        <a:blip xmlns:r="http://schemas.openxmlformats.org/officeDocument/2006/relationships" r:embed="rId7"/>
        <a:stretch>
          <a:fillRect/>
        </a:stretch>
      </xdr:blipFill>
      <xdr:spPr>
        <a:xfrm>
          <a:off x="276453600" y="238277400"/>
          <a:ext cx="7772400" cy="4371975"/>
        </a:xfrm>
        <a:prstGeom prst="rect">
          <a:avLst/>
        </a:prstGeom>
      </xdr:spPr>
    </xdr:pic>
    <xdr:clientData/>
  </xdr:twoCellAnchor>
  <xdr:twoCellAnchor editAs="oneCell">
    <xdr:from>
      <xdr:col>279</xdr:col>
      <xdr:colOff>63500</xdr:colOff>
      <xdr:row>1042</xdr:row>
      <xdr:rowOff>177800</xdr:rowOff>
    </xdr:from>
    <xdr:to>
      <xdr:col>288</xdr:col>
      <xdr:colOff>406400</xdr:colOff>
      <xdr:row>1065</xdr:row>
      <xdr:rowOff>168275</xdr:rowOff>
    </xdr:to>
    <xdr:pic>
      <xdr:nvPicPr>
        <xdr:cNvPr id="21" name="Picture 20">
          <a:extLst>
            <a:ext uri="{FF2B5EF4-FFF2-40B4-BE49-F238E27FC236}">
              <a16:creationId xmlns:a16="http://schemas.microsoft.com/office/drawing/2014/main" id="{2F29863D-FA45-82CB-6CD0-B4129CA3366C}"/>
            </a:ext>
          </a:extLst>
        </xdr:cNvPr>
        <xdr:cNvPicPr>
          <a:picLocks noChangeAspect="1"/>
        </xdr:cNvPicPr>
      </xdr:nvPicPr>
      <xdr:blipFill>
        <a:blip xmlns:r="http://schemas.openxmlformats.org/officeDocument/2006/relationships" r:embed="rId8"/>
        <a:stretch>
          <a:fillRect/>
        </a:stretch>
      </xdr:blipFill>
      <xdr:spPr>
        <a:xfrm>
          <a:off x="230378000" y="198564500"/>
          <a:ext cx="7772400" cy="4371975"/>
        </a:xfrm>
        <a:prstGeom prst="rect">
          <a:avLst/>
        </a:prstGeom>
      </xdr:spPr>
    </xdr:pic>
    <xdr:clientData/>
  </xdr:twoCellAnchor>
  <xdr:twoCellAnchor editAs="oneCell">
    <xdr:from>
      <xdr:col>223</xdr:col>
      <xdr:colOff>215900</xdr:colOff>
      <xdr:row>834</xdr:row>
      <xdr:rowOff>88900</xdr:rowOff>
    </xdr:from>
    <xdr:to>
      <xdr:col>232</xdr:col>
      <xdr:colOff>558800</xdr:colOff>
      <xdr:row>857</xdr:row>
      <xdr:rowOff>79375</xdr:rowOff>
    </xdr:to>
    <xdr:pic>
      <xdr:nvPicPr>
        <xdr:cNvPr id="22" name="Picture 21">
          <a:extLst>
            <a:ext uri="{FF2B5EF4-FFF2-40B4-BE49-F238E27FC236}">
              <a16:creationId xmlns:a16="http://schemas.microsoft.com/office/drawing/2014/main" id="{071A6938-1EF8-1D7D-E344-97817680EC6B}"/>
            </a:ext>
          </a:extLst>
        </xdr:cNvPr>
        <xdr:cNvPicPr>
          <a:picLocks noChangeAspect="1"/>
        </xdr:cNvPicPr>
      </xdr:nvPicPr>
      <xdr:blipFill>
        <a:blip xmlns:r="http://schemas.openxmlformats.org/officeDocument/2006/relationships" r:embed="rId9"/>
        <a:stretch>
          <a:fillRect/>
        </a:stretch>
      </xdr:blipFill>
      <xdr:spPr>
        <a:xfrm>
          <a:off x="184302400" y="158851600"/>
          <a:ext cx="7772400" cy="4371975"/>
        </a:xfrm>
        <a:prstGeom prst="rect">
          <a:avLst/>
        </a:prstGeom>
      </xdr:spPr>
    </xdr:pic>
    <xdr:clientData/>
  </xdr:twoCellAnchor>
  <xdr:twoCellAnchor editAs="oneCell">
    <xdr:from>
      <xdr:col>167</xdr:col>
      <xdr:colOff>368300</xdr:colOff>
      <xdr:row>626</xdr:row>
      <xdr:rowOff>0</xdr:rowOff>
    </xdr:from>
    <xdr:to>
      <xdr:col>176</xdr:col>
      <xdr:colOff>711200</xdr:colOff>
      <xdr:row>648</xdr:row>
      <xdr:rowOff>180975</xdr:rowOff>
    </xdr:to>
    <xdr:pic>
      <xdr:nvPicPr>
        <xdr:cNvPr id="23" name="Picture 22">
          <a:extLst>
            <a:ext uri="{FF2B5EF4-FFF2-40B4-BE49-F238E27FC236}">
              <a16:creationId xmlns:a16="http://schemas.microsoft.com/office/drawing/2014/main" id="{A50474CB-9EF4-2520-D35A-1D2F1A6892B4}"/>
            </a:ext>
          </a:extLst>
        </xdr:cNvPr>
        <xdr:cNvPicPr>
          <a:picLocks noChangeAspect="1"/>
        </xdr:cNvPicPr>
      </xdr:nvPicPr>
      <xdr:blipFill>
        <a:blip xmlns:r="http://schemas.openxmlformats.org/officeDocument/2006/relationships" r:embed="rId10"/>
        <a:stretch>
          <a:fillRect/>
        </a:stretch>
      </xdr:blipFill>
      <xdr:spPr>
        <a:xfrm>
          <a:off x="138226800" y="119138700"/>
          <a:ext cx="7772400" cy="4371975"/>
        </a:xfrm>
        <a:prstGeom prst="rect">
          <a:avLst/>
        </a:prstGeom>
      </xdr:spPr>
    </xdr:pic>
    <xdr:clientData/>
  </xdr:twoCellAnchor>
  <xdr:twoCellAnchor editAs="oneCell">
    <xdr:from>
      <xdr:col>111</xdr:col>
      <xdr:colOff>520700</xdr:colOff>
      <xdr:row>417</xdr:row>
      <xdr:rowOff>101600</xdr:rowOff>
    </xdr:from>
    <xdr:to>
      <xdr:col>121</xdr:col>
      <xdr:colOff>38100</xdr:colOff>
      <xdr:row>440</xdr:row>
      <xdr:rowOff>92075</xdr:rowOff>
    </xdr:to>
    <xdr:pic>
      <xdr:nvPicPr>
        <xdr:cNvPr id="24" name="Picture 23">
          <a:extLst>
            <a:ext uri="{FF2B5EF4-FFF2-40B4-BE49-F238E27FC236}">
              <a16:creationId xmlns:a16="http://schemas.microsoft.com/office/drawing/2014/main" id="{DB176212-1AF9-8AD0-6EC1-38399D2AD5D8}"/>
            </a:ext>
          </a:extLst>
        </xdr:cNvPr>
        <xdr:cNvPicPr>
          <a:picLocks noChangeAspect="1"/>
        </xdr:cNvPicPr>
      </xdr:nvPicPr>
      <xdr:blipFill>
        <a:blip xmlns:r="http://schemas.openxmlformats.org/officeDocument/2006/relationships" r:embed="rId11"/>
        <a:stretch>
          <a:fillRect/>
        </a:stretch>
      </xdr:blipFill>
      <xdr:spPr>
        <a:xfrm>
          <a:off x="92151200" y="79425800"/>
          <a:ext cx="7772400" cy="4371975"/>
        </a:xfrm>
        <a:prstGeom prst="rect">
          <a:avLst/>
        </a:prstGeom>
      </xdr:spPr>
    </xdr:pic>
    <xdr:clientData/>
  </xdr:twoCellAnchor>
  <xdr:twoCellAnchor editAs="oneCell">
    <xdr:from>
      <xdr:col>55</xdr:col>
      <xdr:colOff>673100</xdr:colOff>
      <xdr:row>209</xdr:row>
      <xdr:rowOff>12700</xdr:rowOff>
    </xdr:from>
    <xdr:to>
      <xdr:col>65</xdr:col>
      <xdr:colOff>190500</xdr:colOff>
      <xdr:row>232</xdr:row>
      <xdr:rowOff>3175</xdr:rowOff>
    </xdr:to>
    <xdr:pic>
      <xdr:nvPicPr>
        <xdr:cNvPr id="25" name="Picture 24">
          <a:extLst>
            <a:ext uri="{FF2B5EF4-FFF2-40B4-BE49-F238E27FC236}">
              <a16:creationId xmlns:a16="http://schemas.microsoft.com/office/drawing/2014/main" id="{4AE43194-19AB-8ECA-ED01-F676E6EEF175}"/>
            </a:ext>
          </a:extLst>
        </xdr:cNvPr>
        <xdr:cNvPicPr>
          <a:picLocks noChangeAspect="1"/>
        </xdr:cNvPicPr>
      </xdr:nvPicPr>
      <xdr:blipFill>
        <a:blip xmlns:r="http://schemas.openxmlformats.org/officeDocument/2006/relationships" r:embed="rId12"/>
        <a:stretch>
          <a:fillRect/>
        </a:stretch>
      </xdr:blipFill>
      <xdr:spPr>
        <a:xfrm>
          <a:off x="46075600" y="39712900"/>
          <a:ext cx="7772400" cy="4371975"/>
        </a:xfrm>
        <a:prstGeom prst="rect">
          <a:avLst/>
        </a:prstGeom>
      </xdr:spPr>
    </xdr:pic>
    <xdr:clientData/>
  </xdr:twoCellAnchor>
  <xdr:twoCellAnchor editAs="oneCell">
    <xdr:from>
      <xdr:col>0</xdr:col>
      <xdr:colOff>55217</xdr:colOff>
      <xdr:row>267</xdr:row>
      <xdr:rowOff>123135</xdr:rowOff>
    </xdr:from>
    <xdr:to>
      <xdr:col>9</xdr:col>
      <xdr:colOff>398117</xdr:colOff>
      <xdr:row>290</xdr:row>
      <xdr:rowOff>113610</xdr:rowOff>
    </xdr:to>
    <xdr:pic>
      <xdr:nvPicPr>
        <xdr:cNvPr id="26" name="Picture 25">
          <a:extLst>
            <a:ext uri="{FF2B5EF4-FFF2-40B4-BE49-F238E27FC236}">
              <a16:creationId xmlns:a16="http://schemas.microsoft.com/office/drawing/2014/main" id="{2DC34F01-5E97-31FB-5802-EC01DCFB7E0B}"/>
            </a:ext>
          </a:extLst>
        </xdr:cNvPr>
        <xdr:cNvPicPr>
          <a:picLocks noChangeAspect="1"/>
        </xdr:cNvPicPr>
      </xdr:nvPicPr>
      <xdr:blipFill>
        <a:blip xmlns:r="http://schemas.openxmlformats.org/officeDocument/2006/relationships" r:embed="rId1"/>
        <a:stretch>
          <a:fillRect/>
        </a:stretch>
      </xdr:blipFill>
      <xdr:spPr>
        <a:xfrm>
          <a:off x="55217" y="51613352"/>
          <a:ext cx="7797248" cy="4435475"/>
        </a:xfrm>
        <a:prstGeom prst="rect">
          <a:avLst/>
        </a:prstGeom>
      </xdr:spPr>
    </xdr:pic>
    <xdr:clientData/>
  </xdr:twoCellAnchor>
  <xdr:twoCellAnchor editAs="oneCell">
    <xdr:from>
      <xdr:col>0</xdr:col>
      <xdr:colOff>0</xdr:colOff>
      <xdr:row>242</xdr:row>
      <xdr:rowOff>148533</xdr:rowOff>
    </xdr:from>
    <xdr:to>
      <xdr:col>9</xdr:col>
      <xdr:colOff>342900</xdr:colOff>
      <xdr:row>265</xdr:row>
      <xdr:rowOff>139008</xdr:rowOff>
    </xdr:to>
    <xdr:pic>
      <xdr:nvPicPr>
        <xdr:cNvPr id="27" name="Picture 26">
          <a:extLst>
            <a:ext uri="{FF2B5EF4-FFF2-40B4-BE49-F238E27FC236}">
              <a16:creationId xmlns:a16="http://schemas.microsoft.com/office/drawing/2014/main" id="{442D9C8B-7D1D-5E3F-D9E3-37BCF2A9142E}"/>
            </a:ext>
          </a:extLst>
        </xdr:cNvPr>
        <xdr:cNvPicPr>
          <a:picLocks noChangeAspect="1"/>
        </xdr:cNvPicPr>
      </xdr:nvPicPr>
      <xdr:blipFill>
        <a:blip xmlns:r="http://schemas.openxmlformats.org/officeDocument/2006/relationships" r:embed="rId2"/>
        <a:stretch>
          <a:fillRect/>
        </a:stretch>
      </xdr:blipFill>
      <xdr:spPr>
        <a:xfrm>
          <a:off x="0" y="46807229"/>
          <a:ext cx="7797248" cy="4435475"/>
        </a:xfrm>
        <a:prstGeom prst="rect">
          <a:avLst/>
        </a:prstGeom>
      </xdr:spPr>
    </xdr:pic>
    <xdr:clientData/>
  </xdr:twoCellAnchor>
  <xdr:twoCellAnchor editAs="oneCell">
    <xdr:from>
      <xdr:col>0</xdr:col>
      <xdr:colOff>0</xdr:colOff>
      <xdr:row>218</xdr:row>
      <xdr:rowOff>146324</xdr:rowOff>
    </xdr:from>
    <xdr:to>
      <xdr:col>9</xdr:col>
      <xdr:colOff>342900</xdr:colOff>
      <xdr:row>241</xdr:row>
      <xdr:rowOff>136799</xdr:rowOff>
    </xdr:to>
    <xdr:pic>
      <xdr:nvPicPr>
        <xdr:cNvPr id="28" name="Picture 27">
          <a:extLst>
            <a:ext uri="{FF2B5EF4-FFF2-40B4-BE49-F238E27FC236}">
              <a16:creationId xmlns:a16="http://schemas.microsoft.com/office/drawing/2014/main" id="{85735B7B-E6D4-E34F-ABB8-836AB5FBCC6A}"/>
            </a:ext>
          </a:extLst>
        </xdr:cNvPr>
        <xdr:cNvPicPr>
          <a:picLocks noChangeAspect="1"/>
        </xdr:cNvPicPr>
      </xdr:nvPicPr>
      <xdr:blipFill>
        <a:blip xmlns:r="http://schemas.openxmlformats.org/officeDocument/2006/relationships" r:embed="rId3"/>
        <a:stretch>
          <a:fillRect/>
        </a:stretch>
      </xdr:blipFill>
      <xdr:spPr>
        <a:xfrm>
          <a:off x="0" y="42166759"/>
          <a:ext cx="7797248" cy="4435475"/>
        </a:xfrm>
        <a:prstGeom prst="rect">
          <a:avLst/>
        </a:prstGeom>
      </xdr:spPr>
    </xdr:pic>
    <xdr:clientData/>
  </xdr:twoCellAnchor>
  <xdr:twoCellAnchor editAs="oneCell">
    <xdr:from>
      <xdr:col>0</xdr:col>
      <xdr:colOff>0</xdr:colOff>
      <xdr:row>194</xdr:row>
      <xdr:rowOff>171725</xdr:rowOff>
    </xdr:from>
    <xdr:to>
      <xdr:col>9</xdr:col>
      <xdr:colOff>342900</xdr:colOff>
      <xdr:row>217</xdr:row>
      <xdr:rowOff>162200</xdr:rowOff>
    </xdr:to>
    <xdr:pic>
      <xdr:nvPicPr>
        <xdr:cNvPr id="29" name="Picture 28">
          <a:extLst>
            <a:ext uri="{FF2B5EF4-FFF2-40B4-BE49-F238E27FC236}">
              <a16:creationId xmlns:a16="http://schemas.microsoft.com/office/drawing/2014/main" id="{2D089060-AEB8-0943-3579-C3485B48CBB8}"/>
            </a:ext>
          </a:extLst>
        </xdr:cNvPr>
        <xdr:cNvPicPr>
          <a:picLocks noChangeAspect="1"/>
        </xdr:cNvPicPr>
      </xdr:nvPicPr>
      <xdr:blipFill>
        <a:blip xmlns:r="http://schemas.openxmlformats.org/officeDocument/2006/relationships" r:embed="rId4"/>
        <a:stretch>
          <a:fillRect/>
        </a:stretch>
      </xdr:blipFill>
      <xdr:spPr>
        <a:xfrm>
          <a:off x="0" y="37553899"/>
          <a:ext cx="7797248" cy="4435475"/>
        </a:xfrm>
        <a:prstGeom prst="rect">
          <a:avLst/>
        </a:prstGeom>
      </xdr:spPr>
    </xdr:pic>
    <xdr:clientData/>
  </xdr:twoCellAnchor>
  <xdr:twoCellAnchor editAs="oneCell">
    <xdr:from>
      <xdr:col>0</xdr:col>
      <xdr:colOff>0</xdr:colOff>
      <xdr:row>170</xdr:row>
      <xdr:rowOff>169518</xdr:rowOff>
    </xdr:from>
    <xdr:to>
      <xdr:col>9</xdr:col>
      <xdr:colOff>342900</xdr:colOff>
      <xdr:row>193</xdr:row>
      <xdr:rowOff>159993</xdr:rowOff>
    </xdr:to>
    <xdr:pic>
      <xdr:nvPicPr>
        <xdr:cNvPr id="30" name="Picture 29">
          <a:extLst>
            <a:ext uri="{FF2B5EF4-FFF2-40B4-BE49-F238E27FC236}">
              <a16:creationId xmlns:a16="http://schemas.microsoft.com/office/drawing/2014/main" id="{0D19D06F-CE38-6567-49E9-3A607DB49A58}"/>
            </a:ext>
          </a:extLst>
        </xdr:cNvPr>
        <xdr:cNvPicPr>
          <a:picLocks noChangeAspect="1"/>
        </xdr:cNvPicPr>
      </xdr:nvPicPr>
      <xdr:blipFill>
        <a:blip xmlns:r="http://schemas.openxmlformats.org/officeDocument/2006/relationships" r:embed="rId5"/>
        <a:stretch>
          <a:fillRect/>
        </a:stretch>
      </xdr:blipFill>
      <xdr:spPr>
        <a:xfrm>
          <a:off x="0" y="32913431"/>
          <a:ext cx="7797248" cy="4435475"/>
        </a:xfrm>
        <a:prstGeom prst="rect">
          <a:avLst/>
        </a:prstGeom>
      </xdr:spPr>
    </xdr:pic>
    <xdr:clientData/>
  </xdr:twoCellAnchor>
  <xdr:twoCellAnchor editAs="oneCell">
    <xdr:from>
      <xdr:col>0</xdr:col>
      <xdr:colOff>0</xdr:colOff>
      <xdr:row>146</xdr:row>
      <xdr:rowOff>84482</xdr:rowOff>
    </xdr:from>
    <xdr:to>
      <xdr:col>9</xdr:col>
      <xdr:colOff>342900</xdr:colOff>
      <xdr:row>169</xdr:row>
      <xdr:rowOff>74957</xdr:rowOff>
    </xdr:to>
    <xdr:pic>
      <xdr:nvPicPr>
        <xdr:cNvPr id="31" name="Picture 30">
          <a:extLst>
            <a:ext uri="{FF2B5EF4-FFF2-40B4-BE49-F238E27FC236}">
              <a16:creationId xmlns:a16="http://schemas.microsoft.com/office/drawing/2014/main" id="{630B5560-D00F-099A-4BFB-F7DEB8A5133E}"/>
            </a:ext>
          </a:extLst>
        </xdr:cNvPr>
        <xdr:cNvPicPr>
          <a:picLocks noChangeAspect="1"/>
        </xdr:cNvPicPr>
      </xdr:nvPicPr>
      <xdr:blipFill>
        <a:blip xmlns:r="http://schemas.openxmlformats.org/officeDocument/2006/relationships" r:embed="rId6"/>
        <a:stretch>
          <a:fillRect/>
        </a:stretch>
      </xdr:blipFill>
      <xdr:spPr>
        <a:xfrm>
          <a:off x="0" y="28190134"/>
          <a:ext cx="7797248" cy="4435475"/>
        </a:xfrm>
        <a:prstGeom prst="rect">
          <a:avLst/>
        </a:prstGeom>
      </xdr:spPr>
    </xdr:pic>
    <xdr:clientData/>
  </xdr:twoCellAnchor>
  <xdr:twoCellAnchor editAs="oneCell">
    <xdr:from>
      <xdr:col>0</xdr:col>
      <xdr:colOff>0</xdr:colOff>
      <xdr:row>122</xdr:row>
      <xdr:rowOff>165100</xdr:rowOff>
    </xdr:from>
    <xdr:to>
      <xdr:col>9</xdr:col>
      <xdr:colOff>342900</xdr:colOff>
      <xdr:row>145</xdr:row>
      <xdr:rowOff>155575</xdr:rowOff>
    </xdr:to>
    <xdr:pic>
      <xdr:nvPicPr>
        <xdr:cNvPr id="32" name="Picture 31">
          <a:extLst>
            <a:ext uri="{FF2B5EF4-FFF2-40B4-BE49-F238E27FC236}">
              <a16:creationId xmlns:a16="http://schemas.microsoft.com/office/drawing/2014/main" id="{35331672-C91D-4188-EDD2-10C18C362B02}"/>
            </a:ext>
          </a:extLst>
        </xdr:cNvPr>
        <xdr:cNvPicPr>
          <a:picLocks noChangeAspect="1"/>
        </xdr:cNvPicPr>
      </xdr:nvPicPr>
      <xdr:blipFill>
        <a:blip xmlns:r="http://schemas.openxmlformats.org/officeDocument/2006/relationships" r:embed="rId7"/>
        <a:stretch>
          <a:fillRect/>
        </a:stretch>
      </xdr:blipFill>
      <xdr:spPr>
        <a:xfrm>
          <a:off x="0" y="23632491"/>
          <a:ext cx="7797248" cy="4435475"/>
        </a:xfrm>
        <a:prstGeom prst="rect">
          <a:avLst/>
        </a:prstGeom>
      </xdr:spPr>
    </xdr:pic>
    <xdr:clientData/>
  </xdr:twoCellAnchor>
  <xdr:twoCellAnchor editAs="oneCell">
    <xdr:from>
      <xdr:col>0</xdr:col>
      <xdr:colOff>82826</xdr:colOff>
      <xdr:row>99</xdr:row>
      <xdr:rowOff>55218</xdr:rowOff>
    </xdr:from>
    <xdr:to>
      <xdr:col>9</xdr:col>
      <xdr:colOff>425726</xdr:colOff>
      <xdr:row>122</xdr:row>
      <xdr:rowOff>42932</xdr:rowOff>
    </xdr:to>
    <xdr:pic>
      <xdr:nvPicPr>
        <xdr:cNvPr id="33" name="Picture 32">
          <a:extLst>
            <a:ext uri="{FF2B5EF4-FFF2-40B4-BE49-F238E27FC236}">
              <a16:creationId xmlns:a16="http://schemas.microsoft.com/office/drawing/2014/main" id="{844ADEB8-4291-EAEF-B6B2-DD0F8DE29DCE}"/>
            </a:ext>
          </a:extLst>
        </xdr:cNvPr>
        <xdr:cNvPicPr>
          <a:picLocks noChangeAspect="1"/>
        </xdr:cNvPicPr>
      </xdr:nvPicPr>
      <xdr:blipFill>
        <a:blip xmlns:r="http://schemas.openxmlformats.org/officeDocument/2006/relationships" r:embed="rId8"/>
        <a:stretch>
          <a:fillRect/>
        </a:stretch>
      </xdr:blipFill>
      <xdr:spPr>
        <a:xfrm>
          <a:off x="82826" y="19077609"/>
          <a:ext cx="7797248" cy="4432714"/>
        </a:xfrm>
        <a:prstGeom prst="rect">
          <a:avLst/>
        </a:prstGeom>
      </xdr:spPr>
    </xdr:pic>
    <xdr:clientData/>
  </xdr:twoCellAnchor>
  <xdr:twoCellAnchor editAs="oneCell">
    <xdr:from>
      <xdr:col>0</xdr:col>
      <xdr:colOff>27609</xdr:colOff>
      <xdr:row>75</xdr:row>
      <xdr:rowOff>25400</xdr:rowOff>
    </xdr:from>
    <xdr:to>
      <xdr:col>9</xdr:col>
      <xdr:colOff>370509</xdr:colOff>
      <xdr:row>98</xdr:row>
      <xdr:rowOff>15875</xdr:rowOff>
    </xdr:to>
    <xdr:pic>
      <xdr:nvPicPr>
        <xdr:cNvPr id="34" name="Picture 33">
          <a:extLst>
            <a:ext uri="{FF2B5EF4-FFF2-40B4-BE49-F238E27FC236}">
              <a16:creationId xmlns:a16="http://schemas.microsoft.com/office/drawing/2014/main" id="{AEA3CAC1-5CB7-512E-7955-730A6B32776F}"/>
            </a:ext>
          </a:extLst>
        </xdr:cNvPr>
        <xdr:cNvPicPr>
          <a:picLocks noChangeAspect="1"/>
        </xdr:cNvPicPr>
      </xdr:nvPicPr>
      <xdr:blipFill>
        <a:blip xmlns:r="http://schemas.openxmlformats.org/officeDocument/2006/relationships" r:embed="rId9"/>
        <a:stretch>
          <a:fillRect/>
        </a:stretch>
      </xdr:blipFill>
      <xdr:spPr>
        <a:xfrm>
          <a:off x="27609" y="14409530"/>
          <a:ext cx="7797248" cy="4435475"/>
        </a:xfrm>
        <a:prstGeom prst="rect">
          <a:avLst/>
        </a:prstGeom>
      </xdr:spPr>
    </xdr:pic>
    <xdr:clientData/>
  </xdr:twoCellAnchor>
  <xdr:twoCellAnchor editAs="oneCell">
    <xdr:from>
      <xdr:col>0</xdr:col>
      <xdr:colOff>27609</xdr:colOff>
      <xdr:row>51</xdr:row>
      <xdr:rowOff>50799</xdr:rowOff>
    </xdr:from>
    <xdr:to>
      <xdr:col>9</xdr:col>
      <xdr:colOff>370509</xdr:colOff>
      <xdr:row>74</xdr:row>
      <xdr:rowOff>41274</xdr:rowOff>
    </xdr:to>
    <xdr:pic>
      <xdr:nvPicPr>
        <xdr:cNvPr id="35" name="Picture 34">
          <a:extLst>
            <a:ext uri="{FF2B5EF4-FFF2-40B4-BE49-F238E27FC236}">
              <a16:creationId xmlns:a16="http://schemas.microsoft.com/office/drawing/2014/main" id="{8B071541-5A07-B44C-B2F6-213921D78062}"/>
            </a:ext>
          </a:extLst>
        </xdr:cNvPr>
        <xdr:cNvPicPr>
          <a:picLocks noChangeAspect="1"/>
        </xdr:cNvPicPr>
      </xdr:nvPicPr>
      <xdr:blipFill>
        <a:blip xmlns:r="http://schemas.openxmlformats.org/officeDocument/2006/relationships" r:embed="rId10"/>
        <a:stretch>
          <a:fillRect/>
        </a:stretch>
      </xdr:blipFill>
      <xdr:spPr>
        <a:xfrm>
          <a:off x="27609" y="9796669"/>
          <a:ext cx="7797248" cy="4435475"/>
        </a:xfrm>
        <a:prstGeom prst="rect">
          <a:avLst/>
        </a:prstGeom>
      </xdr:spPr>
    </xdr:pic>
    <xdr:clientData/>
  </xdr:twoCellAnchor>
  <xdr:twoCellAnchor editAs="oneCell">
    <xdr:from>
      <xdr:col>0</xdr:col>
      <xdr:colOff>0</xdr:colOff>
      <xdr:row>27</xdr:row>
      <xdr:rowOff>88900</xdr:rowOff>
    </xdr:from>
    <xdr:to>
      <xdr:col>9</xdr:col>
      <xdr:colOff>342900</xdr:colOff>
      <xdr:row>50</xdr:row>
      <xdr:rowOff>79375</xdr:rowOff>
    </xdr:to>
    <xdr:pic>
      <xdr:nvPicPr>
        <xdr:cNvPr id="36" name="Picture 35">
          <a:extLst>
            <a:ext uri="{FF2B5EF4-FFF2-40B4-BE49-F238E27FC236}">
              <a16:creationId xmlns:a16="http://schemas.microsoft.com/office/drawing/2014/main" id="{D0AD35F3-41B1-0230-29B4-1C956566610A}"/>
            </a:ext>
          </a:extLst>
        </xdr:cNvPr>
        <xdr:cNvPicPr>
          <a:picLocks noChangeAspect="1"/>
        </xdr:cNvPicPr>
      </xdr:nvPicPr>
      <xdr:blipFill>
        <a:blip xmlns:r="http://schemas.openxmlformats.org/officeDocument/2006/relationships" r:embed="rId11"/>
        <a:stretch>
          <a:fillRect/>
        </a:stretch>
      </xdr:blipFill>
      <xdr:spPr>
        <a:xfrm>
          <a:off x="0" y="5448300"/>
          <a:ext cx="7886700" cy="4664075"/>
        </a:xfrm>
        <a:prstGeom prst="rect">
          <a:avLst/>
        </a:prstGeom>
      </xdr:spPr>
    </xdr:pic>
    <xdr:clientData/>
  </xdr:twoCellAnchor>
  <xdr:twoCellAnchor editAs="oneCell">
    <xdr:from>
      <xdr:col>0</xdr:col>
      <xdr:colOff>139700</xdr:colOff>
      <xdr:row>3</xdr:row>
      <xdr:rowOff>38100</xdr:rowOff>
    </xdr:from>
    <xdr:to>
      <xdr:col>9</xdr:col>
      <xdr:colOff>482600</xdr:colOff>
      <xdr:row>26</xdr:row>
      <xdr:rowOff>28575</xdr:rowOff>
    </xdr:to>
    <xdr:pic>
      <xdr:nvPicPr>
        <xdr:cNvPr id="37" name="Picture 36">
          <a:extLst>
            <a:ext uri="{FF2B5EF4-FFF2-40B4-BE49-F238E27FC236}">
              <a16:creationId xmlns:a16="http://schemas.microsoft.com/office/drawing/2014/main" id="{1F75139A-2D2F-C759-58FB-C5501AE9EB8C}"/>
            </a:ext>
          </a:extLst>
        </xdr:cNvPr>
        <xdr:cNvPicPr>
          <a:picLocks noChangeAspect="1"/>
        </xdr:cNvPicPr>
      </xdr:nvPicPr>
      <xdr:blipFill>
        <a:blip xmlns:r="http://schemas.openxmlformats.org/officeDocument/2006/relationships" r:embed="rId12"/>
        <a:stretch>
          <a:fillRect/>
        </a:stretch>
      </xdr:blipFill>
      <xdr:spPr>
        <a:xfrm>
          <a:off x="139700" y="495300"/>
          <a:ext cx="7772400" cy="4371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435</xdr:row>
      <xdr:rowOff>79375</xdr:rowOff>
    </xdr:from>
    <xdr:to>
      <xdr:col>9</xdr:col>
      <xdr:colOff>342900</xdr:colOff>
      <xdr:row>458</xdr:row>
      <xdr:rowOff>101600</xdr:rowOff>
    </xdr:to>
    <xdr:pic>
      <xdr:nvPicPr>
        <xdr:cNvPr id="2" name="Picture 1">
          <a:extLst>
            <a:ext uri="{FF2B5EF4-FFF2-40B4-BE49-F238E27FC236}">
              <a16:creationId xmlns:a16="http://schemas.microsoft.com/office/drawing/2014/main" id="{EF5A32B1-DE83-51C6-463F-91AB8A265370}"/>
            </a:ext>
          </a:extLst>
        </xdr:cNvPr>
        <xdr:cNvPicPr>
          <a:picLocks noChangeAspect="1"/>
        </xdr:cNvPicPr>
      </xdr:nvPicPr>
      <xdr:blipFill>
        <a:blip xmlns:r="http://schemas.openxmlformats.org/officeDocument/2006/relationships" r:embed="rId1"/>
        <a:stretch>
          <a:fillRect/>
        </a:stretch>
      </xdr:blipFill>
      <xdr:spPr>
        <a:xfrm>
          <a:off x="0" y="69135625"/>
          <a:ext cx="7486650" cy="3673475"/>
        </a:xfrm>
        <a:prstGeom prst="rect">
          <a:avLst/>
        </a:prstGeom>
      </xdr:spPr>
    </xdr:pic>
    <xdr:clientData/>
  </xdr:twoCellAnchor>
  <xdr:twoCellAnchor editAs="oneCell">
    <xdr:from>
      <xdr:col>0</xdr:col>
      <xdr:colOff>0</xdr:colOff>
      <xdr:row>405</xdr:row>
      <xdr:rowOff>79375</xdr:rowOff>
    </xdr:from>
    <xdr:to>
      <xdr:col>9</xdr:col>
      <xdr:colOff>342900</xdr:colOff>
      <xdr:row>428</xdr:row>
      <xdr:rowOff>101600</xdr:rowOff>
    </xdr:to>
    <xdr:pic>
      <xdr:nvPicPr>
        <xdr:cNvPr id="3" name="Picture 2">
          <a:extLst>
            <a:ext uri="{FF2B5EF4-FFF2-40B4-BE49-F238E27FC236}">
              <a16:creationId xmlns:a16="http://schemas.microsoft.com/office/drawing/2014/main" id="{7082BFC4-5C8C-265F-E336-AAE6E7505900}"/>
            </a:ext>
          </a:extLst>
        </xdr:cNvPr>
        <xdr:cNvPicPr>
          <a:picLocks noChangeAspect="1"/>
        </xdr:cNvPicPr>
      </xdr:nvPicPr>
      <xdr:blipFill>
        <a:blip xmlns:r="http://schemas.openxmlformats.org/officeDocument/2006/relationships" r:embed="rId2"/>
        <a:stretch>
          <a:fillRect/>
        </a:stretch>
      </xdr:blipFill>
      <xdr:spPr>
        <a:xfrm>
          <a:off x="0" y="64373125"/>
          <a:ext cx="7486650" cy="3673475"/>
        </a:xfrm>
        <a:prstGeom prst="rect">
          <a:avLst/>
        </a:prstGeom>
      </xdr:spPr>
    </xdr:pic>
    <xdr:clientData/>
  </xdr:twoCellAnchor>
  <xdr:twoCellAnchor editAs="oneCell">
    <xdr:from>
      <xdr:col>0</xdr:col>
      <xdr:colOff>0</xdr:colOff>
      <xdr:row>374</xdr:row>
      <xdr:rowOff>79375</xdr:rowOff>
    </xdr:from>
    <xdr:to>
      <xdr:col>9</xdr:col>
      <xdr:colOff>342900</xdr:colOff>
      <xdr:row>397</xdr:row>
      <xdr:rowOff>101600</xdr:rowOff>
    </xdr:to>
    <xdr:pic>
      <xdr:nvPicPr>
        <xdr:cNvPr id="4" name="Picture 3">
          <a:extLst>
            <a:ext uri="{FF2B5EF4-FFF2-40B4-BE49-F238E27FC236}">
              <a16:creationId xmlns:a16="http://schemas.microsoft.com/office/drawing/2014/main" id="{074E61DB-B6C6-9B62-E4A4-3957EF80F859}"/>
            </a:ext>
          </a:extLst>
        </xdr:cNvPr>
        <xdr:cNvPicPr>
          <a:picLocks noChangeAspect="1"/>
        </xdr:cNvPicPr>
      </xdr:nvPicPr>
      <xdr:blipFill>
        <a:blip xmlns:r="http://schemas.openxmlformats.org/officeDocument/2006/relationships" r:embed="rId3"/>
        <a:stretch>
          <a:fillRect/>
        </a:stretch>
      </xdr:blipFill>
      <xdr:spPr>
        <a:xfrm>
          <a:off x="0" y="59451875"/>
          <a:ext cx="7486650" cy="3673475"/>
        </a:xfrm>
        <a:prstGeom prst="rect">
          <a:avLst/>
        </a:prstGeom>
      </xdr:spPr>
    </xdr:pic>
    <xdr:clientData/>
  </xdr:twoCellAnchor>
  <xdr:twoCellAnchor editAs="oneCell">
    <xdr:from>
      <xdr:col>0</xdr:col>
      <xdr:colOff>0</xdr:colOff>
      <xdr:row>344</xdr:row>
      <xdr:rowOff>0</xdr:rowOff>
    </xdr:from>
    <xdr:to>
      <xdr:col>9</xdr:col>
      <xdr:colOff>342900</xdr:colOff>
      <xdr:row>367</xdr:row>
      <xdr:rowOff>22225</xdr:rowOff>
    </xdr:to>
    <xdr:pic>
      <xdr:nvPicPr>
        <xdr:cNvPr id="5" name="Picture 4">
          <a:extLst>
            <a:ext uri="{FF2B5EF4-FFF2-40B4-BE49-F238E27FC236}">
              <a16:creationId xmlns:a16="http://schemas.microsoft.com/office/drawing/2014/main" id="{1E372ABF-663F-34CB-2B47-0421DE070DDA}"/>
            </a:ext>
          </a:extLst>
        </xdr:cNvPr>
        <xdr:cNvPicPr>
          <a:picLocks noChangeAspect="1"/>
        </xdr:cNvPicPr>
      </xdr:nvPicPr>
      <xdr:blipFill>
        <a:blip xmlns:r="http://schemas.openxmlformats.org/officeDocument/2006/relationships" r:embed="rId4"/>
        <a:stretch>
          <a:fillRect/>
        </a:stretch>
      </xdr:blipFill>
      <xdr:spPr>
        <a:xfrm>
          <a:off x="0" y="54610000"/>
          <a:ext cx="7486650" cy="3673475"/>
        </a:xfrm>
        <a:prstGeom prst="rect">
          <a:avLst/>
        </a:prstGeom>
      </xdr:spPr>
    </xdr:pic>
    <xdr:clientData/>
  </xdr:twoCellAnchor>
  <xdr:twoCellAnchor editAs="oneCell">
    <xdr:from>
      <xdr:col>0</xdr:col>
      <xdr:colOff>0</xdr:colOff>
      <xdr:row>313</xdr:row>
      <xdr:rowOff>79375</xdr:rowOff>
    </xdr:from>
    <xdr:to>
      <xdr:col>9</xdr:col>
      <xdr:colOff>342900</xdr:colOff>
      <xdr:row>336</xdr:row>
      <xdr:rowOff>101600</xdr:rowOff>
    </xdr:to>
    <xdr:pic>
      <xdr:nvPicPr>
        <xdr:cNvPr id="6" name="Picture 5">
          <a:extLst>
            <a:ext uri="{FF2B5EF4-FFF2-40B4-BE49-F238E27FC236}">
              <a16:creationId xmlns:a16="http://schemas.microsoft.com/office/drawing/2014/main" id="{7813A8F8-A2ED-092D-6733-0054E6A2A225}"/>
            </a:ext>
          </a:extLst>
        </xdr:cNvPr>
        <xdr:cNvPicPr>
          <a:picLocks noChangeAspect="1"/>
        </xdr:cNvPicPr>
      </xdr:nvPicPr>
      <xdr:blipFill>
        <a:blip xmlns:r="http://schemas.openxmlformats.org/officeDocument/2006/relationships" r:embed="rId5"/>
        <a:stretch>
          <a:fillRect/>
        </a:stretch>
      </xdr:blipFill>
      <xdr:spPr>
        <a:xfrm>
          <a:off x="0" y="49768125"/>
          <a:ext cx="7486650" cy="3673475"/>
        </a:xfrm>
        <a:prstGeom prst="rect">
          <a:avLst/>
        </a:prstGeom>
      </xdr:spPr>
    </xdr:pic>
    <xdr:clientData/>
  </xdr:twoCellAnchor>
  <xdr:twoCellAnchor editAs="oneCell">
    <xdr:from>
      <xdr:col>0</xdr:col>
      <xdr:colOff>0</xdr:colOff>
      <xdr:row>281</xdr:row>
      <xdr:rowOff>0</xdr:rowOff>
    </xdr:from>
    <xdr:to>
      <xdr:col>9</xdr:col>
      <xdr:colOff>342900</xdr:colOff>
      <xdr:row>304</xdr:row>
      <xdr:rowOff>22225</xdr:rowOff>
    </xdr:to>
    <xdr:pic>
      <xdr:nvPicPr>
        <xdr:cNvPr id="7" name="Picture 6">
          <a:extLst>
            <a:ext uri="{FF2B5EF4-FFF2-40B4-BE49-F238E27FC236}">
              <a16:creationId xmlns:a16="http://schemas.microsoft.com/office/drawing/2014/main" id="{0491EE27-7B72-97E7-38CF-3D7EE4EBA7E9}"/>
            </a:ext>
          </a:extLst>
        </xdr:cNvPr>
        <xdr:cNvPicPr>
          <a:picLocks noChangeAspect="1"/>
        </xdr:cNvPicPr>
      </xdr:nvPicPr>
      <xdr:blipFill>
        <a:blip xmlns:r="http://schemas.openxmlformats.org/officeDocument/2006/relationships" r:embed="rId6"/>
        <a:stretch>
          <a:fillRect/>
        </a:stretch>
      </xdr:blipFill>
      <xdr:spPr>
        <a:xfrm>
          <a:off x="0" y="44608750"/>
          <a:ext cx="7486650" cy="3673475"/>
        </a:xfrm>
        <a:prstGeom prst="rect">
          <a:avLst/>
        </a:prstGeom>
      </xdr:spPr>
    </xdr:pic>
    <xdr:clientData/>
  </xdr:twoCellAnchor>
  <xdr:twoCellAnchor editAs="oneCell">
    <xdr:from>
      <xdr:col>0</xdr:col>
      <xdr:colOff>0</xdr:colOff>
      <xdr:row>248</xdr:row>
      <xdr:rowOff>0</xdr:rowOff>
    </xdr:from>
    <xdr:to>
      <xdr:col>9</xdr:col>
      <xdr:colOff>342900</xdr:colOff>
      <xdr:row>271</xdr:row>
      <xdr:rowOff>22225</xdr:rowOff>
    </xdr:to>
    <xdr:pic>
      <xdr:nvPicPr>
        <xdr:cNvPr id="8" name="Picture 7">
          <a:extLst>
            <a:ext uri="{FF2B5EF4-FFF2-40B4-BE49-F238E27FC236}">
              <a16:creationId xmlns:a16="http://schemas.microsoft.com/office/drawing/2014/main" id="{63D21705-A5FE-4BE4-4C15-E7FC3CCC40DE}"/>
            </a:ext>
          </a:extLst>
        </xdr:cNvPr>
        <xdr:cNvPicPr>
          <a:picLocks noChangeAspect="1"/>
        </xdr:cNvPicPr>
      </xdr:nvPicPr>
      <xdr:blipFill>
        <a:blip xmlns:r="http://schemas.openxmlformats.org/officeDocument/2006/relationships" r:embed="rId7"/>
        <a:stretch>
          <a:fillRect/>
        </a:stretch>
      </xdr:blipFill>
      <xdr:spPr>
        <a:xfrm>
          <a:off x="0" y="39370000"/>
          <a:ext cx="7486650" cy="3673475"/>
        </a:xfrm>
        <a:prstGeom prst="rect">
          <a:avLst/>
        </a:prstGeom>
      </xdr:spPr>
    </xdr:pic>
    <xdr:clientData/>
  </xdr:twoCellAnchor>
  <xdr:twoCellAnchor editAs="oneCell">
    <xdr:from>
      <xdr:col>0</xdr:col>
      <xdr:colOff>0</xdr:colOff>
      <xdr:row>217</xdr:row>
      <xdr:rowOff>0</xdr:rowOff>
    </xdr:from>
    <xdr:to>
      <xdr:col>9</xdr:col>
      <xdr:colOff>342900</xdr:colOff>
      <xdr:row>240</xdr:row>
      <xdr:rowOff>22225</xdr:rowOff>
    </xdr:to>
    <xdr:pic>
      <xdr:nvPicPr>
        <xdr:cNvPr id="9" name="Picture 8">
          <a:extLst>
            <a:ext uri="{FF2B5EF4-FFF2-40B4-BE49-F238E27FC236}">
              <a16:creationId xmlns:a16="http://schemas.microsoft.com/office/drawing/2014/main" id="{F37C2320-0440-EAC8-91EB-B143B5A60AC4}"/>
            </a:ext>
          </a:extLst>
        </xdr:cNvPr>
        <xdr:cNvPicPr>
          <a:picLocks noChangeAspect="1"/>
        </xdr:cNvPicPr>
      </xdr:nvPicPr>
      <xdr:blipFill>
        <a:blip xmlns:r="http://schemas.openxmlformats.org/officeDocument/2006/relationships" r:embed="rId8"/>
        <a:stretch>
          <a:fillRect/>
        </a:stretch>
      </xdr:blipFill>
      <xdr:spPr>
        <a:xfrm>
          <a:off x="0" y="34448750"/>
          <a:ext cx="7486650" cy="3673475"/>
        </a:xfrm>
        <a:prstGeom prst="rect">
          <a:avLst/>
        </a:prstGeom>
      </xdr:spPr>
    </xdr:pic>
    <xdr:clientData/>
  </xdr:twoCellAnchor>
  <xdr:twoCellAnchor editAs="oneCell">
    <xdr:from>
      <xdr:col>0</xdr:col>
      <xdr:colOff>0</xdr:colOff>
      <xdr:row>183</xdr:row>
      <xdr:rowOff>0</xdr:rowOff>
    </xdr:from>
    <xdr:to>
      <xdr:col>9</xdr:col>
      <xdr:colOff>342900</xdr:colOff>
      <xdr:row>206</xdr:row>
      <xdr:rowOff>22225</xdr:rowOff>
    </xdr:to>
    <xdr:pic>
      <xdr:nvPicPr>
        <xdr:cNvPr id="10" name="Picture 9">
          <a:extLst>
            <a:ext uri="{FF2B5EF4-FFF2-40B4-BE49-F238E27FC236}">
              <a16:creationId xmlns:a16="http://schemas.microsoft.com/office/drawing/2014/main" id="{8E6A79EC-B3C6-5EBA-3372-1A45877CA815}"/>
            </a:ext>
          </a:extLst>
        </xdr:cNvPr>
        <xdr:cNvPicPr>
          <a:picLocks noChangeAspect="1"/>
        </xdr:cNvPicPr>
      </xdr:nvPicPr>
      <xdr:blipFill>
        <a:blip xmlns:r="http://schemas.openxmlformats.org/officeDocument/2006/relationships" r:embed="rId9"/>
        <a:stretch>
          <a:fillRect/>
        </a:stretch>
      </xdr:blipFill>
      <xdr:spPr>
        <a:xfrm>
          <a:off x="0" y="29051250"/>
          <a:ext cx="7486650" cy="3673475"/>
        </a:xfrm>
        <a:prstGeom prst="rect">
          <a:avLst/>
        </a:prstGeom>
      </xdr:spPr>
    </xdr:pic>
    <xdr:clientData/>
  </xdr:twoCellAnchor>
  <xdr:twoCellAnchor editAs="oneCell">
    <xdr:from>
      <xdr:col>0</xdr:col>
      <xdr:colOff>0</xdr:colOff>
      <xdr:row>153</xdr:row>
      <xdr:rowOff>0</xdr:rowOff>
    </xdr:from>
    <xdr:to>
      <xdr:col>9</xdr:col>
      <xdr:colOff>342900</xdr:colOff>
      <xdr:row>176</xdr:row>
      <xdr:rowOff>22225</xdr:rowOff>
    </xdr:to>
    <xdr:pic>
      <xdr:nvPicPr>
        <xdr:cNvPr id="11" name="Picture 10">
          <a:extLst>
            <a:ext uri="{FF2B5EF4-FFF2-40B4-BE49-F238E27FC236}">
              <a16:creationId xmlns:a16="http://schemas.microsoft.com/office/drawing/2014/main" id="{C8C4A8DC-D357-5857-6A9F-08C36D6818CD}"/>
            </a:ext>
          </a:extLst>
        </xdr:cNvPr>
        <xdr:cNvPicPr>
          <a:picLocks noChangeAspect="1"/>
        </xdr:cNvPicPr>
      </xdr:nvPicPr>
      <xdr:blipFill>
        <a:blip xmlns:r="http://schemas.openxmlformats.org/officeDocument/2006/relationships" r:embed="rId10"/>
        <a:stretch>
          <a:fillRect/>
        </a:stretch>
      </xdr:blipFill>
      <xdr:spPr>
        <a:xfrm>
          <a:off x="0" y="24288750"/>
          <a:ext cx="7486650" cy="3673475"/>
        </a:xfrm>
        <a:prstGeom prst="rect">
          <a:avLst/>
        </a:prstGeom>
      </xdr:spPr>
    </xdr:pic>
    <xdr:clientData/>
  </xdr:twoCellAnchor>
  <xdr:twoCellAnchor editAs="oneCell">
    <xdr:from>
      <xdr:col>0</xdr:col>
      <xdr:colOff>0</xdr:colOff>
      <xdr:row>125</xdr:row>
      <xdr:rowOff>79375</xdr:rowOff>
    </xdr:from>
    <xdr:to>
      <xdr:col>9</xdr:col>
      <xdr:colOff>342900</xdr:colOff>
      <xdr:row>148</xdr:row>
      <xdr:rowOff>101600</xdr:rowOff>
    </xdr:to>
    <xdr:pic>
      <xdr:nvPicPr>
        <xdr:cNvPr id="12" name="Picture 11">
          <a:extLst>
            <a:ext uri="{FF2B5EF4-FFF2-40B4-BE49-F238E27FC236}">
              <a16:creationId xmlns:a16="http://schemas.microsoft.com/office/drawing/2014/main" id="{5740D4F2-CBF3-380D-8A22-F42B44C37325}"/>
            </a:ext>
          </a:extLst>
        </xdr:cNvPr>
        <xdr:cNvPicPr>
          <a:picLocks noChangeAspect="1"/>
        </xdr:cNvPicPr>
      </xdr:nvPicPr>
      <xdr:blipFill>
        <a:blip xmlns:r="http://schemas.openxmlformats.org/officeDocument/2006/relationships" r:embed="rId11"/>
        <a:stretch>
          <a:fillRect/>
        </a:stretch>
      </xdr:blipFill>
      <xdr:spPr>
        <a:xfrm>
          <a:off x="0" y="19923125"/>
          <a:ext cx="7486650" cy="3673475"/>
        </a:xfrm>
        <a:prstGeom prst="rect">
          <a:avLst/>
        </a:prstGeom>
      </xdr:spPr>
    </xdr:pic>
    <xdr:clientData/>
  </xdr:twoCellAnchor>
  <xdr:twoCellAnchor editAs="oneCell">
    <xdr:from>
      <xdr:col>0</xdr:col>
      <xdr:colOff>0</xdr:colOff>
      <xdr:row>93</xdr:row>
      <xdr:rowOff>79375</xdr:rowOff>
    </xdr:from>
    <xdr:to>
      <xdr:col>9</xdr:col>
      <xdr:colOff>342900</xdr:colOff>
      <xdr:row>116</xdr:row>
      <xdr:rowOff>101600</xdr:rowOff>
    </xdr:to>
    <xdr:pic>
      <xdr:nvPicPr>
        <xdr:cNvPr id="13" name="Picture 12">
          <a:extLst>
            <a:ext uri="{FF2B5EF4-FFF2-40B4-BE49-F238E27FC236}">
              <a16:creationId xmlns:a16="http://schemas.microsoft.com/office/drawing/2014/main" id="{57CD5A25-71C2-AE4C-988A-A4D60B5F269D}"/>
            </a:ext>
          </a:extLst>
        </xdr:cNvPr>
        <xdr:cNvPicPr>
          <a:picLocks noChangeAspect="1"/>
        </xdr:cNvPicPr>
      </xdr:nvPicPr>
      <xdr:blipFill>
        <a:blip xmlns:r="http://schemas.openxmlformats.org/officeDocument/2006/relationships" r:embed="rId12"/>
        <a:stretch>
          <a:fillRect/>
        </a:stretch>
      </xdr:blipFill>
      <xdr:spPr>
        <a:xfrm>
          <a:off x="0" y="14843125"/>
          <a:ext cx="7486650" cy="3673475"/>
        </a:xfrm>
        <a:prstGeom prst="rect">
          <a:avLst/>
        </a:prstGeom>
      </xdr:spPr>
    </xdr:pic>
    <xdr:clientData/>
  </xdr:twoCellAnchor>
  <xdr:twoCellAnchor editAs="oneCell">
    <xdr:from>
      <xdr:col>0</xdr:col>
      <xdr:colOff>0</xdr:colOff>
      <xdr:row>60</xdr:row>
      <xdr:rowOff>79375</xdr:rowOff>
    </xdr:from>
    <xdr:to>
      <xdr:col>9</xdr:col>
      <xdr:colOff>342900</xdr:colOff>
      <xdr:row>83</xdr:row>
      <xdr:rowOff>101600</xdr:rowOff>
    </xdr:to>
    <xdr:pic>
      <xdr:nvPicPr>
        <xdr:cNvPr id="14" name="Picture 13">
          <a:extLst>
            <a:ext uri="{FF2B5EF4-FFF2-40B4-BE49-F238E27FC236}">
              <a16:creationId xmlns:a16="http://schemas.microsoft.com/office/drawing/2014/main" id="{D8AEE34A-6259-D90F-D2BC-00410D86DEDD}"/>
            </a:ext>
          </a:extLst>
        </xdr:cNvPr>
        <xdr:cNvPicPr>
          <a:picLocks noChangeAspect="1"/>
        </xdr:cNvPicPr>
      </xdr:nvPicPr>
      <xdr:blipFill>
        <a:blip xmlns:r="http://schemas.openxmlformats.org/officeDocument/2006/relationships" r:embed="rId13"/>
        <a:stretch>
          <a:fillRect/>
        </a:stretch>
      </xdr:blipFill>
      <xdr:spPr>
        <a:xfrm>
          <a:off x="0" y="9604375"/>
          <a:ext cx="7486650" cy="3673475"/>
        </a:xfrm>
        <a:prstGeom prst="rect">
          <a:avLst/>
        </a:prstGeom>
      </xdr:spPr>
    </xdr:pic>
    <xdr:clientData/>
  </xdr:twoCellAnchor>
  <xdr:twoCellAnchor editAs="oneCell">
    <xdr:from>
      <xdr:col>0</xdr:col>
      <xdr:colOff>0</xdr:colOff>
      <xdr:row>28</xdr:row>
      <xdr:rowOff>79375</xdr:rowOff>
    </xdr:from>
    <xdr:to>
      <xdr:col>9</xdr:col>
      <xdr:colOff>342900</xdr:colOff>
      <xdr:row>51</xdr:row>
      <xdr:rowOff>101600</xdr:rowOff>
    </xdr:to>
    <xdr:pic>
      <xdr:nvPicPr>
        <xdr:cNvPr id="15" name="Picture 14">
          <a:extLst>
            <a:ext uri="{FF2B5EF4-FFF2-40B4-BE49-F238E27FC236}">
              <a16:creationId xmlns:a16="http://schemas.microsoft.com/office/drawing/2014/main" id="{1919EAD7-1A52-7BCA-9981-22A611CA0C2A}"/>
            </a:ext>
          </a:extLst>
        </xdr:cNvPr>
        <xdr:cNvPicPr>
          <a:picLocks noChangeAspect="1"/>
        </xdr:cNvPicPr>
      </xdr:nvPicPr>
      <xdr:blipFill>
        <a:blip xmlns:r="http://schemas.openxmlformats.org/officeDocument/2006/relationships" r:embed="rId14"/>
        <a:stretch>
          <a:fillRect/>
        </a:stretch>
      </xdr:blipFill>
      <xdr:spPr>
        <a:xfrm>
          <a:off x="0" y="4524375"/>
          <a:ext cx="7486650" cy="3673475"/>
        </a:xfrm>
        <a:prstGeom prst="rect">
          <a:avLst/>
        </a:prstGeom>
      </xdr:spPr>
    </xdr:pic>
    <xdr:clientData/>
  </xdr:twoCellAnchor>
  <xdr:twoCellAnchor editAs="oneCell">
    <xdr:from>
      <xdr:col>0</xdr:col>
      <xdr:colOff>0</xdr:colOff>
      <xdr:row>0</xdr:row>
      <xdr:rowOff>0</xdr:rowOff>
    </xdr:from>
    <xdr:to>
      <xdr:col>9</xdr:col>
      <xdr:colOff>342900</xdr:colOff>
      <xdr:row>23</xdr:row>
      <xdr:rowOff>22225</xdr:rowOff>
    </xdr:to>
    <xdr:pic>
      <xdr:nvPicPr>
        <xdr:cNvPr id="16" name="Picture 15">
          <a:extLst>
            <a:ext uri="{FF2B5EF4-FFF2-40B4-BE49-F238E27FC236}">
              <a16:creationId xmlns:a16="http://schemas.microsoft.com/office/drawing/2014/main" id="{7028F084-C44C-9C11-51FC-B63C7EE42966}"/>
            </a:ext>
          </a:extLst>
        </xdr:cNvPr>
        <xdr:cNvPicPr>
          <a:picLocks noChangeAspect="1"/>
        </xdr:cNvPicPr>
      </xdr:nvPicPr>
      <xdr:blipFill>
        <a:blip xmlns:r="http://schemas.openxmlformats.org/officeDocument/2006/relationships" r:embed="rId15"/>
        <a:stretch>
          <a:fillRect/>
        </a:stretch>
      </xdr:blipFill>
      <xdr:spPr>
        <a:xfrm>
          <a:off x="0" y="0"/>
          <a:ext cx="7486650" cy="367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D87024-E75A-214F-89B6-3E695C56A7CD}" name="Table1" displayName="Table1" ref="B15:D21" totalsRowShown="0" headerRowDxfId="4" dataDxfId="3">
  <autoFilter ref="B15:D21" xr:uid="{75D87024-E75A-214F-89B6-3E695C56A7CD}"/>
  <tableColumns count="3">
    <tableColumn id="1" xr3:uid="{5C98288E-6293-8342-9FCD-C3BF3B8134B1}" name="Category" dataDxfId="2"/>
    <tableColumn id="2" xr3:uid="{9F027310-8DBF-F94A-853F-905E0972D2BB}" name="Name" dataDxfId="1"/>
    <tableColumn id="3" xr3:uid="{42C8D870-1B53-0849-BBE5-6A01CE43E4C1}" name="Comments" dataDxfId="0"/>
  </tableColumns>
  <tableStyleInfo name="TableStyleMedium2" showFirstColumn="0" showLastColumn="0" showRowStripes="1" showColumnStripes="0"/>
</table>
</file>

<file path=xl/theme/theme1.xml><?xml version="1.0" encoding="utf-8"?>
<a:theme xmlns:a="http://schemas.openxmlformats.org/drawingml/2006/main">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op.europa.eu/o/opportal-service/euvoc-download-handler?cellarURI=http%3A%2F%2Fpublications.europa.eu%2Fresource%2Fdistribution%2Feli%2F20240321-0%2Fzip%2Fowl%2FELI-release.zip&amp;fileName=ELI-release.zip" TargetMode="External"/><Relationship Id="rId3" Type="http://schemas.openxmlformats.org/officeDocument/2006/relationships/hyperlink" Target="https://op.europa.eu/o/opportal-service/euvoc-download-handler?cellarURI=http%3A%2F%2Fpublications.europa.eu%2Fresource%2Fdistribution%2Feli%2F20240321-0%2Fttl%2Fowl%2Feli-sdo.ttl&amp;fileName=eli-sdo.ttl" TargetMode="External"/><Relationship Id="rId7" Type="http://schemas.openxmlformats.org/officeDocument/2006/relationships/hyperlink" Target="https://op.europa.eu/o/opportal-service/euvoc-download-handler?cellarURI=http%3A%2F%2Fpublications.europa.eu%2Fresource%2Fdistribution%2Feli_documentation%2F20240321-0%2Fxlsx%2Fstddoc%2Feli.xlsx&amp;fileName=eli.xlsx" TargetMode="External"/><Relationship Id="rId2" Type="http://schemas.openxmlformats.org/officeDocument/2006/relationships/hyperlink" Target="https://op.europa.eu/o/opportal-service/euvoc-download-handler?cellarURI=http%3A%2F%2Fpublications.europa.eu%2Fresource%2Fdistribution%2Feli%2F20240321-0%2Fxml%2Fowl%2Fcatalog-v001.xml&amp;fileName=catalog-v001.xml" TargetMode="External"/><Relationship Id="rId1" Type="http://schemas.openxmlformats.org/officeDocument/2006/relationships/hyperlink" Target="https://op.europa.eu/o/opportal-service/euvoc-download-handler?cellarURI=http%3A%2F%2Fpublications.europa.eu%2Fresource%2Fdistribution%2Feli%2F20240321-0%2Fzip%2Fshacl%2FELI-validation-rules.zip&amp;fileName=ELI-validation-rules.zip" TargetMode="External"/><Relationship Id="rId6" Type="http://schemas.openxmlformats.org/officeDocument/2006/relationships/hyperlink" Target="https://op.europa.eu/o/opportal-service/euvoc-download-handler?cellarURI=http%3A%2F%2Fpublications.europa.eu%2Fresource%2Fdistribution%2Feli_documentation%2F20240321-0%2Fpptx%2Fstddoc%2Feli-diagrams.pptx&amp;fileName=eli-diagrams.pptx" TargetMode="External"/><Relationship Id="rId5" Type="http://schemas.openxmlformats.org/officeDocument/2006/relationships/hyperlink" Target="https://op.europa.eu/o/opportal-service/euvoc-download-handler?cellarURI=http%3A%2F%2Fpublications.europa.eu%2Fresource%2Fdistribution%2Feli_documentation%2F20240321-0%2Fxlsx%2Fstddoc%2FELI-sdo.xlsx&amp;fileName=ELI-sdo.xlsx" TargetMode="External"/><Relationship Id="rId4" Type="http://schemas.openxmlformats.org/officeDocument/2006/relationships/hyperlink" Target="https://op.europa.eu/o/opportal-service/euvoc-download-handler?cellarURI=http%3A%2F%2Fpublications.europa.eu%2Fresource%2Fdistribution%2Feli%2F20240321-0%2Fowl%2Fowl%2Feli.owl&amp;fileName=eli.ow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w3.org/1999/02/22-rdf-syntax-ns" TargetMode="External"/><Relationship Id="rId7" Type="http://schemas.openxmlformats.org/officeDocument/2006/relationships/hyperlink" Target="https://www.iana.org/assignments/media-types/" TargetMode="External"/><Relationship Id="rId2" Type="http://schemas.openxmlformats.org/officeDocument/2006/relationships/hyperlink" Target="http://data.europa.eu/eli/eli-draft-legislation-ontology" TargetMode="External"/><Relationship Id="rId1" Type="http://schemas.openxmlformats.org/officeDocument/2006/relationships/hyperlink" Target="http://data.europa.eu/eli/ontology" TargetMode="External"/><Relationship Id="rId6" Type="http://schemas.openxmlformats.org/officeDocument/2006/relationships/hyperlink" Target="http://purl.org/dc/terms/" TargetMode="External"/><Relationship Id="rId5" Type="http://schemas.openxmlformats.org/officeDocument/2006/relationships/hyperlink" Target="http://www.w3.org/2004/02/skos/core" TargetMode="External"/><Relationship Id="rId4" Type="http://schemas.openxmlformats.org/officeDocument/2006/relationships/hyperlink" Target="http://www.w3.org/2000/01/rdf-schem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data.europa.eu/eli/ontolog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http://data.europa.eu/eli/shape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data.europa.eu/eli/shapes"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publications.europa.eu/resource/cellar/c2f0e4f9-ed6f-11e8-b690-01aa75ed71a1.0001.03/DOC_2"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data.europa.eu/eli/eli-draft-legislation-ontology"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3" Type="http://schemas.openxmlformats.org/officeDocument/2006/relationships/hyperlink" Target="http://data.europa.eu/eli/eli-legal-analysis-ontology" TargetMode="External"/><Relationship Id="rId2" Type="http://schemas.openxmlformats.org/officeDocument/2006/relationships/hyperlink" Target="http://data.europa.eu/eli/eli-legal-analysis-ontology" TargetMode="External"/><Relationship Id="rId1" Type="http://schemas.openxmlformats.org/officeDocument/2006/relationships/hyperlink" Target="http://data.europa.eu/eli/eli-legal-analysis-ontology" TargetMode="External"/><Relationship Id="rId6" Type="http://schemas.openxmlformats.org/officeDocument/2006/relationships/hyperlink" Target="http://data.europa.eu/eli/ontology" TargetMode="External"/><Relationship Id="rId5" Type="http://schemas.openxmlformats.org/officeDocument/2006/relationships/hyperlink" Target="http://www.cidoc-crm.org/cidoc-crm/" TargetMode="External"/><Relationship Id="rId4" Type="http://schemas.openxmlformats.org/officeDocument/2006/relationships/hyperlink" Target="http://iflastandards.info/ns/fr/frbr/frbro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BDB68-C092-E440-9506-94F75F6590CC}">
  <dimension ref="A1:H13"/>
  <sheetViews>
    <sheetView topLeftCell="A7" workbookViewId="0">
      <selection activeCell="G8" sqref="G8"/>
    </sheetView>
  </sheetViews>
  <sheetFormatPr baseColWidth="10" defaultRowHeight="15"/>
  <cols>
    <col min="1" max="1" width="6" customWidth="1"/>
    <col min="2" max="2" width="42.6640625" style="113" customWidth="1"/>
    <col min="3" max="3" width="62.83203125" style="113" customWidth="1"/>
    <col min="4" max="4" width="8.33203125" style="113" customWidth="1"/>
    <col min="5" max="7" width="10.83203125" style="113"/>
    <col min="8" max="8" width="34" style="113" customWidth="1"/>
    <col min="9" max="16384" width="10.83203125" style="113"/>
  </cols>
  <sheetData>
    <row r="1" spans="1:8" ht="24">
      <c r="B1" s="112" t="s">
        <v>485</v>
      </c>
    </row>
    <row r="2" spans="1:8">
      <c r="E2" s="114"/>
    </row>
    <row r="5" spans="1:8">
      <c r="B5" s="115" t="s">
        <v>2</v>
      </c>
      <c r="C5" s="115" t="s">
        <v>456</v>
      </c>
      <c r="D5" s="115" t="s">
        <v>489</v>
      </c>
      <c r="E5" s="115" t="s">
        <v>482</v>
      </c>
      <c r="F5" s="115" t="s">
        <v>176</v>
      </c>
      <c r="G5" s="115" t="s">
        <v>488</v>
      </c>
      <c r="H5" s="115" t="s">
        <v>490</v>
      </c>
    </row>
    <row r="6" spans="1:8" s="114" customFormat="1">
      <c r="A6" s="109">
        <v>1</v>
      </c>
      <c r="B6" s="270" t="s">
        <v>1457</v>
      </c>
      <c r="C6" s="114" t="s">
        <v>1458</v>
      </c>
      <c r="D6" s="114" t="s">
        <v>1459</v>
      </c>
      <c r="E6" s="114" t="s">
        <v>1460</v>
      </c>
      <c r="G6" s="114">
        <v>2012</v>
      </c>
    </row>
    <row r="7" spans="1:8" ht="100" customHeight="1">
      <c r="A7">
        <v>2</v>
      </c>
      <c r="B7" s="271" t="s">
        <v>2223</v>
      </c>
      <c r="C7" s="116"/>
      <c r="D7" s="116" t="s">
        <v>2224</v>
      </c>
      <c r="E7" s="114" t="s">
        <v>475</v>
      </c>
      <c r="F7" s="114">
        <v>1.5</v>
      </c>
      <c r="G7" s="114"/>
      <c r="H7" s="114"/>
    </row>
    <row r="8" spans="1:8" ht="100" customHeight="1">
      <c r="A8">
        <v>2.1</v>
      </c>
      <c r="B8" s="271" t="s">
        <v>484</v>
      </c>
      <c r="C8" s="116" t="s">
        <v>492</v>
      </c>
      <c r="D8" s="116" t="s">
        <v>1993</v>
      </c>
      <c r="E8" s="113" t="s">
        <v>483</v>
      </c>
      <c r="F8" s="114" t="s">
        <v>197</v>
      </c>
      <c r="G8" s="114" t="s">
        <v>197</v>
      </c>
      <c r="H8" s="114" t="s">
        <v>197</v>
      </c>
    </row>
    <row r="9" spans="1:8" ht="100" customHeight="1">
      <c r="A9">
        <v>2.2000000000000002</v>
      </c>
      <c r="B9" s="271" t="s">
        <v>1995</v>
      </c>
      <c r="C9" s="116" t="s">
        <v>2220</v>
      </c>
      <c r="D9" s="116" t="s">
        <v>1992</v>
      </c>
      <c r="F9" s="114">
        <v>1.4</v>
      </c>
      <c r="G9" s="114"/>
      <c r="H9" s="114" t="s">
        <v>1994</v>
      </c>
    </row>
    <row r="10" spans="1:8" ht="100" customHeight="1">
      <c r="A10">
        <v>2.2999999999999998</v>
      </c>
      <c r="B10" s="271" t="s">
        <v>1996</v>
      </c>
      <c r="C10" s="116"/>
      <c r="D10" s="116" t="s">
        <v>1992</v>
      </c>
      <c r="F10" s="114"/>
      <c r="G10" s="244">
        <v>45139</v>
      </c>
      <c r="H10" s="114"/>
    </row>
    <row r="11" spans="1:8" s="114" customFormat="1">
      <c r="A11" s="109">
        <v>3</v>
      </c>
      <c r="B11" s="272" t="s">
        <v>1998</v>
      </c>
      <c r="C11" s="114" t="s">
        <v>1997</v>
      </c>
      <c r="D11" s="114" t="s">
        <v>1993</v>
      </c>
    </row>
    <row r="12" spans="1:8" ht="100" customHeight="1">
      <c r="A12">
        <v>4.0999999999999996</v>
      </c>
      <c r="B12" s="273" t="s">
        <v>2225</v>
      </c>
      <c r="C12" s="116" t="s">
        <v>2221</v>
      </c>
      <c r="D12" s="116" t="s">
        <v>1993</v>
      </c>
      <c r="E12" s="113" t="s">
        <v>486</v>
      </c>
      <c r="F12" s="113">
        <v>3</v>
      </c>
      <c r="G12" s="117">
        <v>45240</v>
      </c>
      <c r="H12" s="116" t="s">
        <v>491</v>
      </c>
    </row>
    <row r="13" spans="1:8">
      <c r="A13">
        <v>5</v>
      </c>
      <c r="B13" s="274" t="s">
        <v>2226</v>
      </c>
      <c r="C13" s="114" t="s">
        <v>2222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2D38B-CE69-2441-A9E2-5729E8D76AF4}">
  <sheetPr>
    <tabColor theme="9"/>
  </sheetPr>
  <dimension ref="A1:R126"/>
  <sheetViews>
    <sheetView tabSelected="1" workbookViewId="0">
      <selection activeCell="B20" sqref="B20:H36"/>
    </sheetView>
  </sheetViews>
  <sheetFormatPr baseColWidth="10" defaultRowHeight="15"/>
  <cols>
    <col min="1" max="1" width="5.83203125" style="216" customWidth="1"/>
    <col min="2" max="2" width="29.1640625" style="216" customWidth="1"/>
    <col min="3" max="4" width="30.33203125" style="216" customWidth="1"/>
    <col min="5" max="5" width="14.83203125" style="216" customWidth="1"/>
    <col min="6" max="7" width="10.83203125" style="216"/>
    <col min="8" max="8" width="22.83203125" style="216" customWidth="1"/>
    <col min="9" max="9" width="37.33203125" style="216" customWidth="1"/>
    <col min="10" max="10" width="1.83203125" style="216" customWidth="1"/>
    <col min="11" max="11" width="10.83203125" style="217"/>
    <col min="12" max="12" width="34" style="217" customWidth="1"/>
    <col min="13" max="13" width="10.83203125" style="217"/>
    <col min="14" max="14" width="34" style="216" customWidth="1"/>
    <col min="15" max="15" width="10.83203125" style="217"/>
    <col min="16" max="16" width="34" style="217" customWidth="1"/>
    <col min="17" max="17" width="10.83203125" style="217"/>
    <col min="18" max="18" width="34" style="216" customWidth="1"/>
    <col min="19" max="16384" width="10.83203125" style="216"/>
  </cols>
  <sheetData>
    <row r="1" spans="1:18" ht="21">
      <c r="B1" s="218" t="s">
        <v>1653</v>
      </c>
      <c r="K1" s="230" t="s">
        <v>1652</v>
      </c>
      <c r="O1" s="230"/>
    </row>
    <row r="2" spans="1:18">
      <c r="B2" s="228" t="s">
        <v>1458</v>
      </c>
    </row>
    <row r="3" spans="1:18">
      <c r="B3" s="229" t="s">
        <v>1651</v>
      </c>
    </row>
    <row r="5" spans="1:18">
      <c r="B5" s="216" t="s">
        <v>1650</v>
      </c>
    </row>
    <row r="6" spans="1:18">
      <c r="A6" s="216">
        <v>1</v>
      </c>
      <c r="B6" s="216" t="s">
        <v>1647</v>
      </c>
      <c r="C6" s="216" t="s">
        <v>1649</v>
      </c>
    </row>
    <row r="7" spans="1:18">
      <c r="A7" s="216">
        <v>2</v>
      </c>
      <c r="B7" s="216" t="s">
        <v>1595</v>
      </c>
      <c r="C7" s="216" t="s">
        <v>1648</v>
      </c>
    </row>
    <row r="10" spans="1:18" s="222" customFormat="1" ht="21">
      <c r="A10" s="218">
        <v>1</v>
      </c>
      <c r="B10" s="218" t="s">
        <v>1647</v>
      </c>
      <c r="K10" s="223"/>
      <c r="L10" s="223"/>
      <c r="M10" s="223"/>
      <c r="O10" s="223"/>
      <c r="P10" s="223"/>
      <c r="Q10" s="223"/>
    </row>
    <row r="12" spans="1:18" ht="207" customHeight="1">
      <c r="B12" s="275" t="s">
        <v>1646</v>
      </c>
      <c r="C12" s="275"/>
      <c r="D12" s="275"/>
      <c r="K12" s="279" t="s">
        <v>1645</v>
      </c>
      <c r="L12" s="278"/>
    </row>
    <row r="13" spans="1:18">
      <c r="K13" s="217">
        <v>1</v>
      </c>
      <c r="M13" s="217">
        <v>2</v>
      </c>
      <c r="O13" s="217">
        <v>3</v>
      </c>
      <c r="Q13" s="217">
        <v>4</v>
      </c>
    </row>
    <row r="14" spans="1:18">
      <c r="B14" s="216" t="s">
        <v>1644</v>
      </c>
      <c r="K14" s="278" t="s">
        <v>1643</v>
      </c>
      <c r="L14" s="278"/>
      <c r="M14" s="278" t="s">
        <v>1641</v>
      </c>
      <c r="N14" s="278"/>
      <c r="O14" s="278" t="s">
        <v>1642</v>
      </c>
      <c r="P14" s="278"/>
      <c r="Q14" s="278" t="s">
        <v>1641</v>
      </c>
      <c r="R14" s="278"/>
    </row>
    <row r="16" spans="1:18">
      <c r="B16" s="228" t="s">
        <v>1640</v>
      </c>
      <c r="K16" s="278" t="s">
        <v>1639</v>
      </c>
      <c r="L16" s="278"/>
      <c r="M16" s="278" t="s">
        <v>1638</v>
      </c>
      <c r="N16" s="278"/>
      <c r="O16" s="278" t="s">
        <v>1637</v>
      </c>
      <c r="P16" s="278"/>
      <c r="Q16" s="278" t="s">
        <v>1636</v>
      </c>
      <c r="R16" s="278"/>
    </row>
    <row r="18" spans="2:17">
      <c r="B18" s="216" t="s">
        <v>1635</v>
      </c>
    </row>
    <row r="20" spans="2:17">
      <c r="B20" s="221" t="s">
        <v>1634</v>
      </c>
      <c r="C20" s="221" t="s">
        <v>1633</v>
      </c>
      <c r="D20" s="221" t="s">
        <v>1632</v>
      </c>
      <c r="E20" s="221" t="s">
        <v>1032</v>
      </c>
      <c r="F20" s="221" t="s">
        <v>1588</v>
      </c>
      <c r="G20" s="221" t="s">
        <v>2051</v>
      </c>
      <c r="H20" s="221" t="s">
        <v>2050</v>
      </c>
    </row>
    <row r="21" spans="2:17">
      <c r="B21" s="227">
        <v>1</v>
      </c>
      <c r="C21" s="216" t="s">
        <v>20</v>
      </c>
      <c r="D21" s="216" t="s">
        <v>1631</v>
      </c>
      <c r="F21" s="216" t="s">
        <v>2065</v>
      </c>
      <c r="G21" s="216" t="s">
        <v>197</v>
      </c>
      <c r="H21" s="216" t="s">
        <v>197</v>
      </c>
      <c r="K21" s="217" t="s">
        <v>588</v>
      </c>
      <c r="M21" s="217" t="s">
        <v>588</v>
      </c>
      <c r="O21" s="217" t="s">
        <v>588</v>
      </c>
      <c r="Q21" s="217" t="s">
        <v>588</v>
      </c>
    </row>
    <row r="22" spans="2:17" ht="160">
      <c r="B22" s="227">
        <v>2</v>
      </c>
      <c r="C22" s="216" t="s">
        <v>1623</v>
      </c>
      <c r="D22" s="216" t="s">
        <v>1630</v>
      </c>
      <c r="E22" s="220" t="s">
        <v>1629</v>
      </c>
      <c r="F22" s="216" t="s">
        <v>2066</v>
      </c>
      <c r="G22" s="216" t="s">
        <v>2052</v>
      </c>
      <c r="I22" s="216" t="s">
        <v>2227</v>
      </c>
      <c r="K22" s="217" t="s">
        <v>1626</v>
      </c>
      <c r="M22" s="217" t="s">
        <v>1628</v>
      </c>
      <c r="O22" s="217" t="s">
        <v>1627</v>
      </c>
      <c r="Q22" s="217" t="s">
        <v>1626</v>
      </c>
    </row>
    <row r="23" spans="2:17" ht="112">
      <c r="B23" s="227">
        <v>3</v>
      </c>
      <c r="C23" s="216" t="s">
        <v>1623</v>
      </c>
      <c r="D23" s="216" t="s">
        <v>1625</v>
      </c>
      <c r="E23" s="220" t="s">
        <v>1624</v>
      </c>
      <c r="F23" s="216" t="s">
        <v>2066</v>
      </c>
      <c r="G23" s="216" t="s">
        <v>197</v>
      </c>
      <c r="H23" s="275" t="s">
        <v>2053</v>
      </c>
    </row>
    <row r="24" spans="2:17" ht="80">
      <c r="B24" s="227">
        <v>4</v>
      </c>
      <c r="C24" s="216" t="s">
        <v>1623</v>
      </c>
      <c r="D24" s="216" t="s">
        <v>1622</v>
      </c>
      <c r="E24" s="220" t="s">
        <v>1621</v>
      </c>
      <c r="F24" s="216" t="s">
        <v>2066</v>
      </c>
      <c r="H24" s="277"/>
    </row>
    <row r="25" spans="2:17" ht="160">
      <c r="B25" s="227">
        <v>5</v>
      </c>
      <c r="C25" s="216" t="s">
        <v>1608</v>
      </c>
      <c r="D25" s="216" t="s">
        <v>1620</v>
      </c>
      <c r="E25" s="220" t="s">
        <v>1619</v>
      </c>
      <c r="F25" s="216" t="s">
        <v>2066</v>
      </c>
      <c r="G25" s="275" t="s">
        <v>2055</v>
      </c>
      <c r="H25" s="275" t="s">
        <v>2054</v>
      </c>
    </row>
    <row r="26" spans="2:17" ht="16">
      <c r="B26" s="227">
        <v>6</v>
      </c>
      <c r="C26" s="216" t="s">
        <v>1608</v>
      </c>
      <c r="D26" s="216" t="s">
        <v>1618</v>
      </c>
      <c r="E26" s="220" t="s">
        <v>1617</v>
      </c>
      <c r="F26" s="216" t="s">
        <v>2066</v>
      </c>
      <c r="G26" s="277"/>
      <c r="H26" s="277"/>
    </row>
    <row r="27" spans="2:17" ht="16">
      <c r="B27" s="227">
        <v>7</v>
      </c>
      <c r="C27" s="216" t="s">
        <v>1608</v>
      </c>
      <c r="D27" s="216" t="s">
        <v>1616</v>
      </c>
      <c r="E27" s="220" t="s">
        <v>1615</v>
      </c>
      <c r="F27" s="216" t="s">
        <v>2066</v>
      </c>
      <c r="G27" s="277"/>
      <c r="H27" s="277"/>
    </row>
    <row r="28" spans="2:17" ht="112">
      <c r="B28" s="227">
        <v>8</v>
      </c>
      <c r="C28" s="216" t="s">
        <v>1608</v>
      </c>
      <c r="D28" s="216" t="s">
        <v>1614</v>
      </c>
      <c r="E28" s="220" t="s">
        <v>1613</v>
      </c>
      <c r="F28" s="216" t="s">
        <v>2066</v>
      </c>
      <c r="G28" s="275" t="s">
        <v>197</v>
      </c>
      <c r="H28" s="275" t="s">
        <v>197</v>
      </c>
    </row>
    <row r="29" spans="2:17" ht="80">
      <c r="B29" s="227">
        <v>9</v>
      </c>
      <c r="C29" s="216" t="s">
        <v>1608</v>
      </c>
      <c r="D29" s="216" t="s">
        <v>1612</v>
      </c>
      <c r="E29" s="220" t="s">
        <v>1611</v>
      </c>
      <c r="F29" s="216" t="s">
        <v>2066</v>
      </c>
      <c r="G29" s="277"/>
      <c r="H29" s="277"/>
    </row>
    <row r="30" spans="2:17" ht="48">
      <c r="B30" s="227">
        <v>10</v>
      </c>
      <c r="C30" s="216" t="s">
        <v>1608</v>
      </c>
      <c r="D30" s="216" t="s">
        <v>1610</v>
      </c>
      <c r="E30" s="220" t="s">
        <v>1609</v>
      </c>
      <c r="F30" s="216" t="s">
        <v>2066</v>
      </c>
      <c r="H30" s="275" t="s">
        <v>2056</v>
      </c>
    </row>
    <row r="31" spans="2:17" ht="112">
      <c r="B31" s="227">
        <v>11</v>
      </c>
      <c r="C31" s="216" t="s">
        <v>1608</v>
      </c>
      <c r="D31" s="216" t="s">
        <v>1607</v>
      </c>
      <c r="E31" s="220" t="s">
        <v>1606</v>
      </c>
      <c r="F31" s="216" t="s">
        <v>2066</v>
      </c>
      <c r="H31" s="275"/>
    </row>
    <row r="32" spans="2:17" ht="256">
      <c r="B32" s="227" t="s">
        <v>1605</v>
      </c>
      <c r="C32" s="216" t="s">
        <v>1604</v>
      </c>
      <c r="D32" s="217" t="s">
        <v>1603</v>
      </c>
      <c r="E32" s="220" t="s">
        <v>2057</v>
      </c>
      <c r="F32" s="216" t="s">
        <v>2066</v>
      </c>
      <c r="G32" s="220" t="s">
        <v>2060</v>
      </c>
      <c r="H32" s="220" t="s">
        <v>2070</v>
      </c>
    </row>
    <row r="33" spans="1:17" ht="128">
      <c r="B33" s="227">
        <v>13</v>
      </c>
      <c r="C33" s="216" t="s">
        <v>1602</v>
      </c>
      <c r="D33" s="216" t="s">
        <v>1601</v>
      </c>
      <c r="E33" s="220" t="s">
        <v>1600</v>
      </c>
      <c r="F33" s="216" t="s">
        <v>2066</v>
      </c>
      <c r="G33" s="220" t="s">
        <v>2058</v>
      </c>
      <c r="H33" s="220" t="s">
        <v>2059</v>
      </c>
    </row>
    <row r="34" spans="1:17" ht="80">
      <c r="B34" s="227">
        <v>14</v>
      </c>
      <c r="C34" s="216" t="s">
        <v>176</v>
      </c>
      <c r="D34" s="216" t="s">
        <v>1599</v>
      </c>
      <c r="E34" s="220" t="s">
        <v>1598</v>
      </c>
      <c r="F34" s="216" t="s">
        <v>2066</v>
      </c>
      <c r="G34" s="216" t="s">
        <v>197</v>
      </c>
      <c r="H34" s="220" t="s">
        <v>2062</v>
      </c>
    </row>
    <row r="35" spans="1:17" ht="288">
      <c r="B35" s="227">
        <v>15</v>
      </c>
      <c r="C35" s="216" t="s">
        <v>172</v>
      </c>
      <c r="D35" s="216" t="s">
        <v>1597</v>
      </c>
      <c r="E35" s="220" t="s">
        <v>1596</v>
      </c>
      <c r="F35" s="216" t="s">
        <v>2066</v>
      </c>
      <c r="G35" s="220" t="s">
        <v>2061</v>
      </c>
      <c r="H35" s="220" t="s">
        <v>2069</v>
      </c>
    </row>
    <row r="36" spans="1:17" ht="128">
      <c r="B36" s="216">
        <v>16</v>
      </c>
      <c r="C36" s="216" t="s">
        <v>17</v>
      </c>
      <c r="D36" s="216" t="s">
        <v>2063</v>
      </c>
      <c r="E36" s="216" t="s">
        <v>197</v>
      </c>
      <c r="F36" s="216" t="s">
        <v>2065</v>
      </c>
      <c r="G36" s="216" t="s">
        <v>2064</v>
      </c>
      <c r="H36" s="220" t="s">
        <v>2067</v>
      </c>
    </row>
    <row r="37" spans="1:17">
      <c r="H37" s="220"/>
    </row>
    <row r="38" spans="1:17">
      <c r="B38" s="275" t="s">
        <v>2068</v>
      </c>
      <c r="C38" s="275"/>
      <c r="D38" s="275"/>
      <c r="E38" s="275"/>
      <c r="F38" s="275"/>
      <c r="H38" s="220"/>
    </row>
    <row r="39" spans="1:17">
      <c r="B39" s="275"/>
      <c r="C39" s="275"/>
      <c r="D39" s="275"/>
      <c r="E39" s="275"/>
      <c r="F39" s="275"/>
      <c r="H39" s="220"/>
    </row>
    <row r="40" spans="1:17">
      <c r="H40" s="220"/>
    </row>
    <row r="41" spans="1:17">
      <c r="H41" s="220"/>
    </row>
    <row r="43" spans="1:17" s="222" customFormat="1" ht="21">
      <c r="A43" s="218">
        <v>2</v>
      </c>
      <c r="B43" s="218" t="s">
        <v>1595</v>
      </c>
      <c r="K43" s="223"/>
      <c r="L43" s="223"/>
      <c r="M43" s="223"/>
      <c r="O43" s="223"/>
      <c r="P43" s="223"/>
      <c r="Q43" s="223"/>
    </row>
    <row r="44" spans="1:17" ht="225" customHeight="1">
      <c r="B44" s="275" t="s">
        <v>1594</v>
      </c>
      <c r="C44" s="275"/>
      <c r="D44" s="275"/>
    </row>
    <row r="46" spans="1:17" s="222" customFormat="1" ht="21">
      <c r="A46" s="218" t="s">
        <v>1593</v>
      </c>
      <c r="B46" s="218" t="s">
        <v>1592</v>
      </c>
      <c r="K46" s="223"/>
      <c r="L46" s="223"/>
      <c r="M46" s="223"/>
      <c r="O46" s="223"/>
      <c r="P46" s="223"/>
      <c r="Q46" s="223"/>
    </row>
    <row r="47" spans="1:17">
      <c r="B47" s="221" t="s">
        <v>1591</v>
      </c>
      <c r="C47" s="221" t="s">
        <v>1590</v>
      </c>
      <c r="D47" s="221" t="s">
        <v>1589</v>
      </c>
      <c r="E47" s="221" t="s">
        <v>1588</v>
      </c>
      <c r="F47" s="221" t="s">
        <v>1587</v>
      </c>
      <c r="G47" s="221" t="s">
        <v>1586</v>
      </c>
      <c r="H47" s="221" t="s">
        <v>1585</v>
      </c>
      <c r="I47" s="221" t="s">
        <v>1584</v>
      </c>
    </row>
    <row r="48" spans="1:17" ht="32">
      <c r="B48" s="216" t="s">
        <v>1521</v>
      </c>
      <c r="C48" s="216" t="s">
        <v>1583</v>
      </c>
      <c r="D48" s="220" t="s">
        <v>1582</v>
      </c>
      <c r="E48" s="216" t="s">
        <v>1508</v>
      </c>
      <c r="F48" s="216" t="s">
        <v>1581</v>
      </c>
      <c r="G48" s="224" t="s">
        <v>1580</v>
      </c>
      <c r="H48" s="216" t="s">
        <v>1480</v>
      </c>
      <c r="I48" s="220" t="s">
        <v>1579</v>
      </c>
    </row>
    <row r="49" spans="2:9" ht="16">
      <c r="B49" s="216" t="s">
        <v>1521</v>
      </c>
      <c r="C49" s="216" t="s">
        <v>1399</v>
      </c>
      <c r="D49" s="220" t="s">
        <v>1578</v>
      </c>
      <c r="E49" s="216" t="s">
        <v>1508</v>
      </c>
      <c r="F49" s="216" t="s">
        <v>48</v>
      </c>
      <c r="G49" s="224">
        <v>1</v>
      </c>
      <c r="H49" s="216" t="s">
        <v>1480</v>
      </c>
      <c r="I49" s="220" t="s">
        <v>1577</v>
      </c>
    </row>
    <row r="50" spans="2:9" ht="48">
      <c r="B50" s="216" t="s">
        <v>1521</v>
      </c>
      <c r="C50" s="216" t="s">
        <v>1576</v>
      </c>
      <c r="D50" s="220" t="s">
        <v>1575</v>
      </c>
      <c r="E50" s="216" t="s">
        <v>1482</v>
      </c>
      <c r="F50" s="216" t="s">
        <v>50</v>
      </c>
      <c r="G50" s="224" t="s">
        <v>1481</v>
      </c>
      <c r="H50" s="216" t="s">
        <v>1480</v>
      </c>
      <c r="I50" s="220" t="s">
        <v>1574</v>
      </c>
    </row>
    <row r="51" spans="2:9" ht="112">
      <c r="B51" s="216" t="s">
        <v>1521</v>
      </c>
      <c r="C51" s="216" t="s">
        <v>1573</v>
      </c>
      <c r="D51" s="220" t="s">
        <v>1572</v>
      </c>
      <c r="E51" s="216" t="s">
        <v>1488</v>
      </c>
      <c r="F51" s="216" t="s">
        <v>54</v>
      </c>
      <c r="G51" s="224" t="s">
        <v>1493</v>
      </c>
      <c r="H51" s="216" t="s">
        <v>1571</v>
      </c>
      <c r="I51" s="220" t="s">
        <v>1570</v>
      </c>
    </row>
    <row r="52" spans="2:9" ht="48">
      <c r="B52" s="216" t="s">
        <v>1521</v>
      </c>
      <c r="C52" s="216" t="s">
        <v>1569</v>
      </c>
      <c r="D52" s="220" t="s">
        <v>1568</v>
      </c>
      <c r="E52" s="216" t="s">
        <v>1482</v>
      </c>
      <c r="G52" s="224" t="s">
        <v>1481</v>
      </c>
      <c r="H52" s="216" t="s">
        <v>1567</v>
      </c>
      <c r="I52" s="220" t="s">
        <v>1566</v>
      </c>
    </row>
    <row r="53" spans="2:9" ht="67" customHeight="1">
      <c r="B53" s="216" t="s">
        <v>1521</v>
      </c>
      <c r="C53" s="216" t="s">
        <v>1565</v>
      </c>
      <c r="D53" s="220" t="s">
        <v>1564</v>
      </c>
      <c r="E53" s="216" t="s">
        <v>1488</v>
      </c>
      <c r="G53" s="224" t="s">
        <v>1481</v>
      </c>
      <c r="H53" s="216" t="s">
        <v>1563</v>
      </c>
      <c r="I53" s="220" t="s">
        <v>1562</v>
      </c>
    </row>
    <row r="54" spans="2:9" ht="48">
      <c r="B54" s="216" t="s">
        <v>1521</v>
      </c>
      <c r="C54" s="216" t="s">
        <v>1561</v>
      </c>
      <c r="D54" s="220" t="s">
        <v>1560</v>
      </c>
      <c r="E54" s="216" t="s">
        <v>1482</v>
      </c>
      <c r="G54" s="224" t="s">
        <v>1481</v>
      </c>
      <c r="H54" s="216" t="s">
        <v>1480</v>
      </c>
      <c r="I54" s="226" t="s">
        <v>1559</v>
      </c>
    </row>
    <row r="55" spans="2:9" ht="48">
      <c r="B55" s="216" t="s">
        <v>1521</v>
      </c>
      <c r="C55" s="216" t="s">
        <v>1558</v>
      </c>
      <c r="D55" s="220" t="s">
        <v>1557</v>
      </c>
      <c r="E55" s="216" t="s">
        <v>1482</v>
      </c>
      <c r="G55" s="224" t="s">
        <v>1481</v>
      </c>
      <c r="H55" s="216" t="s">
        <v>1556</v>
      </c>
      <c r="I55" s="220" t="s">
        <v>1555</v>
      </c>
    </row>
    <row r="56" spans="2:9" ht="32">
      <c r="B56" s="216" t="s">
        <v>1521</v>
      </c>
      <c r="C56" s="216" t="s">
        <v>1554</v>
      </c>
      <c r="D56" s="220" t="s">
        <v>1553</v>
      </c>
      <c r="E56" s="216" t="s">
        <v>1488</v>
      </c>
      <c r="G56" s="224" t="s">
        <v>1493</v>
      </c>
      <c r="H56" s="216" t="s">
        <v>1480</v>
      </c>
      <c r="I56" s="220" t="s">
        <v>1552</v>
      </c>
    </row>
    <row r="57" spans="2:9" ht="64">
      <c r="B57" s="216" t="s">
        <v>1521</v>
      </c>
      <c r="C57" s="216" t="s">
        <v>1551</v>
      </c>
      <c r="D57" s="220" t="s">
        <v>1550</v>
      </c>
      <c r="E57" s="216" t="s">
        <v>1488</v>
      </c>
      <c r="F57" s="216" t="s">
        <v>78</v>
      </c>
      <c r="G57" s="224" t="s">
        <v>1493</v>
      </c>
      <c r="H57" s="216" t="s">
        <v>487</v>
      </c>
      <c r="I57" s="220" t="s">
        <v>1549</v>
      </c>
    </row>
    <row r="58" spans="2:9" ht="64">
      <c r="B58" s="216" t="s">
        <v>1521</v>
      </c>
      <c r="C58" s="216" t="s">
        <v>1548</v>
      </c>
      <c r="D58" s="220" t="s">
        <v>1547</v>
      </c>
      <c r="E58" s="216" t="s">
        <v>1482</v>
      </c>
      <c r="F58" s="216" t="s">
        <v>1546</v>
      </c>
      <c r="G58" s="224" t="s">
        <v>1481</v>
      </c>
      <c r="H58" s="216" t="s">
        <v>1542</v>
      </c>
      <c r="I58" s="216" t="s">
        <v>1541</v>
      </c>
    </row>
    <row r="59" spans="2:9" ht="32">
      <c r="B59" s="216" t="s">
        <v>1521</v>
      </c>
      <c r="C59" s="216" t="s">
        <v>1545</v>
      </c>
      <c r="D59" s="220" t="s">
        <v>1544</v>
      </c>
      <c r="E59" s="216" t="s">
        <v>1482</v>
      </c>
      <c r="F59" s="216" t="s">
        <v>1543</v>
      </c>
      <c r="G59" s="224" t="s">
        <v>1481</v>
      </c>
      <c r="H59" s="216" t="s">
        <v>1542</v>
      </c>
      <c r="I59" s="216" t="s">
        <v>1541</v>
      </c>
    </row>
    <row r="60" spans="2:9" ht="64">
      <c r="B60" s="216" t="s">
        <v>1521</v>
      </c>
      <c r="C60" s="216" t="s">
        <v>1540</v>
      </c>
      <c r="D60" s="220" t="s">
        <v>1539</v>
      </c>
      <c r="E60" s="216" t="s">
        <v>1482</v>
      </c>
      <c r="F60" s="216" t="s">
        <v>1538</v>
      </c>
      <c r="G60" s="224" t="s">
        <v>1481</v>
      </c>
      <c r="H60" s="216" t="s">
        <v>1480</v>
      </c>
      <c r="I60" s="216" t="s">
        <v>1537</v>
      </c>
    </row>
    <row r="61" spans="2:9" ht="32">
      <c r="B61" s="216" t="s">
        <v>1521</v>
      </c>
      <c r="C61" s="216" t="s">
        <v>1536</v>
      </c>
      <c r="D61" s="220" t="s">
        <v>1535</v>
      </c>
      <c r="E61" s="216" t="s">
        <v>1482</v>
      </c>
      <c r="F61" s="216" t="s">
        <v>91</v>
      </c>
      <c r="G61" s="224" t="s">
        <v>1481</v>
      </c>
      <c r="H61" s="216" t="s">
        <v>1518</v>
      </c>
    </row>
    <row r="62" spans="2:9" ht="80">
      <c r="B62" s="216" t="s">
        <v>1521</v>
      </c>
      <c r="C62" s="216" t="s">
        <v>1534</v>
      </c>
      <c r="D62" s="220" t="s">
        <v>1533</v>
      </c>
      <c r="E62" s="216" t="s">
        <v>1482</v>
      </c>
      <c r="F62" s="216" t="s">
        <v>101</v>
      </c>
      <c r="G62" s="224" t="s">
        <v>1481</v>
      </c>
      <c r="H62" s="216" t="s">
        <v>1518</v>
      </c>
    </row>
    <row r="63" spans="2:9" ht="32">
      <c r="B63" s="216" t="s">
        <v>1521</v>
      </c>
      <c r="C63" s="216" t="s">
        <v>1532</v>
      </c>
      <c r="D63" s="220" t="s">
        <v>1531</v>
      </c>
      <c r="E63" s="216" t="s">
        <v>1482</v>
      </c>
      <c r="F63" s="216" t="s">
        <v>103</v>
      </c>
      <c r="G63" s="224" t="s">
        <v>1481</v>
      </c>
      <c r="H63" s="216" t="s">
        <v>1518</v>
      </c>
      <c r="I63" s="216" t="s">
        <v>1530</v>
      </c>
    </row>
    <row r="64" spans="2:9" ht="80">
      <c r="B64" s="216" t="s">
        <v>1521</v>
      </c>
      <c r="C64" s="216" t="s">
        <v>1529</v>
      </c>
      <c r="D64" s="220" t="s">
        <v>1528</v>
      </c>
      <c r="E64" s="216" t="s">
        <v>1482</v>
      </c>
      <c r="F64" s="216" t="s">
        <v>104</v>
      </c>
      <c r="G64" s="224" t="s">
        <v>1481</v>
      </c>
      <c r="H64" s="216" t="s">
        <v>1518</v>
      </c>
    </row>
    <row r="65" spans="2:9" ht="32">
      <c r="B65" s="216" t="s">
        <v>1521</v>
      </c>
      <c r="C65" s="216" t="s">
        <v>1527</v>
      </c>
      <c r="D65" s="220" t="s">
        <v>1526</v>
      </c>
      <c r="E65" s="216" t="s">
        <v>1482</v>
      </c>
      <c r="F65" s="216" t="s">
        <v>105</v>
      </c>
      <c r="G65" s="224" t="s">
        <v>1481</v>
      </c>
      <c r="H65" s="216" t="s">
        <v>1518</v>
      </c>
    </row>
    <row r="66" spans="2:9" ht="32">
      <c r="B66" s="216" t="s">
        <v>1521</v>
      </c>
      <c r="C66" s="216" t="s">
        <v>1525</v>
      </c>
      <c r="D66" s="220" t="s">
        <v>1524</v>
      </c>
      <c r="E66" s="216" t="s">
        <v>1482</v>
      </c>
      <c r="F66" s="216" t="s">
        <v>109</v>
      </c>
      <c r="G66" s="224" t="s">
        <v>1493</v>
      </c>
      <c r="H66" s="216" t="s">
        <v>1518</v>
      </c>
    </row>
    <row r="67" spans="2:9" ht="48">
      <c r="B67" s="216" t="s">
        <v>1521</v>
      </c>
      <c r="C67" s="216" t="s">
        <v>1523</v>
      </c>
      <c r="D67" s="220" t="s">
        <v>1522</v>
      </c>
      <c r="E67" s="216" t="s">
        <v>1482</v>
      </c>
      <c r="F67" s="216" t="s">
        <v>113</v>
      </c>
      <c r="G67" s="224" t="s">
        <v>1481</v>
      </c>
      <c r="H67" s="216" t="s">
        <v>1518</v>
      </c>
    </row>
    <row r="68" spans="2:9" ht="48">
      <c r="B68" s="216" t="s">
        <v>1521</v>
      </c>
      <c r="C68" s="216" t="s">
        <v>1520</v>
      </c>
      <c r="D68" s="220" t="s">
        <v>1519</v>
      </c>
      <c r="E68" s="216" t="s">
        <v>1482</v>
      </c>
      <c r="F68" s="216" t="s">
        <v>115</v>
      </c>
      <c r="G68" s="224" t="s">
        <v>1481</v>
      </c>
      <c r="H68" s="216" t="s">
        <v>1518</v>
      </c>
    </row>
    <row r="69" spans="2:9" ht="32">
      <c r="B69" s="216" t="s">
        <v>1499</v>
      </c>
      <c r="C69" s="216" t="s">
        <v>1517</v>
      </c>
      <c r="D69" s="220" t="s">
        <v>1516</v>
      </c>
      <c r="E69" s="216" t="s">
        <v>1508</v>
      </c>
      <c r="F69" s="216" t="s">
        <v>1515</v>
      </c>
      <c r="G69" s="224">
        <v>1</v>
      </c>
      <c r="H69" s="216" t="s">
        <v>1514</v>
      </c>
    </row>
    <row r="70" spans="2:9" ht="16">
      <c r="B70" s="216" t="s">
        <v>1499</v>
      </c>
      <c r="C70" s="216" t="s">
        <v>172</v>
      </c>
      <c r="D70" s="220" t="s">
        <v>1513</v>
      </c>
      <c r="E70" s="216" t="s">
        <v>1508</v>
      </c>
      <c r="F70" s="216" t="s">
        <v>1512</v>
      </c>
      <c r="G70" s="224">
        <v>1</v>
      </c>
      <c r="H70" s="216" t="s">
        <v>1480</v>
      </c>
      <c r="I70" s="216" t="s">
        <v>1511</v>
      </c>
    </row>
    <row r="71" spans="2:9" ht="16">
      <c r="B71" s="216" t="s">
        <v>1499</v>
      </c>
      <c r="C71" s="216" t="s">
        <v>1510</v>
      </c>
      <c r="D71" s="220" t="s">
        <v>1509</v>
      </c>
      <c r="E71" s="216" t="s">
        <v>1508</v>
      </c>
      <c r="F71" s="216" t="s">
        <v>1507</v>
      </c>
      <c r="G71" s="224">
        <v>1</v>
      </c>
      <c r="H71" s="216" t="s">
        <v>1480</v>
      </c>
      <c r="I71" s="216" t="s">
        <v>1506</v>
      </c>
    </row>
    <row r="72" spans="2:9" ht="32">
      <c r="B72" s="216" t="s">
        <v>1499</v>
      </c>
      <c r="C72" s="216" t="s">
        <v>1505</v>
      </c>
      <c r="D72" s="220" t="s">
        <v>280</v>
      </c>
      <c r="E72" s="216" t="s">
        <v>1482</v>
      </c>
      <c r="F72" s="216" t="s">
        <v>1504</v>
      </c>
      <c r="G72" s="225" t="s">
        <v>1493</v>
      </c>
      <c r="H72" s="216" t="s">
        <v>1480</v>
      </c>
    </row>
    <row r="73" spans="2:9" ht="32">
      <c r="B73" s="216" t="s">
        <v>1499</v>
      </c>
      <c r="C73" s="216" t="s">
        <v>1503</v>
      </c>
      <c r="D73" s="220" t="s">
        <v>1502</v>
      </c>
      <c r="E73" s="216" t="s">
        <v>1482</v>
      </c>
      <c r="F73" s="216" t="s">
        <v>146</v>
      </c>
      <c r="G73" s="225" t="s">
        <v>1493</v>
      </c>
      <c r="H73" s="216" t="s">
        <v>1480</v>
      </c>
    </row>
    <row r="74" spans="2:9" ht="64">
      <c r="B74" s="216" t="s">
        <v>1499</v>
      </c>
      <c r="C74" s="216" t="s">
        <v>1501</v>
      </c>
      <c r="D74" s="220" t="s">
        <v>1500</v>
      </c>
      <c r="E74" s="216" t="s">
        <v>1482</v>
      </c>
      <c r="F74" s="216" t="s">
        <v>151</v>
      </c>
      <c r="G74" s="224" t="s">
        <v>1481</v>
      </c>
      <c r="H74" s="216" t="s">
        <v>1480</v>
      </c>
    </row>
    <row r="75" spans="2:9" ht="48">
      <c r="B75" s="216" t="s">
        <v>1499</v>
      </c>
      <c r="C75" s="216" t="s">
        <v>1498</v>
      </c>
      <c r="D75" s="220" t="s">
        <v>1497</v>
      </c>
      <c r="E75" s="216" t="s">
        <v>1482</v>
      </c>
      <c r="F75" s="216" t="s">
        <v>69</v>
      </c>
      <c r="G75" s="225" t="s">
        <v>1493</v>
      </c>
      <c r="H75" s="216" t="s">
        <v>1480</v>
      </c>
    </row>
    <row r="76" spans="2:9" ht="32">
      <c r="B76" s="216" t="s">
        <v>1485</v>
      </c>
      <c r="C76" s="216" t="s">
        <v>1496</v>
      </c>
      <c r="D76" s="220" t="s">
        <v>1495</v>
      </c>
      <c r="E76" s="216" t="s">
        <v>1488</v>
      </c>
      <c r="F76" s="216" t="s">
        <v>1494</v>
      </c>
      <c r="G76" s="225" t="s">
        <v>1493</v>
      </c>
      <c r="H76" s="216" t="s">
        <v>1492</v>
      </c>
      <c r="I76" s="216" t="s">
        <v>1491</v>
      </c>
    </row>
    <row r="77" spans="2:9" ht="32">
      <c r="B77" s="216" t="s">
        <v>1485</v>
      </c>
      <c r="C77" s="216" t="s">
        <v>1490</v>
      </c>
      <c r="D77" s="220" t="s">
        <v>1489</v>
      </c>
      <c r="E77" s="216" t="s">
        <v>1488</v>
      </c>
      <c r="F77" s="216" t="s">
        <v>1487</v>
      </c>
      <c r="G77" s="224" t="s">
        <v>1481</v>
      </c>
      <c r="H77" s="216" t="s">
        <v>1486</v>
      </c>
    </row>
    <row r="78" spans="2:9" ht="96">
      <c r="B78" s="216" t="s">
        <v>1485</v>
      </c>
      <c r="C78" s="216" t="s">
        <v>1484</v>
      </c>
      <c r="D78" s="220" t="s">
        <v>1483</v>
      </c>
      <c r="E78" s="216" t="s">
        <v>1482</v>
      </c>
      <c r="F78" s="216" t="s">
        <v>154</v>
      </c>
      <c r="G78" s="224" t="s">
        <v>1481</v>
      </c>
      <c r="H78" s="216" t="s">
        <v>1480</v>
      </c>
      <c r="I78" s="216" t="s">
        <v>1479</v>
      </c>
    </row>
    <row r="81" spans="1:17" s="222" customFormat="1" ht="21">
      <c r="A81" s="218" t="s">
        <v>1478</v>
      </c>
      <c r="B81" s="218" t="s">
        <v>1477</v>
      </c>
      <c r="K81" s="223"/>
      <c r="L81" s="223"/>
      <c r="M81" s="223"/>
      <c r="O81" s="223"/>
      <c r="P81" s="223"/>
      <c r="Q81" s="223"/>
    </row>
    <row r="82" spans="1:17" s="222" customFormat="1" ht="21">
      <c r="A82" s="218"/>
      <c r="B82" s="216"/>
      <c r="C82" s="216"/>
      <c r="D82" s="216"/>
      <c r="K82" s="223"/>
      <c r="L82" s="223"/>
      <c r="M82" s="223"/>
      <c r="O82" s="223"/>
      <c r="P82" s="223"/>
      <c r="Q82" s="223"/>
    </row>
    <row r="83" spans="1:17" s="222" customFormat="1" ht="21">
      <c r="A83" s="218"/>
      <c r="B83" s="221" t="s">
        <v>2072</v>
      </c>
      <c r="C83" s="221" t="s">
        <v>2073</v>
      </c>
      <c r="D83" s="221" t="s">
        <v>456</v>
      </c>
      <c r="E83" s="221" t="s">
        <v>482</v>
      </c>
      <c r="K83" s="223"/>
      <c r="L83" s="223"/>
      <c r="M83" s="223"/>
      <c r="O83" s="223"/>
      <c r="P83" s="223"/>
      <c r="Q83" s="223"/>
    </row>
    <row r="84" spans="1:17" s="222" customFormat="1" ht="21">
      <c r="A84" s="218"/>
      <c r="B84" s="216" t="s">
        <v>462</v>
      </c>
      <c r="C84" s="216" t="s">
        <v>2002</v>
      </c>
      <c r="D84" s="216" t="s">
        <v>2074</v>
      </c>
      <c r="E84" s="229" t="s">
        <v>2071</v>
      </c>
      <c r="K84" s="223"/>
      <c r="L84" s="223"/>
      <c r="M84" s="223"/>
      <c r="O84" s="223"/>
      <c r="P84" s="223"/>
      <c r="Q84" s="223"/>
    </row>
    <row r="85" spans="1:17" s="222" customFormat="1" ht="21">
      <c r="A85" s="218"/>
      <c r="B85" s="216"/>
      <c r="C85" s="216"/>
      <c r="D85" s="216"/>
      <c r="K85" s="223"/>
      <c r="L85" s="223"/>
      <c r="M85" s="223"/>
      <c r="O85" s="223"/>
      <c r="P85" s="223"/>
      <c r="Q85" s="223"/>
    </row>
    <row r="86" spans="1:17" ht="310" customHeight="1">
      <c r="B86" s="275" t="s">
        <v>1476</v>
      </c>
      <c r="C86" s="275"/>
      <c r="D86" s="275"/>
    </row>
    <row r="87" spans="1:17" ht="100" customHeight="1">
      <c r="B87" s="275" t="s">
        <v>2075</v>
      </c>
      <c r="C87" s="275"/>
      <c r="D87" s="275"/>
      <c r="E87" s="276" t="s">
        <v>2071</v>
      </c>
      <c r="F87" s="276"/>
      <c r="G87" s="276"/>
    </row>
    <row r="88" spans="1:17" ht="100" customHeight="1">
      <c r="B88" s="275" t="s">
        <v>2077</v>
      </c>
      <c r="C88" s="275"/>
      <c r="D88" s="275"/>
      <c r="E88" s="276" t="s">
        <v>2076</v>
      </c>
      <c r="F88" s="276"/>
      <c r="G88" s="276"/>
    </row>
    <row r="89" spans="1:17" ht="23" customHeight="1">
      <c r="B89" s="219"/>
      <c r="C89" s="219"/>
      <c r="D89" s="219"/>
      <c r="E89" s="248"/>
      <c r="F89" s="248"/>
      <c r="G89" s="248"/>
    </row>
    <row r="90" spans="1:17" ht="17" customHeight="1">
      <c r="B90" s="249" t="s">
        <v>1985</v>
      </c>
      <c r="C90" s="249" t="s">
        <v>456</v>
      </c>
      <c r="D90" s="249" t="s">
        <v>2083</v>
      </c>
      <c r="E90" s="248"/>
      <c r="F90" s="248"/>
      <c r="G90" s="248"/>
    </row>
    <row r="91" spans="1:17" ht="17" customHeight="1">
      <c r="B91" s="219" t="s">
        <v>5</v>
      </c>
      <c r="C91" s="219" t="s">
        <v>2079</v>
      </c>
      <c r="D91" s="219"/>
      <c r="E91" s="248"/>
      <c r="F91" s="248"/>
      <c r="G91" s="248"/>
    </row>
    <row r="92" spans="1:17" ht="17" customHeight="1">
      <c r="B92" s="219" t="s">
        <v>10</v>
      </c>
      <c r="C92" s="219" t="s">
        <v>2081</v>
      </c>
      <c r="D92" s="219"/>
      <c r="E92" s="248"/>
      <c r="F92" s="248"/>
      <c r="G92" s="248"/>
    </row>
    <row r="93" spans="1:17" ht="17" customHeight="1">
      <c r="B93" s="216" t="s">
        <v>11</v>
      </c>
      <c r="C93" s="220" t="s">
        <v>2080</v>
      </c>
      <c r="E93" s="248"/>
      <c r="F93" s="248"/>
      <c r="G93" s="248"/>
    </row>
    <row r="94" spans="1:17" ht="17" customHeight="1">
      <c r="B94" s="216" t="s">
        <v>2078</v>
      </c>
      <c r="C94" s="220" t="s">
        <v>2082</v>
      </c>
      <c r="E94" s="248"/>
      <c r="F94" s="248"/>
      <c r="G94" s="248"/>
    </row>
    <row r="96" spans="1:17" s="222" customFormat="1" ht="21">
      <c r="A96" s="218">
        <v>3</v>
      </c>
      <c r="B96" s="218" t="s">
        <v>1475</v>
      </c>
      <c r="K96" s="223"/>
      <c r="L96" s="223"/>
      <c r="M96" s="223"/>
      <c r="O96" s="223"/>
      <c r="P96" s="223"/>
      <c r="Q96" s="223"/>
    </row>
    <row r="98" spans="2:11">
      <c r="B98" s="221" t="s">
        <v>1474</v>
      </c>
      <c r="C98" s="221" t="s">
        <v>1473</v>
      </c>
    </row>
    <row r="99" spans="2:11" ht="166" customHeight="1">
      <c r="B99" s="220" t="s">
        <v>1472</v>
      </c>
      <c r="C99" s="275" t="s">
        <v>1471</v>
      </c>
      <c r="D99" s="275"/>
      <c r="K99" s="217" t="s">
        <v>1470</v>
      </c>
    </row>
    <row r="100" spans="2:11" ht="49" customHeight="1">
      <c r="B100" s="220" t="s">
        <v>1469</v>
      </c>
      <c r="C100" s="275" t="s">
        <v>1468</v>
      </c>
      <c r="D100" s="275"/>
    </row>
    <row r="101" spans="2:11" ht="147" customHeight="1">
      <c r="B101" s="220" t="s">
        <v>1467</v>
      </c>
      <c r="C101" s="275" t="s">
        <v>1466</v>
      </c>
      <c r="D101" s="275"/>
    </row>
    <row r="103" spans="2:11" ht="21">
      <c r="B103" s="218" t="s">
        <v>1458</v>
      </c>
    </row>
    <row r="121" spans="2:2" ht="21">
      <c r="B121" s="218" t="s">
        <v>1465</v>
      </c>
    </row>
    <row r="122" spans="2:2">
      <c r="B122" s="216" t="s">
        <v>1464</v>
      </c>
    </row>
    <row r="124" spans="2:2">
      <c r="B124" s="216" t="s">
        <v>1463</v>
      </c>
    </row>
    <row r="125" spans="2:2">
      <c r="B125" s="216" t="s">
        <v>1462</v>
      </c>
    </row>
    <row r="126" spans="2:2">
      <c r="B126" s="216" t="s">
        <v>1461</v>
      </c>
    </row>
  </sheetData>
  <mergeCells count="26">
    <mergeCell ref="Q14:R14"/>
    <mergeCell ref="O16:P16"/>
    <mergeCell ref="Q16:R16"/>
    <mergeCell ref="K12:L12"/>
    <mergeCell ref="C101:D101"/>
    <mergeCell ref="K14:L14"/>
    <mergeCell ref="K16:L16"/>
    <mergeCell ref="M14:N14"/>
    <mergeCell ref="M16:N16"/>
    <mergeCell ref="O14:P14"/>
    <mergeCell ref="H23:H24"/>
    <mergeCell ref="H25:H27"/>
    <mergeCell ref="G25:G27"/>
    <mergeCell ref="G28:G29"/>
    <mergeCell ref="H28:H29"/>
    <mergeCell ref="B12:D12"/>
    <mergeCell ref="B44:D44"/>
    <mergeCell ref="B86:D86"/>
    <mergeCell ref="C99:D99"/>
    <mergeCell ref="C100:D100"/>
    <mergeCell ref="H30:H31"/>
    <mergeCell ref="B38:F39"/>
    <mergeCell ref="B87:D87"/>
    <mergeCell ref="B88:D88"/>
    <mergeCell ref="E87:G87"/>
    <mergeCell ref="E88:G88"/>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0BA59-51BE-064E-92CF-4E636B43F673}">
  <sheetPr>
    <tabColor theme="4"/>
  </sheetPr>
  <dimension ref="A1:C33"/>
  <sheetViews>
    <sheetView workbookViewId="0">
      <selection activeCell="D22" sqref="D22"/>
    </sheetView>
  </sheetViews>
  <sheetFormatPr baseColWidth="10" defaultRowHeight="15"/>
  <cols>
    <col min="1" max="1" width="23" customWidth="1"/>
    <col min="2" max="2" width="45.6640625" customWidth="1"/>
  </cols>
  <sheetData>
    <row r="1" spans="1:3" ht="24">
      <c r="A1" s="111" t="s">
        <v>476</v>
      </c>
    </row>
    <row r="2" spans="1:3">
      <c r="A2" s="109" t="s">
        <v>194</v>
      </c>
    </row>
    <row r="3" spans="1:3">
      <c r="A3" s="110"/>
      <c r="C3" s="110"/>
    </row>
    <row r="4" spans="1:3">
      <c r="A4" s="110" t="s">
        <v>473</v>
      </c>
      <c r="B4" s="110" t="s">
        <v>456</v>
      </c>
      <c r="C4" s="110" t="s">
        <v>1018</v>
      </c>
    </row>
    <row r="5" spans="1:3">
      <c r="A5" s="108" t="s">
        <v>469</v>
      </c>
      <c r="B5" s="109" t="s">
        <v>1228</v>
      </c>
      <c r="C5" s="168" t="s">
        <v>1454</v>
      </c>
    </row>
    <row r="6" spans="1:3">
      <c r="A6" s="108" t="s">
        <v>1112</v>
      </c>
      <c r="B6" s="109" t="s">
        <v>1455</v>
      </c>
      <c r="C6" s="168" t="s">
        <v>1456</v>
      </c>
    </row>
    <row r="7" spans="1:3">
      <c r="A7" s="108" t="s">
        <v>470</v>
      </c>
      <c r="C7" s="167"/>
    </row>
    <row r="8" spans="1:3">
      <c r="A8" s="108" t="s">
        <v>471</v>
      </c>
      <c r="C8" s="167"/>
    </row>
    <row r="9" spans="1:3">
      <c r="A9" s="108" t="s">
        <v>472</v>
      </c>
      <c r="C9" s="167"/>
    </row>
    <row r="10" spans="1:3">
      <c r="A10" s="108" t="s">
        <v>477</v>
      </c>
      <c r="B10" s="109" t="s">
        <v>481</v>
      </c>
      <c r="C10" s="167">
        <v>3</v>
      </c>
    </row>
    <row r="11" spans="1:3">
      <c r="A11" s="108" t="s">
        <v>478</v>
      </c>
      <c r="B11" s="109" t="s">
        <v>480</v>
      </c>
      <c r="C11" s="167">
        <v>2</v>
      </c>
    </row>
    <row r="12" spans="1:3">
      <c r="A12" s="108" t="s">
        <v>479</v>
      </c>
      <c r="B12" s="109" t="s">
        <v>474</v>
      </c>
      <c r="C12" s="167">
        <v>1</v>
      </c>
    </row>
    <row r="13" spans="1:3">
      <c r="A13" s="109"/>
      <c r="C13" s="167"/>
    </row>
    <row r="16" spans="1:3" ht="35">
      <c r="A16" s="180" t="s">
        <v>1113</v>
      </c>
    </row>
    <row r="17" spans="1:1" ht="16">
      <c r="A17" s="181"/>
    </row>
    <row r="18" spans="1:1">
      <c r="A18" s="182" t="s">
        <v>1114</v>
      </c>
    </row>
    <row r="19" spans="1:1" ht="21">
      <c r="A19" s="183" t="s">
        <v>1115</v>
      </c>
    </row>
    <row r="20" spans="1:1">
      <c r="A20" s="184" t="s">
        <v>1116</v>
      </c>
    </row>
    <row r="21" spans="1:1">
      <c r="A21" s="184" t="s">
        <v>1117</v>
      </c>
    </row>
    <row r="22" spans="1:1">
      <c r="A22" s="184" t="s">
        <v>1118</v>
      </c>
    </row>
    <row r="23" spans="1:1" ht="21">
      <c r="A23" s="183" t="s">
        <v>1119</v>
      </c>
    </row>
    <row r="24" spans="1:1">
      <c r="A24" s="182" t="s">
        <v>1120</v>
      </c>
    </row>
    <row r="25" spans="1:1">
      <c r="A25" s="182" t="s">
        <v>1121</v>
      </c>
    </row>
    <row r="26" spans="1:1" ht="21">
      <c r="A26" s="183" t="s">
        <v>1122</v>
      </c>
    </row>
    <row r="27" spans="1:1">
      <c r="A27" s="185" t="s">
        <v>1123</v>
      </c>
    </row>
    <row r="28" spans="1:1">
      <c r="A28" s="186" t="s">
        <v>1124</v>
      </c>
    </row>
    <row r="29" spans="1:1">
      <c r="A29" s="186" t="s">
        <v>1125</v>
      </c>
    </row>
    <row r="30" spans="1:1">
      <c r="A30" s="186" t="s">
        <v>1126</v>
      </c>
    </row>
    <row r="31" spans="1:1" ht="21">
      <c r="A31" s="183" t="s">
        <v>1127</v>
      </c>
    </row>
    <row r="32" spans="1:1" ht="16">
      <c r="A32" s="181"/>
    </row>
    <row r="33" spans="1:1">
      <c r="A33" s="182" t="s">
        <v>1128</v>
      </c>
    </row>
  </sheetData>
  <hyperlinks>
    <hyperlink ref="A5" r:id="rId1" display="https://op.europa.eu/o/opportal-service/euvoc-download-handler?cellarURI=http%3A%2F%2Fpublications.europa.eu%2Fresource%2Fdistribution%2Feli%2F20240321-0%2Fzip%2Fshacl%2FELI-validation-rules.zip&amp;fileName=ELI-validation-rules.zip" xr:uid="{9542144F-51FC-9A4E-B560-5015AB85EF0D}"/>
    <hyperlink ref="A7" r:id="rId2" display="https://op.europa.eu/o/opportal-service/euvoc-download-handler?cellarURI=http%3A%2F%2Fpublications.europa.eu%2Fresource%2Fdistribution%2Feli%2F20240321-0%2Fxml%2Fowl%2Fcatalog-v001.xml&amp;fileName=catalog-v001.xml" xr:uid="{53874752-9845-F24A-A884-A0E6458264C6}"/>
    <hyperlink ref="A8" r:id="rId3" display="https://op.europa.eu/o/opportal-service/euvoc-download-handler?cellarURI=http%3A%2F%2Fpublications.europa.eu%2Fresource%2Fdistribution%2Feli%2F20240321-0%2Fttl%2Fowl%2Feli-sdo.ttl&amp;fileName=eli-sdo.ttl" xr:uid="{6A361A47-4588-8140-BA96-CBA49933B42C}"/>
    <hyperlink ref="A9" r:id="rId4" display="https://op.europa.eu/o/opportal-service/euvoc-download-handler?cellarURI=http%3A%2F%2Fpublications.europa.eu%2Fresource%2Fdistribution%2Feli%2F20240321-0%2Fowl%2Fowl%2Feli.owl&amp;fileName=eli.owl" xr:uid="{9D186EE0-D332-3F48-B971-70CFBE6A0F3B}"/>
    <hyperlink ref="A10" r:id="rId5" display="https://op.europa.eu/o/opportal-service/euvoc-download-handler?cellarURI=http%3A%2F%2Fpublications.europa.eu%2Fresource%2Fdistribution%2Feli_documentation%2F20240321-0%2Fxlsx%2Fstddoc%2FELI-sdo.xlsx&amp;fileName=ELI-sdo.xlsx" xr:uid="{B8A56270-F51D-7945-9819-6A9591ED90DE}"/>
    <hyperlink ref="A11" r:id="rId6" display="https://op.europa.eu/o/opportal-service/euvoc-download-handler?cellarURI=http%3A%2F%2Fpublications.europa.eu%2Fresource%2Fdistribution%2Feli_documentation%2F20240321-0%2Fpptx%2Fstddoc%2Feli-diagrams.pptx&amp;fileName=eli-diagrams.pptx" xr:uid="{7986CF32-6C4F-6E40-ADC1-CB69D390A442}"/>
    <hyperlink ref="A12" r:id="rId7" display="https://op.europa.eu/o/opportal-service/euvoc-download-handler?cellarURI=http%3A%2F%2Fpublications.europa.eu%2Fresource%2Fdistribution%2Feli_documentation%2F20240321-0%2Fxlsx%2Fstddoc%2Feli.xlsx&amp;fileName=eli.xlsx" xr:uid="{DFDF463C-9630-8140-A84C-71AB758E76A0}"/>
    <hyperlink ref="A6" r:id="rId8" display="https://op.europa.eu/o/opportal-service/euvoc-download-handler?cellarURI=http%3A%2F%2Fpublications.europa.eu%2Fresource%2Fdistribution%2Feli%2F20240321-0%2Fzip%2Fowl%2FELI-release.zip&amp;fileName=ELI-release.zip" xr:uid="{0F489AAC-E6D1-334C-8026-65FA523FA236}"/>
  </hyperlink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D6C8-058F-324C-94CB-D58E07384B2D}">
  <sheetPr>
    <tabColor theme="4"/>
  </sheetPr>
  <dimension ref="A1:H34"/>
  <sheetViews>
    <sheetView topLeftCell="A29" workbookViewId="0">
      <selection activeCell="D40" sqref="D40"/>
    </sheetView>
  </sheetViews>
  <sheetFormatPr baseColWidth="10" defaultRowHeight="15"/>
  <cols>
    <col min="1" max="1" width="45" style="113" customWidth="1"/>
    <col min="2" max="7" width="10.83203125" style="113"/>
    <col min="8" max="8" width="24.33203125" style="113" customWidth="1"/>
    <col min="9" max="16384" width="10.83203125" style="113"/>
  </cols>
  <sheetData>
    <row r="1" spans="1:3" ht="24">
      <c r="A1" s="112" t="s">
        <v>1999</v>
      </c>
    </row>
    <row r="2" spans="1:3" ht="16" customHeight="1">
      <c r="A2" s="112"/>
    </row>
    <row r="3" spans="1:3" s="245" customFormat="1" ht="31">
      <c r="A3" s="245" t="s">
        <v>2022</v>
      </c>
    </row>
    <row r="4" spans="1:3">
      <c r="A4" s="246" t="s">
        <v>2000</v>
      </c>
    </row>
    <row r="5" spans="1:3">
      <c r="A5" s="115" t="s">
        <v>584</v>
      </c>
      <c r="B5" s="115" t="s">
        <v>2001</v>
      </c>
      <c r="C5" s="115" t="s">
        <v>2019</v>
      </c>
    </row>
    <row r="6" spans="1:3">
      <c r="A6" s="247" t="s">
        <v>462</v>
      </c>
      <c r="B6" s="114" t="s">
        <v>2002</v>
      </c>
      <c r="C6" s="114" t="s">
        <v>2014</v>
      </c>
    </row>
    <row r="7" spans="1:3">
      <c r="A7" s="247" t="s">
        <v>598</v>
      </c>
      <c r="B7" s="114" t="s">
        <v>2003</v>
      </c>
      <c r="C7" s="114" t="s">
        <v>2015</v>
      </c>
    </row>
    <row r="8" spans="1:3">
      <c r="A8" s="247" t="s">
        <v>2004</v>
      </c>
      <c r="B8" s="114" t="s">
        <v>2005</v>
      </c>
      <c r="C8" s="114" t="s">
        <v>2016</v>
      </c>
    </row>
    <row r="9" spans="1:3">
      <c r="A9" s="247" t="s">
        <v>2006</v>
      </c>
      <c r="B9" s="114" t="s">
        <v>2007</v>
      </c>
      <c r="C9" s="114"/>
    </row>
    <row r="10" spans="1:3">
      <c r="A10" s="247" t="s">
        <v>2008</v>
      </c>
      <c r="B10" s="114" t="s">
        <v>2009</v>
      </c>
      <c r="C10" s="114" t="s">
        <v>2017</v>
      </c>
    </row>
    <row r="11" spans="1:3">
      <c r="A11" s="247" t="s">
        <v>2010</v>
      </c>
      <c r="B11" s="114" t="s">
        <v>2011</v>
      </c>
      <c r="C11" s="114" t="s">
        <v>2018</v>
      </c>
    </row>
    <row r="12" spans="1:3">
      <c r="A12" s="247" t="s">
        <v>2012</v>
      </c>
      <c r="B12" s="114" t="s">
        <v>2013</v>
      </c>
      <c r="C12" s="114"/>
    </row>
    <row r="13" spans="1:3">
      <c r="A13" s="114"/>
      <c r="B13" s="114"/>
      <c r="C13" s="114"/>
    </row>
    <row r="14" spans="1:3" ht="32">
      <c r="A14" s="116" t="s">
        <v>2020</v>
      </c>
      <c r="B14" s="114"/>
      <c r="C14" s="114"/>
    </row>
    <row r="15" spans="1:3">
      <c r="A15" s="114"/>
      <c r="B15" s="114"/>
      <c r="C15" s="114"/>
    </row>
    <row r="16" spans="1:3">
      <c r="A16" s="114"/>
      <c r="B16" s="114"/>
      <c r="C16" s="114"/>
    </row>
    <row r="17" spans="1:8" ht="31">
      <c r="A17" s="245" t="s">
        <v>2021</v>
      </c>
      <c r="B17" s="114"/>
      <c r="C17" s="114"/>
    </row>
    <row r="18" spans="1:8" ht="154" customHeight="1">
      <c r="A18" s="281" t="s">
        <v>2023</v>
      </c>
      <c r="B18" s="281"/>
      <c r="C18" s="281"/>
      <c r="D18" s="281"/>
      <c r="E18" s="281"/>
    </row>
    <row r="19" spans="1:8">
      <c r="B19" s="114"/>
      <c r="C19" s="114"/>
    </row>
    <row r="20" spans="1:8">
      <c r="A20" s="115" t="s">
        <v>2024</v>
      </c>
      <c r="B20" s="114"/>
      <c r="C20" s="114"/>
    </row>
    <row r="21" spans="1:8">
      <c r="A21" s="114" t="s">
        <v>2025</v>
      </c>
    </row>
    <row r="22" spans="1:8">
      <c r="A22" s="114" t="s">
        <v>2026</v>
      </c>
    </row>
    <row r="23" spans="1:8">
      <c r="A23" s="114" t="s">
        <v>2027</v>
      </c>
    </row>
    <row r="25" spans="1:8">
      <c r="A25" s="115" t="s">
        <v>2036</v>
      </c>
      <c r="B25" s="115" t="s">
        <v>456</v>
      </c>
      <c r="C25" s="115"/>
      <c r="D25" s="115"/>
      <c r="E25" s="115"/>
      <c r="F25" s="115" t="s">
        <v>2032</v>
      </c>
    </row>
    <row r="26" spans="1:8">
      <c r="A26" s="114" t="s">
        <v>584</v>
      </c>
      <c r="B26" s="114" t="s">
        <v>2034</v>
      </c>
    </row>
    <row r="27" spans="1:8">
      <c r="A27" s="114" t="s">
        <v>1705</v>
      </c>
      <c r="B27" s="114" t="s">
        <v>2035</v>
      </c>
    </row>
    <row r="28" spans="1:8" ht="86" customHeight="1">
      <c r="A28" s="114" t="s">
        <v>2028</v>
      </c>
      <c r="B28" s="281" t="s">
        <v>2030</v>
      </c>
      <c r="C28" s="281"/>
      <c r="D28" s="281"/>
      <c r="E28" s="281"/>
    </row>
    <row r="29" spans="1:8" ht="83" customHeight="1">
      <c r="A29" s="114" t="s">
        <v>2029</v>
      </c>
      <c r="B29" s="281" t="s">
        <v>2031</v>
      </c>
      <c r="C29" s="281"/>
      <c r="D29" s="281"/>
      <c r="E29" s="281"/>
      <c r="F29" s="281" t="s">
        <v>2033</v>
      </c>
      <c r="G29" s="281"/>
      <c r="H29" s="281"/>
    </row>
    <row r="30" spans="1:8" ht="53" customHeight="1">
      <c r="A30" s="114" t="s">
        <v>2038</v>
      </c>
      <c r="B30" s="281" t="s">
        <v>2039</v>
      </c>
      <c r="C30" s="281"/>
      <c r="D30" s="281"/>
      <c r="E30" s="281"/>
    </row>
    <row r="31" spans="1:8" ht="178" customHeight="1">
      <c r="A31" s="114" t="s">
        <v>2037</v>
      </c>
      <c r="B31" s="281" t="s">
        <v>2040</v>
      </c>
      <c r="C31" s="281"/>
      <c r="D31" s="281"/>
      <c r="E31" s="281"/>
      <c r="F31" s="281" t="s">
        <v>2041</v>
      </c>
      <c r="G31" s="281"/>
      <c r="H31" s="281"/>
    </row>
    <row r="32" spans="1:8">
      <c r="A32" s="114" t="s">
        <v>2046</v>
      </c>
      <c r="B32" s="281" t="s">
        <v>2048</v>
      </c>
      <c r="C32" s="281"/>
      <c r="D32" s="281"/>
      <c r="E32" s="281"/>
      <c r="F32" s="280" t="s">
        <v>2047</v>
      </c>
      <c r="G32" s="280"/>
      <c r="H32" s="280"/>
    </row>
    <row r="33" spans="1:8" ht="56" customHeight="1">
      <c r="A33" s="114" t="s">
        <v>2044</v>
      </c>
      <c r="B33" s="281" t="s">
        <v>2049</v>
      </c>
      <c r="C33" s="281"/>
      <c r="D33" s="281"/>
      <c r="E33" s="281"/>
      <c r="F33" s="280" t="s">
        <v>2042</v>
      </c>
      <c r="G33" s="280"/>
      <c r="H33" s="280"/>
    </row>
    <row r="34" spans="1:8" ht="56" customHeight="1">
      <c r="A34" s="114" t="s">
        <v>2045</v>
      </c>
      <c r="B34" s="281" t="s">
        <v>2049</v>
      </c>
      <c r="C34" s="281"/>
      <c r="D34" s="281"/>
      <c r="E34" s="281"/>
      <c r="F34" s="280" t="s">
        <v>2043</v>
      </c>
      <c r="G34" s="280"/>
      <c r="H34" s="280"/>
    </row>
  </sheetData>
  <mergeCells count="13">
    <mergeCell ref="B31:E31"/>
    <mergeCell ref="F31:H31"/>
    <mergeCell ref="A18:E18"/>
    <mergeCell ref="B28:E28"/>
    <mergeCell ref="B29:E29"/>
    <mergeCell ref="F29:H29"/>
    <mergeCell ref="B30:E30"/>
    <mergeCell ref="F33:H33"/>
    <mergeCell ref="F34:H34"/>
    <mergeCell ref="F32:H32"/>
    <mergeCell ref="B32:E32"/>
    <mergeCell ref="B33:E33"/>
    <mergeCell ref="B34:E34"/>
  </mergeCells>
  <hyperlinks>
    <hyperlink ref="A6" r:id="rId1" xr:uid="{7952DA32-4BD6-BB44-8156-B9A2CB21CB37}"/>
    <hyperlink ref="A7" r:id="rId2" xr:uid="{E1277621-E52B-C246-B4D0-0D2FA780972B}"/>
    <hyperlink ref="A8" r:id="rId3" xr:uid="{13D77F1A-3A9F-5A4E-96E4-993A6C98ACBC}"/>
    <hyperlink ref="A9" r:id="rId4" xr:uid="{CCB15382-C979-DB4D-910D-E10C80E6449C}"/>
    <hyperlink ref="A10" r:id="rId5" xr:uid="{29588387-E2D1-F04A-B635-01E01B24D2C2}"/>
    <hyperlink ref="A11" r:id="rId6" xr:uid="{668899BB-9DCC-5C46-BC9D-1A77C3257EBB}"/>
    <hyperlink ref="A12" r:id="rId7" xr:uid="{C55793B2-8881-354E-8C8D-0D0E10F0CD1F}"/>
  </hyperlink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6F59-441F-624B-88FB-C3E534F179AC}">
  <sheetPr>
    <tabColor theme="4"/>
    <pageSetUpPr fitToPage="1"/>
  </sheetPr>
  <dimension ref="A1:J153"/>
  <sheetViews>
    <sheetView topLeftCell="A58" workbookViewId="0">
      <selection activeCell="C71" sqref="C71"/>
    </sheetView>
  </sheetViews>
  <sheetFormatPr baseColWidth="10" defaultColWidth="10.5" defaultRowHeight="15"/>
  <cols>
    <col min="1" max="1" width="30" style="29" customWidth="1"/>
    <col min="2" max="2" width="21.5" style="31" customWidth="1"/>
    <col min="3" max="3" width="16.1640625" style="29" customWidth="1"/>
    <col min="4" max="4" width="17.33203125" style="29" customWidth="1"/>
    <col min="5" max="5" width="10.33203125" style="29" customWidth="1"/>
    <col min="6" max="6" width="10.5" style="29"/>
    <col min="7" max="7" width="62.5" style="30" customWidth="1"/>
    <col min="8" max="8" width="11.33203125" style="29" customWidth="1"/>
    <col min="9" max="9" width="11.6640625" style="29" customWidth="1"/>
    <col min="10" max="10" width="34.5" style="29" customWidth="1"/>
    <col min="11" max="16384" width="10.5" style="29"/>
  </cols>
  <sheetData>
    <row r="1" spans="1:10">
      <c r="A1" s="107" t="s">
        <v>194</v>
      </c>
    </row>
    <row r="2" spans="1:10">
      <c r="A2" s="29" t="s">
        <v>468</v>
      </c>
    </row>
    <row r="3" spans="1:10" ht="6" customHeight="1"/>
    <row r="4" spans="1:10" ht="16">
      <c r="A4" s="282" t="s">
        <v>467</v>
      </c>
      <c r="B4" s="282"/>
      <c r="C4" s="106" t="s">
        <v>466</v>
      </c>
      <c r="D4" s="105"/>
      <c r="E4" s="105"/>
      <c r="F4" s="105"/>
      <c r="G4" s="104"/>
    </row>
    <row r="5" spans="1:10" ht="16">
      <c r="A5" s="100"/>
      <c r="B5" s="100"/>
      <c r="C5" s="103" t="s">
        <v>465</v>
      </c>
      <c r="D5" s="102"/>
      <c r="E5" s="102"/>
      <c r="F5" s="102"/>
      <c r="G5" s="101"/>
    </row>
    <row r="6" spans="1:10" ht="16">
      <c r="A6" s="100"/>
      <c r="B6" s="100"/>
      <c r="C6" s="99" t="s">
        <v>464</v>
      </c>
      <c r="D6" s="99"/>
      <c r="E6" s="99"/>
      <c r="F6" s="99"/>
      <c r="G6" s="99"/>
    </row>
    <row r="7" spans="1:10">
      <c r="A7" s="96"/>
      <c r="B7" s="98" t="s">
        <v>463</v>
      </c>
      <c r="C7" s="97" t="s">
        <v>462</v>
      </c>
      <c r="D7" s="32"/>
      <c r="E7" s="32"/>
      <c r="F7" s="32"/>
      <c r="G7" s="94"/>
    </row>
    <row r="8" spans="1:10">
      <c r="A8" s="96"/>
      <c r="B8" s="95"/>
      <c r="C8" s="32"/>
      <c r="D8" s="32"/>
      <c r="E8" s="32"/>
      <c r="F8" s="32"/>
      <c r="G8" s="94"/>
    </row>
    <row r="9" spans="1:10" ht="28">
      <c r="A9" s="93" t="s">
        <v>2</v>
      </c>
      <c r="B9" s="93" t="s">
        <v>461</v>
      </c>
      <c r="C9" s="93" t="s">
        <v>460</v>
      </c>
      <c r="D9" s="93" t="s">
        <v>459</v>
      </c>
      <c r="E9" s="93" t="s">
        <v>458</v>
      </c>
      <c r="F9" s="92" t="s">
        <v>457</v>
      </c>
      <c r="G9" s="93" t="s">
        <v>456</v>
      </c>
      <c r="H9" s="92" t="s">
        <v>455</v>
      </c>
      <c r="I9" s="92" t="s">
        <v>454</v>
      </c>
      <c r="J9" s="92" t="s">
        <v>453</v>
      </c>
    </row>
    <row r="10" spans="1:10">
      <c r="A10" s="283" t="s">
        <v>452</v>
      </c>
      <c r="B10" s="283"/>
      <c r="C10" s="43"/>
      <c r="D10" s="43"/>
      <c r="E10" s="43"/>
      <c r="F10" s="43"/>
      <c r="G10" s="44"/>
      <c r="H10" s="43"/>
      <c r="I10" s="43"/>
      <c r="J10" s="43"/>
    </row>
    <row r="11" spans="1:10" ht="54" customHeight="1">
      <c r="A11" s="91" t="s">
        <v>5</v>
      </c>
      <c r="B11" s="78" t="s">
        <v>451</v>
      </c>
      <c r="C11" s="52" t="s">
        <v>197</v>
      </c>
      <c r="D11" s="52" t="s">
        <v>197</v>
      </c>
      <c r="E11" s="52" t="s">
        <v>197</v>
      </c>
      <c r="F11" s="52" t="s">
        <v>197</v>
      </c>
      <c r="G11" s="78" t="s">
        <v>450</v>
      </c>
      <c r="H11" s="52" t="s">
        <v>229</v>
      </c>
      <c r="I11" s="52" t="s">
        <v>229</v>
      </c>
      <c r="J11" s="90"/>
    </row>
    <row r="12" spans="1:10" ht="75" customHeight="1">
      <c r="A12" s="91" t="s">
        <v>8</v>
      </c>
      <c r="B12" s="78" t="s">
        <v>433</v>
      </c>
      <c r="C12" s="52" t="s">
        <v>197</v>
      </c>
      <c r="D12" s="52" t="s">
        <v>197</v>
      </c>
      <c r="E12" s="52" t="s">
        <v>197</v>
      </c>
      <c r="F12" s="52" t="s">
        <v>197</v>
      </c>
      <c r="G12" s="78" t="s">
        <v>449</v>
      </c>
      <c r="H12" s="52" t="s">
        <v>234</v>
      </c>
      <c r="I12" s="52" t="s">
        <v>234</v>
      </c>
      <c r="J12" s="90"/>
    </row>
    <row r="13" spans="1:10" ht="55.5" customHeight="1">
      <c r="A13" s="91" t="s">
        <v>9</v>
      </c>
      <c r="B13" s="78" t="s">
        <v>433</v>
      </c>
      <c r="C13" s="52" t="s">
        <v>197</v>
      </c>
      <c r="D13" s="52" t="s">
        <v>197</v>
      </c>
      <c r="E13" s="52" t="s">
        <v>197</v>
      </c>
      <c r="F13" s="52" t="s">
        <v>197</v>
      </c>
      <c r="G13" s="78" t="s">
        <v>448</v>
      </c>
      <c r="H13" s="52" t="s">
        <v>234</v>
      </c>
      <c r="I13" s="52" t="s">
        <v>234</v>
      </c>
      <c r="J13" s="90"/>
    </row>
    <row r="14" spans="1:10" ht="92">
      <c r="A14" s="91" t="s">
        <v>10</v>
      </c>
      <c r="B14" s="78" t="s">
        <v>447</v>
      </c>
      <c r="C14" s="52" t="s">
        <v>197</v>
      </c>
      <c r="D14" s="52" t="s">
        <v>197</v>
      </c>
      <c r="E14" s="52" t="s">
        <v>197</v>
      </c>
      <c r="F14" s="52" t="s">
        <v>197</v>
      </c>
      <c r="G14" s="78" t="s">
        <v>446</v>
      </c>
      <c r="H14" s="52" t="s">
        <v>229</v>
      </c>
      <c r="I14" s="52" t="s">
        <v>229</v>
      </c>
      <c r="J14" s="90"/>
    </row>
    <row r="15" spans="1:10" ht="79.5" customHeight="1">
      <c r="A15" s="91" t="s">
        <v>11</v>
      </c>
      <c r="B15" s="78" t="s">
        <v>445</v>
      </c>
      <c r="C15" s="52" t="s">
        <v>197</v>
      </c>
      <c r="D15" s="52" t="s">
        <v>197</v>
      </c>
      <c r="E15" s="52" t="s">
        <v>197</v>
      </c>
      <c r="F15" s="52" t="s">
        <v>197</v>
      </c>
      <c r="G15" s="78" t="s">
        <v>444</v>
      </c>
      <c r="H15" s="52" t="s">
        <v>229</v>
      </c>
      <c r="I15" s="52" t="s">
        <v>234</v>
      </c>
      <c r="J15" s="90"/>
    </row>
    <row r="16" spans="1:10" ht="53.25" customHeight="1">
      <c r="A16" s="87" t="s">
        <v>19</v>
      </c>
      <c r="B16" s="46" t="s">
        <v>443</v>
      </c>
      <c r="C16" s="47" t="s">
        <v>197</v>
      </c>
      <c r="D16" s="47" t="s">
        <v>197</v>
      </c>
      <c r="E16" s="47" t="s">
        <v>197</v>
      </c>
      <c r="F16" s="47" t="s">
        <v>197</v>
      </c>
      <c r="G16" s="78" t="s">
        <v>442</v>
      </c>
      <c r="H16" s="47" t="s">
        <v>216</v>
      </c>
      <c r="I16" s="52" t="s">
        <v>234</v>
      </c>
      <c r="J16" s="52" t="s">
        <v>441</v>
      </c>
    </row>
    <row r="17" spans="1:10" ht="51" customHeight="1">
      <c r="A17" s="87" t="s">
        <v>22</v>
      </c>
      <c r="B17" s="46" t="s">
        <v>440</v>
      </c>
      <c r="C17" s="47" t="s">
        <v>197</v>
      </c>
      <c r="D17" s="47" t="s">
        <v>197</v>
      </c>
      <c r="E17" s="47" t="s">
        <v>197</v>
      </c>
      <c r="F17" s="47" t="s">
        <v>197</v>
      </c>
      <c r="G17" s="78" t="s">
        <v>439</v>
      </c>
      <c r="H17" s="47" t="s">
        <v>229</v>
      </c>
      <c r="I17" s="47" t="s">
        <v>234</v>
      </c>
      <c r="J17" s="47" t="s">
        <v>438</v>
      </c>
    </row>
    <row r="18" spans="1:10" ht="40.5" customHeight="1">
      <c r="A18" s="87" t="s">
        <v>25</v>
      </c>
      <c r="B18" s="46" t="s">
        <v>437</v>
      </c>
      <c r="C18" s="47" t="s">
        <v>197</v>
      </c>
      <c r="D18" s="47" t="s">
        <v>197</v>
      </c>
      <c r="E18" s="47" t="s">
        <v>197</v>
      </c>
      <c r="F18" s="47" t="s">
        <v>197</v>
      </c>
      <c r="G18" s="78" t="s">
        <v>436</v>
      </c>
      <c r="H18" s="47" t="s">
        <v>229</v>
      </c>
      <c r="I18" s="47" t="s">
        <v>234</v>
      </c>
      <c r="J18" s="47" t="s">
        <v>435</v>
      </c>
    </row>
    <row r="19" spans="1:10" ht="15.75" customHeight="1">
      <c r="A19" s="89"/>
      <c r="B19" s="81"/>
      <c r="C19" s="80"/>
      <c r="D19" s="80"/>
      <c r="E19" s="80"/>
      <c r="F19" s="80"/>
      <c r="G19" s="81"/>
      <c r="H19" s="80"/>
      <c r="I19" s="80"/>
      <c r="J19" s="80"/>
    </row>
    <row r="20" spans="1:10" ht="15.75" customHeight="1">
      <c r="A20" s="283" t="s">
        <v>434</v>
      </c>
      <c r="B20" s="283"/>
      <c r="C20" s="43"/>
      <c r="D20" s="43"/>
      <c r="E20" s="43"/>
      <c r="F20" s="43"/>
      <c r="G20" s="44"/>
      <c r="H20" s="43"/>
      <c r="I20" s="43"/>
      <c r="J20" s="43"/>
    </row>
    <row r="21" spans="1:10" ht="191.25" customHeight="1">
      <c r="A21" s="88" t="s">
        <v>13</v>
      </c>
      <c r="B21" s="78" t="s">
        <v>433</v>
      </c>
      <c r="C21" s="52" t="s">
        <v>197</v>
      </c>
      <c r="D21" s="52" t="s">
        <v>197</v>
      </c>
      <c r="E21" s="52" t="s">
        <v>197</v>
      </c>
      <c r="F21" s="52" t="s">
        <v>197</v>
      </c>
      <c r="G21" s="78" t="s">
        <v>432</v>
      </c>
      <c r="H21" s="52" t="s">
        <v>216</v>
      </c>
      <c r="I21" s="52" t="s">
        <v>229</v>
      </c>
      <c r="J21" s="52" t="s">
        <v>431</v>
      </c>
    </row>
    <row r="22" spans="1:10" ht="51.75" customHeight="1">
      <c r="A22" s="88" t="s">
        <v>15</v>
      </c>
      <c r="B22" s="46" t="s">
        <v>430</v>
      </c>
      <c r="C22" s="52" t="s">
        <v>197</v>
      </c>
      <c r="D22" s="52" t="s">
        <v>197</v>
      </c>
      <c r="E22" s="52" t="s">
        <v>197</v>
      </c>
      <c r="F22" s="52" t="s">
        <v>197</v>
      </c>
      <c r="G22" s="46" t="s">
        <v>429</v>
      </c>
      <c r="H22" s="52" t="s">
        <v>215</v>
      </c>
      <c r="I22" s="52" t="s">
        <v>234</v>
      </c>
      <c r="J22" s="52" t="s">
        <v>428</v>
      </c>
    </row>
    <row r="23" spans="1:10" ht="144">
      <c r="A23" s="87" t="s">
        <v>16</v>
      </c>
      <c r="B23" s="78" t="s">
        <v>427</v>
      </c>
      <c r="C23" s="52" t="s">
        <v>197</v>
      </c>
      <c r="D23" s="52" t="s">
        <v>197</v>
      </c>
      <c r="E23" s="52" t="s">
        <v>197</v>
      </c>
      <c r="F23" s="52" t="s">
        <v>197</v>
      </c>
      <c r="G23" s="46" t="s">
        <v>426</v>
      </c>
      <c r="H23" s="52" t="s">
        <v>216</v>
      </c>
      <c r="I23" s="52" t="s">
        <v>229</v>
      </c>
      <c r="J23" s="52" t="s">
        <v>425</v>
      </c>
    </row>
    <row r="24" spans="1:10" ht="85">
      <c r="A24" s="87" t="s">
        <v>17</v>
      </c>
      <c r="B24" s="78" t="s">
        <v>424</v>
      </c>
      <c r="C24" s="52" t="s">
        <v>197</v>
      </c>
      <c r="D24" s="52" t="s">
        <v>197</v>
      </c>
      <c r="E24" s="52" t="s">
        <v>197</v>
      </c>
      <c r="F24" s="52" t="s">
        <v>197</v>
      </c>
      <c r="G24" s="78" t="s">
        <v>423</v>
      </c>
      <c r="H24" s="52" t="s">
        <v>216</v>
      </c>
      <c r="I24" s="52" t="s">
        <v>229</v>
      </c>
      <c r="J24" s="52" t="s">
        <v>422</v>
      </c>
    </row>
    <row r="25" spans="1:10">
      <c r="C25" s="80"/>
      <c r="D25" s="80"/>
      <c r="E25" s="80"/>
      <c r="G25" s="81"/>
    </row>
    <row r="26" spans="1:10">
      <c r="C26" s="80"/>
      <c r="D26" s="80"/>
      <c r="E26" s="80"/>
      <c r="G26" s="81"/>
    </row>
    <row r="27" spans="1:10">
      <c r="A27" s="283" t="s">
        <v>421</v>
      </c>
      <c r="B27" s="283"/>
      <c r="C27" s="43"/>
      <c r="D27" s="43"/>
      <c r="E27" s="43"/>
      <c r="F27" s="86"/>
      <c r="G27" s="85"/>
      <c r="H27" s="43"/>
      <c r="I27" s="43"/>
      <c r="J27" s="43"/>
    </row>
    <row r="28" spans="1:10" ht="84" customHeight="1">
      <c r="A28" s="79" t="s">
        <v>28</v>
      </c>
      <c r="B28" s="78" t="s">
        <v>420</v>
      </c>
      <c r="C28" s="52" t="s">
        <v>5</v>
      </c>
      <c r="D28" s="52" t="s">
        <v>5</v>
      </c>
      <c r="E28" s="52" t="s">
        <v>244</v>
      </c>
      <c r="F28" s="56" t="s">
        <v>247</v>
      </c>
      <c r="G28" s="84" t="s">
        <v>419</v>
      </c>
      <c r="H28" s="52" t="s">
        <v>216</v>
      </c>
      <c r="I28" s="52" t="s">
        <v>229</v>
      </c>
      <c r="J28" s="52" t="s">
        <v>418</v>
      </c>
    </row>
    <row r="29" spans="1:10" ht="29">
      <c r="A29" s="48" t="s">
        <v>31</v>
      </c>
      <c r="B29" s="46" t="s">
        <v>417</v>
      </c>
      <c r="C29" s="47" t="s">
        <v>5</v>
      </c>
      <c r="D29" s="47" t="s">
        <v>5</v>
      </c>
      <c r="E29" s="52" t="s">
        <v>244</v>
      </c>
      <c r="F29" s="56" t="s">
        <v>247</v>
      </c>
      <c r="G29" s="46" t="s">
        <v>416</v>
      </c>
      <c r="H29" s="52" t="s">
        <v>216</v>
      </c>
      <c r="I29" s="52" t="s">
        <v>229</v>
      </c>
      <c r="J29" s="52" t="s">
        <v>415</v>
      </c>
    </row>
    <row r="30" spans="1:10" ht="54.75" customHeight="1">
      <c r="A30" s="48" t="s">
        <v>33</v>
      </c>
      <c r="B30" s="78" t="s">
        <v>414</v>
      </c>
      <c r="C30" s="47" t="s">
        <v>5</v>
      </c>
      <c r="D30" s="47" t="s">
        <v>5</v>
      </c>
      <c r="E30" s="52" t="s">
        <v>244</v>
      </c>
      <c r="F30" s="56" t="s">
        <v>247</v>
      </c>
      <c r="G30" s="46" t="s">
        <v>413</v>
      </c>
      <c r="H30" s="52" t="s">
        <v>215</v>
      </c>
      <c r="I30" s="52" t="s">
        <v>229</v>
      </c>
      <c r="J30" s="52" t="s">
        <v>410</v>
      </c>
    </row>
    <row r="31" spans="1:10" ht="57">
      <c r="A31" s="48" t="s">
        <v>35</v>
      </c>
      <c r="B31" s="46" t="s">
        <v>412</v>
      </c>
      <c r="C31" s="47" t="s">
        <v>5</v>
      </c>
      <c r="D31" s="47" t="s">
        <v>5</v>
      </c>
      <c r="E31" s="52" t="s">
        <v>244</v>
      </c>
      <c r="F31" s="56" t="s">
        <v>247</v>
      </c>
      <c r="G31" s="46" t="s">
        <v>411</v>
      </c>
      <c r="H31" s="52" t="s">
        <v>215</v>
      </c>
      <c r="I31" s="52" t="s">
        <v>229</v>
      </c>
      <c r="J31" s="52" t="s">
        <v>410</v>
      </c>
    </row>
    <row r="32" spans="1:10" ht="71">
      <c r="A32" s="48" t="s">
        <v>37</v>
      </c>
      <c r="B32" s="46" t="s">
        <v>409</v>
      </c>
      <c r="C32" s="47" t="s">
        <v>5</v>
      </c>
      <c r="D32" s="47" t="s">
        <v>10</v>
      </c>
      <c r="E32" s="52" t="s">
        <v>244</v>
      </c>
      <c r="F32" s="56" t="s">
        <v>247</v>
      </c>
      <c r="G32" s="46" t="s">
        <v>408</v>
      </c>
      <c r="H32" s="52" t="s">
        <v>216</v>
      </c>
      <c r="I32" s="52" t="s">
        <v>229</v>
      </c>
      <c r="J32" s="52" t="s">
        <v>407</v>
      </c>
    </row>
    <row r="33" spans="1:10" ht="71">
      <c r="A33" s="48" t="s">
        <v>38</v>
      </c>
      <c r="B33" s="46" t="s">
        <v>406</v>
      </c>
      <c r="C33" s="47" t="s">
        <v>10</v>
      </c>
      <c r="D33" s="47" t="s">
        <v>5</v>
      </c>
      <c r="E33" s="55" t="s">
        <v>247</v>
      </c>
      <c r="F33" s="55" t="s">
        <v>244</v>
      </c>
      <c r="G33" s="46" t="s">
        <v>405</v>
      </c>
      <c r="H33" s="52" t="s">
        <v>216</v>
      </c>
      <c r="I33" s="52" t="s">
        <v>229</v>
      </c>
      <c r="J33" s="52" t="s">
        <v>404</v>
      </c>
    </row>
    <row r="34" spans="1:10" ht="71">
      <c r="A34" s="48" t="s">
        <v>39</v>
      </c>
      <c r="B34" s="46" t="s">
        <v>403</v>
      </c>
      <c r="C34" s="47" t="s">
        <v>10</v>
      </c>
      <c r="D34" s="47" t="s">
        <v>11</v>
      </c>
      <c r="E34" s="52" t="s">
        <v>244</v>
      </c>
      <c r="F34" s="56" t="s">
        <v>247</v>
      </c>
      <c r="G34" s="46" t="s">
        <v>402</v>
      </c>
      <c r="H34" s="52" t="s">
        <v>216</v>
      </c>
      <c r="I34" s="52" t="s">
        <v>229</v>
      </c>
      <c r="J34" s="52" t="s">
        <v>401</v>
      </c>
    </row>
    <row r="35" spans="1:10" ht="113">
      <c r="A35" s="48" t="s">
        <v>41</v>
      </c>
      <c r="B35" s="46" t="s">
        <v>400</v>
      </c>
      <c r="C35" s="47" t="s">
        <v>11</v>
      </c>
      <c r="D35" s="47" t="s">
        <v>10</v>
      </c>
      <c r="E35" s="55" t="s">
        <v>247</v>
      </c>
      <c r="F35" s="55" t="s">
        <v>244</v>
      </c>
      <c r="G35" s="46" t="s">
        <v>399</v>
      </c>
      <c r="H35" s="52" t="s">
        <v>216</v>
      </c>
      <c r="I35" s="52" t="s">
        <v>229</v>
      </c>
      <c r="J35" s="52" t="s">
        <v>398</v>
      </c>
    </row>
    <row r="36" spans="1:10" ht="57.75" customHeight="1">
      <c r="A36" s="48" t="s">
        <v>43</v>
      </c>
      <c r="B36" s="46" t="s">
        <v>397</v>
      </c>
      <c r="C36" s="47" t="s">
        <v>11</v>
      </c>
      <c r="D36" s="47" t="s">
        <v>248</v>
      </c>
      <c r="E36" s="52" t="s">
        <v>244</v>
      </c>
      <c r="F36" s="56" t="s">
        <v>247</v>
      </c>
      <c r="G36" s="46" t="s">
        <v>396</v>
      </c>
      <c r="H36" s="52" t="s">
        <v>216</v>
      </c>
      <c r="I36" s="52" t="s">
        <v>229</v>
      </c>
      <c r="J36" s="52" t="s">
        <v>395</v>
      </c>
    </row>
    <row r="37" spans="1:10" ht="18.75" customHeight="1">
      <c r="A37" s="83"/>
      <c r="B37" s="82"/>
      <c r="C37" s="80"/>
      <c r="D37" s="80"/>
      <c r="E37" s="80"/>
      <c r="F37" s="32"/>
      <c r="G37" s="81"/>
      <c r="H37" s="80"/>
      <c r="I37" s="80"/>
      <c r="J37" s="80"/>
    </row>
    <row r="38" spans="1:10" ht="18" customHeight="1">
      <c r="A38" s="83"/>
      <c r="B38" s="82"/>
      <c r="C38" s="80"/>
      <c r="D38" s="80"/>
      <c r="E38" s="80"/>
      <c r="F38" s="32"/>
      <c r="G38" s="81"/>
      <c r="H38" s="80"/>
      <c r="I38" s="80"/>
      <c r="J38" s="80"/>
    </row>
    <row r="39" spans="1:10">
      <c r="A39" s="284" t="s">
        <v>45</v>
      </c>
      <c r="B39" s="284"/>
      <c r="C39" s="43"/>
      <c r="D39" s="43"/>
      <c r="E39" s="43"/>
      <c r="F39" s="43"/>
      <c r="G39" s="44"/>
      <c r="H39" s="43"/>
      <c r="I39" s="43"/>
      <c r="J39" s="43"/>
    </row>
    <row r="40" spans="1:10" ht="43">
      <c r="A40" s="48" t="s">
        <v>46</v>
      </c>
      <c r="B40" s="47"/>
      <c r="C40" s="63" t="s">
        <v>339</v>
      </c>
      <c r="D40" s="47" t="s">
        <v>394</v>
      </c>
      <c r="E40" s="52" t="s">
        <v>244</v>
      </c>
      <c r="F40" s="56" t="s">
        <v>247</v>
      </c>
      <c r="G40" s="64" t="s">
        <v>393</v>
      </c>
      <c r="H40" s="52" t="s">
        <v>215</v>
      </c>
      <c r="I40" s="71" t="s">
        <v>291</v>
      </c>
      <c r="J40" s="71" t="s">
        <v>392</v>
      </c>
    </row>
    <row r="41" spans="1:10" ht="43">
      <c r="A41" s="48" t="s">
        <v>48</v>
      </c>
      <c r="B41" s="47"/>
      <c r="C41" s="47" t="s">
        <v>389</v>
      </c>
      <c r="D41" s="47" t="s">
        <v>248</v>
      </c>
      <c r="E41" s="52" t="s">
        <v>244</v>
      </c>
      <c r="F41" s="56" t="s">
        <v>247</v>
      </c>
      <c r="G41" s="46" t="s">
        <v>391</v>
      </c>
      <c r="H41" s="52" t="s">
        <v>216</v>
      </c>
      <c r="I41" s="52"/>
      <c r="J41" s="52"/>
    </row>
    <row r="42" spans="1:10" ht="43">
      <c r="A42" s="48" t="s">
        <v>50</v>
      </c>
      <c r="B42" s="47" t="s">
        <v>390</v>
      </c>
      <c r="C42" s="47" t="s">
        <v>389</v>
      </c>
      <c r="D42" s="47" t="s">
        <v>388</v>
      </c>
      <c r="E42" s="52" t="s">
        <v>244</v>
      </c>
      <c r="F42" s="56" t="s">
        <v>247</v>
      </c>
      <c r="G42" s="46" t="s">
        <v>387</v>
      </c>
      <c r="H42" s="52" t="s">
        <v>216</v>
      </c>
      <c r="I42" s="52"/>
      <c r="J42" s="52"/>
    </row>
    <row r="43" spans="1:10" ht="57">
      <c r="A43" s="48" t="s">
        <v>51</v>
      </c>
      <c r="B43" s="47" t="s">
        <v>381</v>
      </c>
      <c r="C43" s="47" t="s">
        <v>5</v>
      </c>
      <c r="D43" s="47" t="s">
        <v>386</v>
      </c>
      <c r="E43" s="47" t="s">
        <v>244</v>
      </c>
      <c r="F43" s="46" t="s">
        <v>247</v>
      </c>
      <c r="G43" s="46" t="s">
        <v>385</v>
      </c>
      <c r="H43" s="46" t="s">
        <v>234</v>
      </c>
      <c r="I43" s="46"/>
      <c r="J43" s="46"/>
    </row>
    <row r="44" spans="1:10" ht="98.25" customHeight="1">
      <c r="A44" s="48" t="s">
        <v>54</v>
      </c>
      <c r="B44" s="47" t="s">
        <v>51</v>
      </c>
      <c r="C44" s="47" t="s">
        <v>13</v>
      </c>
      <c r="D44" s="47" t="s">
        <v>384</v>
      </c>
      <c r="E44" s="55" t="s">
        <v>247</v>
      </c>
      <c r="F44" s="51" t="s">
        <v>247</v>
      </c>
      <c r="G44" s="46" t="s">
        <v>383</v>
      </c>
      <c r="H44" s="52" t="s">
        <v>216</v>
      </c>
      <c r="I44" s="52" t="s">
        <v>234</v>
      </c>
      <c r="J44" s="52" t="s">
        <v>382</v>
      </c>
    </row>
    <row r="45" spans="1:10" ht="92">
      <c r="A45" s="48" t="s">
        <v>56</v>
      </c>
      <c r="B45" s="47" t="s">
        <v>381</v>
      </c>
      <c r="C45" s="47" t="s">
        <v>9</v>
      </c>
      <c r="D45" s="47" t="s">
        <v>380</v>
      </c>
      <c r="E45" s="78" t="s">
        <v>244</v>
      </c>
      <c r="F45" s="78" t="s">
        <v>244</v>
      </c>
      <c r="G45" s="46" t="s">
        <v>379</v>
      </c>
      <c r="H45" s="52" t="s">
        <v>229</v>
      </c>
      <c r="I45" s="52" t="s">
        <v>234</v>
      </c>
      <c r="J45" s="52" t="s">
        <v>378</v>
      </c>
    </row>
    <row r="46" spans="1:10" ht="132.75" customHeight="1">
      <c r="A46" s="48" t="s">
        <v>57</v>
      </c>
      <c r="B46" s="47" t="s">
        <v>377</v>
      </c>
      <c r="C46" s="47" t="s">
        <v>316</v>
      </c>
      <c r="D46" s="47" t="s">
        <v>373</v>
      </c>
      <c r="E46" s="52" t="s">
        <v>244</v>
      </c>
      <c r="F46" s="56" t="s">
        <v>247</v>
      </c>
      <c r="G46" s="46" t="s">
        <v>376</v>
      </c>
      <c r="H46" s="52" t="s">
        <v>216</v>
      </c>
      <c r="I46" s="52" t="s">
        <v>229</v>
      </c>
      <c r="J46" s="52" t="s">
        <v>375</v>
      </c>
    </row>
    <row r="47" spans="1:10" ht="113">
      <c r="A47" s="48" t="s">
        <v>59</v>
      </c>
      <c r="B47" s="47" t="s">
        <v>374</v>
      </c>
      <c r="C47" s="47" t="s">
        <v>316</v>
      </c>
      <c r="D47" s="47" t="s">
        <v>373</v>
      </c>
      <c r="E47" s="52" t="s">
        <v>244</v>
      </c>
      <c r="F47" s="56" t="s">
        <v>247</v>
      </c>
      <c r="G47" s="46" t="s">
        <v>372</v>
      </c>
      <c r="H47" s="52" t="s">
        <v>215</v>
      </c>
      <c r="I47" s="52" t="s">
        <v>229</v>
      </c>
      <c r="J47" s="52" t="s">
        <v>371</v>
      </c>
    </row>
    <row r="48" spans="1:10" ht="174.75" customHeight="1">
      <c r="A48" s="48" t="s">
        <v>60</v>
      </c>
      <c r="B48" s="47" t="s">
        <v>370</v>
      </c>
      <c r="C48" s="47" t="s">
        <v>13</v>
      </c>
      <c r="D48" s="47" t="s">
        <v>251</v>
      </c>
      <c r="E48" s="52" t="s">
        <v>244</v>
      </c>
      <c r="F48" s="56" t="s">
        <v>247</v>
      </c>
      <c r="G48" s="46" t="s">
        <v>369</v>
      </c>
      <c r="H48" s="52" t="s">
        <v>216</v>
      </c>
      <c r="I48" s="52" t="s">
        <v>229</v>
      </c>
      <c r="J48" s="52" t="s">
        <v>368</v>
      </c>
    </row>
    <row r="49" spans="1:10" ht="70.5" customHeight="1">
      <c r="A49" s="48" t="s">
        <v>62</v>
      </c>
      <c r="B49" s="47"/>
      <c r="C49" s="47" t="s">
        <v>13</v>
      </c>
      <c r="D49" s="47" t="s">
        <v>251</v>
      </c>
      <c r="E49" s="52" t="s">
        <v>244</v>
      </c>
      <c r="F49" s="56" t="s">
        <v>247</v>
      </c>
      <c r="G49" s="46" t="s">
        <v>367</v>
      </c>
      <c r="H49" s="52" t="s">
        <v>229</v>
      </c>
      <c r="I49" s="52"/>
      <c r="J49" s="52"/>
    </row>
    <row r="50" spans="1:10" ht="79">
      <c r="A50" s="48" t="s">
        <v>64</v>
      </c>
      <c r="B50" s="47"/>
      <c r="C50" s="47" t="s">
        <v>13</v>
      </c>
      <c r="D50" s="47" t="s">
        <v>366</v>
      </c>
      <c r="E50" s="52" t="s">
        <v>244</v>
      </c>
      <c r="F50" s="56" t="s">
        <v>247</v>
      </c>
      <c r="G50" s="46" t="s">
        <v>365</v>
      </c>
      <c r="H50" s="52" t="s">
        <v>216</v>
      </c>
      <c r="I50" s="52" t="s">
        <v>215</v>
      </c>
      <c r="J50" s="52" t="s">
        <v>364</v>
      </c>
    </row>
    <row r="51" spans="1:10" ht="88.5" customHeight="1">
      <c r="A51" s="57" t="s">
        <v>66</v>
      </c>
      <c r="B51" s="47"/>
      <c r="C51" s="47" t="s">
        <v>13</v>
      </c>
      <c r="D51" s="47" t="s">
        <v>251</v>
      </c>
      <c r="E51" s="52" t="s">
        <v>244</v>
      </c>
      <c r="F51" s="56" t="s">
        <v>247</v>
      </c>
      <c r="G51" s="46" t="s">
        <v>363</v>
      </c>
      <c r="H51" s="47" t="s">
        <v>215</v>
      </c>
      <c r="I51" s="47"/>
      <c r="J51" s="47"/>
    </row>
    <row r="52" spans="1:10" ht="59.25" customHeight="1">
      <c r="A52" s="48" t="s">
        <v>67</v>
      </c>
      <c r="B52" s="47" t="s">
        <v>362</v>
      </c>
      <c r="C52" s="47" t="s">
        <v>5</v>
      </c>
      <c r="D52" s="47" t="s">
        <v>361</v>
      </c>
      <c r="E52" s="52" t="s">
        <v>244</v>
      </c>
      <c r="F52" s="56" t="s">
        <v>247</v>
      </c>
      <c r="G52" s="46" t="s">
        <v>360</v>
      </c>
      <c r="H52" s="52" t="s">
        <v>216</v>
      </c>
      <c r="I52" s="52"/>
      <c r="J52" s="52" t="s">
        <v>351</v>
      </c>
    </row>
    <row r="53" spans="1:10" ht="30" customHeight="1">
      <c r="A53" s="79" t="s">
        <v>69</v>
      </c>
      <c r="B53" s="52" t="s">
        <v>359</v>
      </c>
      <c r="C53" s="52" t="s">
        <v>316</v>
      </c>
      <c r="D53" s="52" t="s">
        <v>255</v>
      </c>
      <c r="E53" s="52" t="s">
        <v>244</v>
      </c>
      <c r="F53" s="56" t="s">
        <v>247</v>
      </c>
      <c r="G53" s="78" t="s">
        <v>358</v>
      </c>
      <c r="H53" s="52" t="s">
        <v>216</v>
      </c>
      <c r="I53" s="52"/>
      <c r="J53" s="52" t="s">
        <v>357</v>
      </c>
    </row>
    <row r="54" spans="1:10" ht="57">
      <c r="A54" s="48" t="s">
        <v>71</v>
      </c>
      <c r="B54" s="47"/>
      <c r="C54" s="47" t="s">
        <v>316</v>
      </c>
      <c r="D54" s="47" t="s">
        <v>356</v>
      </c>
      <c r="E54" s="52" t="s">
        <v>244</v>
      </c>
      <c r="F54" s="56" t="s">
        <v>247</v>
      </c>
      <c r="G54" s="46" t="s">
        <v>355</v>
      </c>
      <c r="H54" s="52" t="s">
        <v>216</v>
      </c>
      <c r="I54" s="52"/>
      <c r="J54" s="52"/>
    </row>
    <row r="55" spans="1:10" ht="29">
      <c r="A55" s="48" t="s">
        <v>73</v>
      </c>
      <c r="B55" s="47" t="s">
        <v>353</v>
      </c>
      <c r="C55" s="47" t="s">
        <v>316</v>
      </c>
      <c r="D55" s="47" t="s">
        <v>342</v>
      </c>
      <c r="E55" s="47" t="s">
        <v>244</v>
      </c>
      <c r="F55" s="55" t="s">
        <v>244</v>
      </c>
      <c r="G55" s="46" t="s">
        <v>354</v>
      </c>
      <c r="H55" s="52" t="s">
        <v>216</v>
      </c>
      <c r="I55" s="52" t="s">
        <v>215</v>
      </c>
      <c r="J55" s="52" t="s">
        <v>214</v>
      </c>
    </row>
    <row r="56" spans="1:10">
      <c r="A56" s="284" t="s">
        <v>75</v>
      </c>
      <c r="B56" s="284"/>
      <c r="C56" s="43"/>
      <c r="D56" s="43"/>
      <c r="E56" s="43"/>
      <c r="F56" s="43"/>
      <c r="G56" s="44"/>
      <c r="H56" s="43"/>
      <c r="I56" s="43"/>
      <c r="J56" s="43"/>
    </row>
    <row r="57" spans="1:10">
      <c r="A57" s="48" t="s">
        <v>76</v>
      </c>
      <c r="B57" s="47" t="s">
        <v>353</v>
      </c>
      <c r="C57" s="47" t="s">
        <v>5</v>
      </c>
      <c r="D57" s="47" t="s">
        <v>342</v>
      </c>
      <c r="E57" s="47" t="s">
        <v>244</v>
      </c>
      <c r="F57" s="55" t="s">
        <v>244</v>
      </c>
      <c r="G57" s="51" t="s">
        <v>352</v>
      </c>
      <c r="H57" s="52" t="s">
        <v>216</v>
      </c>
      <c r="I57" s="52" t="s">
        <v>234</v>
      </c>
      <c r="J57" s="52" t="s">
        <v>351</v>
      </c>
    </row>
    <row r="58" spans="1:10" ht="53">
      <c r="A58" s="48" t="s">
        <v>78</v>
      </c>
      <c r="B58" s="47" t="s">
        <v>350</v>
      </c>
      <c r="C58" s="47" t="s">
        <v>288</v>
      </c>
      <c r="D58" s="47" t="s">
        <v>342</v>
      </c>
      <c r="E58" s="47" t="s">
        <v>244</v>
      </c>
      <c r="F58" s="55" t="s">
        <v>244</v>
      </c>
      <c r="G58" s="46" t="s">
        <v>349</v>
      </c>
      <c r="H58" s="52" t="s">
        <v>216</v>
      </c>
      <c r="I58" s="52" t="s">
        <v>215</v>
      </c>
      <c r="J58" s="52" t="s">
        <v>348</v>
      </c>
    </row>
    <row r="59" spans="1:10" ht="127">
      <c r="A59" s="48" t="s">
        <v>80</v>
      </c>
      <c r="B59" s="46"/>
      <c r="C59" s="47" t="s">
        <v>288</v>
      </c>
      <c r="D59" s="47" t="s">
        <v>347</v>
      </c>
      <c r="E59" s="47" t="s">
        <v>244</v>
      </c>
      <c r="F59" s="55" t="s">
        <v>244</v>
      </c>
      <c r="G59" s="46" t="s">
        <v>346</v>
      </c>
      <c r="H59" s="52" t="s">
        <v>216</v>
      </c>
      <c r="I59" s="52" t="s">
        <v>215</v>
      </c>
      <c r="J59" s="52"/>
    </row>
    <row r="60" spans="1:10" ht="29">
      <c r="A60" s="48" t="s">
        <v>82</v>
      </c>
      <c r="B60" s="46"/>
      <c r="C60" s="47" t="s">
        <v>288</v>
      </c>
      <c r="D60" s="47" t="s">
        <v>342</v>
      </c>
      <c r="E60" s="47" t="s">
        <v>244</v>
      </c>
      <c r="F60" s="55" t="s">
        <v>244</v>
      </c>
      <c r="G60" s="46" t="s">
        <v>345</v>
      </c>
      <c r="H60" s="52" t="s">
        <v>216</v>
      </c>
      <c r="I60" s="52"/>
      <c r="J60" s="52"/>
    </row>
    <row r="61" spans="1:10" ht="29">
      <c r="A61" s="48" t="s">
        <v>84</v>
      </c>
      <c r="B61" s="46"/>
      <c r="C61" s="47" t="s">
        <v>288</v>
      </c>
      <c r="D61" s="47" t="s">
        <v>342</v>
      </c>
      <c r="E61" s="47" t="s">
        <v>244</v>
      </c>
      <c r="F61" s="55" t="s">
        <v>244</v>
      </c>
      <c r="G61" s="46" t="s">
        <v>344</v>
      </c>
      <c r="H61" s="52" t="s">
        <v>216</v>
      </c>
      <c r="I61" s="52" t="s">
        <v>224</v>
      </c>
      <c r="J61" s="52" t="s">
        <v>343</v>
      </c>
    </row>
    <row r="62" spans="1:10" ht="90" customHeight="1">
      <c r="A62" s="48" t="s">
        <v>85</v>
      </c>
      <c r="B62" s="46"/>
      <c r="C62" s="47" t="s">
        <v>288</v>
      </c>
      <c r="D62" s="47" t="s">
        <v>342</v>
      </c>
      <c r="E62" s="52" t="s">
        <v>244</v>
      </c>
      <c r="F62" s="56" t="s">
        <v>247</v>
      </c>
      <c r="G62" s="46" t="s">
        <v>341</v>
      </c>
      <c r="H62" s="52" t="s">
        <v>215</v>
      </c>
      <c r="I62" s="52"/>
      <c r="J62" s="52"/>
    </row>
    <row r="63" spans="1:10">
      <c r="A63" s="284" t="s">
        <v>86</v>
      </c>
      <c r="B63" s="284"/>
      <c r="C63" s="43"/>
      <c r="D63" s="43"/>
      <c r="E63" s="43"/>
      <c r="F63" s="43"/>
      <c r="G63" s="44"/>
      <c r="H63" s="43"/>
      <c r="I63" s="43"/>
      <c r="J63" s="43"/>
    </row>
    <row r="64" spans="1:10" s="74" customFormat="1" ht="105">
      <c r="A64" s="76" t="s">
        <v>87</v>
      </c>
      <c r="B64" s="64" t="s">
        <v>289</v>
      </c>
      <c r="C64" s="63" t="s">
        <v>339</v>
      </c>
      <c r="D64" s="63" t="s">
        <v>248</v>
      </c>
      <c r="E64" s="71" t="s">
        <v>244</v>
      </c>
      <c r="F64" s="77" t="s">
        <v>247</v>
      </c>
      <c r="G64" s="64" t="s">
        <v>340</v>
      </c>
      <c r="H64" s="71" t="s">
        <v>291</v>
      </c>
      <c r="I64" s="71"/>
      <c r="J64" s="71"/>
    </row>
    <row r="65" spans="1:10" s="74" customFormat="1">
      <c r="A65" s="76" t="s">
        <v>89</v>
      </c>
      <c r="B65" s="64" t="s">
        <v>289</v>
      </c>
      <c r="C65" s="63" t="s">
        <v>248</v>
      </c>
      <c r="D65" s="63" t="s">
        <v>339</v>
      </c>
      <c r="E65" s="71" t="s">
        <v>244</v>
      </c>
      <c r="F65" s="75" t="s">
        <v>247</v>
      </c>
      <c r="G65" s="64" t="s">
        <v>338</v>
      </c>
      <c r="H65" s="71" t="s">
        <v>291</v>
      </c>
      <c r="I65" s="71"/>
      <c r="J65" s="71"/>
    </row>
    <row r="66" spans="1:10" ht="29">
      <c r="A66" s="48" t="s">
        <v>91</v>
      </c>
      <c r="B66" s="46" t="s">
        <v>289</v>
      </c>
      <c r="C66" s="47" t="s">
        <v>316</v>
      </c>
      <c r="D66" s="47" t="s">
        <v>248</v>
      </c>
      <c r="E66" s="52" t="s">
        <v>244</v>
      </c>
      <c r="F66" s="73" t="s">
        <v>247</v>
      </c>
      <c r="G66" s="46" t="s">
        <v>337</v>
      </c>
      <c r="H66" s="52" t="s">
        <v>216</v>
      </c>
      <c r="I66" s="52"/>
      <c r="J66" s="52"/>
    </row>
    <row r="67" spans="1:10">
      <c r="A67" s="48" t="s">
        <v>93</v>
      </c>
      <c r="B67" s="46" t="s">
        <v>289</v>
      </c>
      <c r="C67" s="47" t="s">
        <v>297</v>
      </c>
      <c r="D67" s="47" t="s">
        <v>297</v>
      </c>
      <c r="E67" s="47" t="s">
        <v>244</v>
      </c>
      <c r="F67" s="47" t="s">
        <v>247</v>
      </c>
      <c r="G67" s="47" t="s">
        <v>336</v>
      </c>
      <c r="H67" s="47" t="s">
        <v>234</v>
      </c>
      <c r="I67" s="47"/>
      <c r="J67" s="47"/>
    </row>
    <row r="68" spans="1:10">
      <c r="A68" s="48" t="s">
        <v>95</v>
      </c>
      <c r="B68" s="46" t="s">
        <v>289</v>
      </c>
      <c r="C68" s="47" t="s">
        <v>297</v>
      </c>
      <c r="D68" s="47" t="s">
        <v>297</v>
      </c>
      <c r="E68" s="47" t="s">
        <v>244</v>
      </c>
      <c r="F68" s="47" t="s">
        <v>247</v>
      </c>
      <c r="G68" s="47" t="s">
        <v>335</v>
      </c>
      <c r="H68" s="47" t="s">
        <v>234</v>
      </c>
      <c r="I68" s="47"/>
      <c r="J68" s="47"/>
    </row>
    <row r="69" spans="1:10">
      <c r="A69" s="48" t="s">
        <v>97</v>
      </c>
      <c r="B69" s="46" t="s">
        <v>289</v>
      </c>
      <c r="C69" s="47" t="s">
        <v>297</v>
      </c>
      <c r="D69" s="47" t="s">
        <v>297</v>
      </c>
      <c r="E69" s="47" t="s">
        <v>244</v>
      </c>
      <c r="F69" s="47" t="s">
        <v>247</v>
      </c>
      <c r="G69" s="47" t="s">
        <v>334</v>
      </c>
      <c r="H69" s="47" t="s">
        <v>234</v>
      </c>
      <c r="I69" s="52"/>
      <c r="J69" s="72"/>
    </row>
    <row r="70" spans="1:10">
      <c r="A70" s="48" t="s">
        <v>98</v>
      </c>
      <c r="B70" s="46" t="s">
        <v>289</v>
      </c>
      <c r="C70" s="47" t="s">
        <v>297</v>
      </c>
      <c r="D70" s="47" t="s">
        <v>297</v>
      </c>
      <c r="E70" s="47" t="s">
        <v>244</v>
      </c>
      <c r="F70" s="47" t="s">
        <v>247</v>
      </c>
      <c r="G70" s="47" t="s">
        <v>333</v>
      </c>
      <c r="H70" s="47" t="s">
        <v>234</v>
      </c>
      <c r="I70" s="52"/>
      <c r="J70" s="52"/>
    </row>
    <row r="71" spans="1:10" ht="105" customHeight="1">
      <c r="A71" s="48" t="s">
        <v>99</v>
      </c>
      <c r="B71" s="46" t="s">
        <v>289</v>
      </c>
      <c r="C71" s="47" t="s">
        <v>297</v>
      </c>
      <c r="D71" s="47" t="s">
        <v>297</v>
      </c>
      <c r="E71" s="52" t="s">
        <v>244</v>
      </c>
      <c r="F71" s="56" t="s">
        <v>247</v>
      </c>
      <c r="G71" s="46" t="s">
        <v>332</v>
      </c>
      <c r="H71" s="52" t="s">
        <v>216</v>
      </c>
      <c r="I71" s="52" t="s">
        <v>234</v>
      </c>
      <c r="J71" s="52" t="s">
        <v>328</v>
      </c>
    </row>
    <row r="72" spans="1:10" ht="40">
      <c r="A72" s="48" t="s">
        <v>101</v>
      </c>
      <c r="B72" s="46" t="s">
        <v>289</v>
      </c>
      <c r="C72" s="47" t="s">
        <v>297</v>
      </c>
      <c r="D72" s="47" t="s">
        <v>297</v>
      </c>
      <c r="E72" s="52" t="s">
        <v>244</v>
      </c>
      <c r="F72" s="56" t="s">
        <v>247</v>
      </c>
      <c r="G72" s="46" t="s">
        <v>331</v>
      </c>
      <c r="H72" s="52" t="s">
        <v>216</v>
      </c>
      <c r="I72" s="52" t="s">
        <v>234</v>
      </c>
      <c r="J72" s="52" t="s">
        <v>328</v>
      </c>
    </row>
    <row r="73" spans="1:10" ht="29">
      <c r="A73" s="48" t="s">
        <v>103</v>
      </c>
      <c r="B73" s="46" t="s">
        <v>289</v>
      </c>
      <c r="C73" s="47" t="s">
        <v>297</v>
      </c>
      <c r="D73" s="47" t="s">
        <v>5</v>
      </c>
      <c r="E73" s="52" t="s">
        <v>244</v>
      </c>
      <c r="F73" s="56" t="s">
        <v>247</v>
      </c>
      <c r="G73" s="46" t="s">
        <v>330</v>
      </c>
      <c r="H73" s="52" t="s">
        <v>216</v>
      </c>
      <c r="I73" s="52" t="s">
        <v>234</v>
      </c>
      <c r="J73" s="52" t="s">
        <v>328</v>
      </c>
    </row>
    <row r="74" spans="1:10" ht="29">
      <c r="A74" s="48" t="s">
        <v>104</v>
      </c>
      <c r="B74" s="46" t="s">
        <v>289</v>
      </c>
      <c r="C74" s="47" t="s">
        <v>5</v>
      </c>
      <c r="D74" s="47" t="s">
        <v>297</v>
      </c>
      <c r="E74" s="52" t="s">
        <v>244</v>
      </c>
      <c r="F74" s="56" t="s">
        <v>247</v>
      </c>
      <c r="G74" s="46" t="s">
        <v>329</v>
      </c>
      <c r="H74" s="52" t="s">
        <v>216</v>
      </c>
      <c r="I74" s="52" t="s">
        <v>234</v>
      </c>
      <c r="J74" s="52" t="s">
        <v>328</v>
      </c>
    </row>
    <row r="75" spans="1:10" ht="41.25" customHeight="1">
      <c r="A75" s="48" t="s">
        <v>105</v>
      </c>
      <c r="B75" s="64" t="s">
        <v>87</v>
      </c>
      <c r="C75" s="47" t="s">
        <v>316</v>
      </c>
      <c r="D75" s="47" t="s">
        <v>248</v>
      </c>
      <c r="E75" s="52" t="s">
        <v>244</v>
      </c>
      <c r="F75" s="56" t="s">
        <v>247</v>
      </c>
      <c r="G75" s="46" t="s">
        <v>327</v>
      </c>
      <c r="H75" s="52" t="s">
        <v>216</v>
      </c>
      <c r="I75" s="71" t="s">
        <v>291</v>
      </c>
      <c r="J75" s="71" t="s">
        <v>326</v>
      </c>
    </row>
    <row r="76" spans="1:10" ht="41.25" customHeight="1">
      <c r="A76" s="48" t="s">
        <v>107</v>
      </c>
      <c r="B76" s="64" t="s">
        <v>89</v>
      </c>
      <c r="C76" s="47" t="s">
        <v>248</v>
      </c>
      <c r="D76" s="47" t="s">
        <v>316</v>
      </c>
      <c r="E76" s="52" t="s">
        <v>244</v>
      </c>
      <c r="F76" s="56" t="s">
        <v>247</v>
      </c>
      <c r="G76" s="46" t="s">
        <v>325</v>
      </c>
      <c r="H76" s="52" t="s">
        <v>216</v>
      </c>
      <c r="I76" s="71" t="s">
        <v>291</v>
      </c>
      <c r="J76" s="71" t="s">
        <v>324</v>
      </c>
    </row>
    <row r="77" spans="1:10" ht="53">
      <c r="A77" s="48" t="s">
        <v>109</v>
      </c>
      <c r="B77" s="46" t="s">
        <v>289</v>
      </c>
      <c r="C77" s="47" t="s">
        <v>316</v>
      </c>
      <c r="D77" s="47" t="s">
        <v>316</v>
      </c>
      <c r="E77" s="52" t="s">
        <v>244</v>
      </c>
      <c r="F77" s="56" t="s">
        <v>247</v>
      </c>
      <c r="G77" s="46" t="s">
        <v>323</v>
      </c>
      <c r="H77" s="52" t="s">
        <v>216</v>
      </c>
      <c r="I77" s="52" t="s">
        <v>215</v>
      </c>
      <c r="J77" s="52" t="s">
        <v>214</v>
      </c>
    </row>
    <row r="78" spans="1:10" ht="40">
      <c r="A78" s="48" t="s">
        <v>111</v>
      </c>
      <c r="B78" s="46" t="s">
        <v>289</v>
      </c>
      <c r="C78" s="47" t="s">
        <v>316</v>
      </c>
      <c r="D78" s="47" t="s">
        <v>316</v>
      </c>
      <c r="E78" s="52" t="s">
        <v>244</v>
      </c>
      <c r="F78" s="56" t="s">
        <v>247</v>
      </c>
      <c r="G78" s="46" t="s">
        <v>322</v>
      </c>
      <c r="H78" s="52" t="s">
        <v>216</v>
      </c>
      <c r="I78" s="52" t="s">
        <v>215</v>
      </c>
      <c r="J78" s="52" t="s">
        <v>214</v>
      </c>
    </row>
    <row r="79" spans="1:10" ht="164.25" customHeight="1">
      <c r="A79" s="48" t="s">
        <v>113</v>
      </c>
      <c r="B79" s="46" t="s">
        <v>124</v>
      </c>
      <c r="C79" s="47" t="s">
        <v>316</v>
      </c>
      <c r="D79" s="47" t="s">
        <v>13</v>
      </c>
      <c r="E79" s="52" t="s">
        <v>244</v>
      </c>
      <c r="F79" s="56" t="s">
        <v>247</v>
      </c>
      <c r="G79" s="46" t="s">
        <v>321</v>
      </c>
      <c r="H79" s="52" t="s">
        <v>216</v>
      </c>
      <c r="I79" s="52" t="s">
        <v>215</v>
      </c>
      <c r="J79" s="52" t="s">
        <v>320</v>
      </c>
    </row>
    <row r="80" spans="1:10" ht="53">
      <c r="A80" s="48" t="s">
        <v>115</v>
      </c>
      <c r="B80" s="46" t="s">
        <v>125</v>
      </c>
      <c r="C80" s="47" t="s">
        <v>13</v>
      </c>
      <c r="D80" s="47" t="s">
        <v>316</v>
      </c>
      <c r="E80" s="52" t="s">
        <v>244</v>
      </c>
      <c r="F80" s="56" t="s">
        <v>247</v>
      </c>
      <c r="G80" s="46" t="s">
        <v>319</v>
      </c>
      <c r="H80" s="52" t="s">
        <v>216</v>
      </c>
      <c r="I80" s="52" t="s">
        <v>215</v>
      </c>
      <c r="J80" s="52" t="s">
        <v>318</v>
      </c>
    </row>
    <row r="81" spans="1:10" ht="141" customHeight="1">
      <c r="A81" s="48" t="s">
        <v>117</v>
      </c>
      <c r="B81" s="46" t="s">
        <v>124</v>
      </c>
      <c r="C81" s="47" t="s">
        <v>316</v>
      </c>
      <c r="D81" s="47" t="s">
        <v>13</v>
      </c>
      <c r="E81" s="52" t="s">
        <v>244</v>
      </c>
      <c r="F81" s="56" t="s">
        <v>247</v>
      </c>
      <c r="G81" s="46" t="s">
        <v>317</v>
      </c>
      <c r="H81" s="52" t="s">
        <v>229</v>
      </c>
      <c r="I81" s="52"/>
      <c r="J81" s="52"/>
    </row>
    <row r="82" spans="1:10" ht="40">
      <c r="A82" s="48" t="s">
        <v>119</v>
      </c>
      <c r="B82" s="46" t="s">
        <v>125</v>
      </c>
      <c r="C82" s="47" t="s">
        <v>13</v>
      </c>
      <c r="D82" s="47" t="s">
        <v>316</v>
      </c>
      <c r="E82" s="52" t="s">
        <v>244</v>
      </c>
      <c r="F82" s="56" t="s">
        <v>247</v>
      </c>
      <c r="G82" s="46" t="s">
        <v>315</v>
      </c>
      <c r="H82" s="52" t="s">
        <v>229</v>
      </c>
      <c r="I82" s="52"/>
      <c r="J82" s="52"/>
    </row>
    <row r="83" spans="1:10" ht="43">
      <c r="A83" s="70" t="s">
        <v>121</v>
      </c>
      <c r="B83" s="66" t="s">
        <v>289</v>
      </c>
      <c r="C83" s="69" t="s">
        <v>13</v>
      </c>
      <c r="D83" s="69" t="s">
        <v>13</v>
      </c>
      <c r="E83" s="68" t="s">
        <v>244</v>
      </c>
      <c r="F83" s="67" t="s">
        <v>247</v>
      </c>
      <c r="G83" s="66" t="s">
        <v>314</v>
      </c>
      <c r="H83" s="52" t="s">
        <v>216</v>
      </c>
      <c r="I83" s="52" t="s">
        <v>215</v>
      </c>
      <c r="J83" s="52" t="s">
        <v>313</v>
      </c>
    </row>
    <row r="84" spans="1:10" ht="43">
      <c r="A84" s="70" t="s">
        <v>123</v>
      </c>
      <c r="B84" s="66" t="s">
        <v>289</v>
      </c>
      <c r="C84" s="69" t="s">
        <v>13</v>
      </c>
      <c r="D84" s="69" t="s">
        <v>13</v>
      </c>
      <c r="E84" s="68" t="s">
        <v>244</v>
      </c>
      <c r="F84" s="67" t="s">
        <v>247</v>
      </c>
      <c r="G84" s="66" t="s">
        <v>312</v>
      </c>
      <c r="H84" s="52" t="s">
        <v>216</v>
      </c>
      <c r="I84" s="52" t="s">
        <v>215</v>
      </c>
      <c r="J84" s="52" t="s">
        <v>311</v>
      </c>
    </row>
    <row r="85" spans="1:10" ht="131">
      <c r="A85" s="48" t="s">
        <v>124</v>
      </c>
      <c r="B85" s="46" t="s">
        <v>289</v>
      </c>
      <c r="C85" s="47" t="s">
        <v>309</v>
      </c>
      <c r="D85" s="47" t="s">
        <v>13</v>
      </c>
      <c r="E85" s="52" t="s">
        <v>244</v>
      </c>
      <c r="F85" s="56" t="s">
        <v>247</v>
      </c>
      <c r="G85" s="46" t="s">
        <v>310</v>
      </c>
      <c r="H85" s="47" t="s">
        <v>215</v>
      </c>
      <c r="I85" s="47"/>
      <c r="J85" s="47"/>
    </row>
    <row r="86" spans="1:10" ht="53">
      <c r="A86" s="48" t="s">
        <v>125</v>
      </c>
      <c r="B86" s="46" t="s">
        <v>289</v>
      </c>
      <c r="C86" s="47" t="s">
        <v>13</v>
      </c>
      <c r="D86" s="47" t="s">
        <v>309</v>
      </c>
      <c r="E86" s="52" t="s">
        <v>244</v>
      </c>
      <c r="F86" s="56" t="s">
        <v>247</v>
      </c>
      <c r="G86" s="46" t="s">
        <v>308</v>
      </c>
      <c r="H86" s="47" t="s">
        <v>215</v>
      </c>
      <c r="I86" s="47"/>
      <c r="J86" s="47"/>
    </row>
    <row r="87" spans="1:10" ht="53">
      <c r="A87" s="48" t="s">
        <v>126</v>
      </c>
      <c r="B87" s="46" t="s">
        <v>300</v>
      </c>
      <c r="C87" s="47" t="s">
        <v>288</v>
      </c>
      <c r="D87" s="47" t="s">
        <v>288</v>
      </c>
      <c r="E87" s="52" t="s">
        <v>244</v>
      </c>
      <c r="F87" s="56" t="s">
        <v>247</v>
      </c>
      <c r="G87" s="46" t="s">
        <v>307</v>
      </c>
      <c r="H87" s="52" t="s">
        <v>215</v>
      </c>
      <c r="I87" s="52"/>
      <c r="J87" s="52"/>
    </row>
    <row r="88" spans="1:10" ht="53">
      <c r="A88" s="48" t="s">
        <v>127</v>
      </c>
      <c r="B88" s="46" t="s">
        <v>298</v>
      </c>
      <c r="C88" s="47" t="s">
        <v>288</v>
      </c>
      <c r="D88" s="47" t="s">
        <v>288</v>
      </c>
      <c r="E88" s="52" t="s">
        <v>244</v>
      </c>
      <c r="F88" s="56" t="s">
        <v>247</v>
      </c>
      <c r="G88" s="46" t="s">
        <v>306</v>
      </c>
      <c r="H88" s="52" t="s">
        <v>215</v>
      </c>
      <c r="I88" s="52"/>
      <c r="J88" s="52"/>
    </row>
    <row r="89" spans="1:10" ht="40">
      <c r="A89" s="48" t="s">
        <v>128</v>
      </c>
      <c r="B89" s="46" t="s">
        <v>300</v>
      </c>
      <c r="C89" s="47" t="s">
        <v>288</v>
      </c>
      <c r="D89" s="47" t="s">
        <v>288</v>
      </c>
      <c r="E89" s="52" t="s">
        <v>244</v>
      </c>
      <c r="F89" s="56" t="s">
        <v>247</v>
      </c>
      <c r="G89" s="46" t="s">
        <v>305</v>
      </c>
      <c r="H89" s="52" t="s">
        <v>215</v>
      </c>
      <c r="I89" s="52"/>
      <c r="J89" s="52"/>
    </row>
    <row r="90" spans="1:10" ht="53">
      <c r="A90" s="48" t="s">
        <v>129</v>
      </c>
      <c r="B90" s="46" t="s">
        <v>298</v>
      </c>
      <c r="C90" s="47" t="s">
        <v>288</v>
      </c>
      <c r="D90" s="47" t="s">
        <v>288</v>
      </c>
      <c r="E90" s="52" t="s">
        <v>244</v>
      </c>
      <c r="F90" s="56" t="s">
        <v>247</v>
      </c>
      <c r="G90" s="46" t="s">
        <v>304</v>
      </c>
      <c r="H90" s="52" t="s">
        <v>215</v>
      </c>
      <c r="I90" s="52"/>
      <c r="J90" s="52"/>
    </row>
    <row r="91" spans="1:10" ht="53">
      <c r="A91" s="48" t="s">
        <v>130</v>
      </c>
      <c r="B91" s="46" t="s">
        <v>289</v>
      </c>
      <c r="C91" s="47" t="s">
        <v>297</v>
      </c>
      <c r="D91" s="47" t="s">
        <v>302</v>
      </c>
      <c r="E91" s="52" t="s">
        <v>244</v>
      </c>
      <c r="F91" s="56" t="s">
        <v>247</v>
      </c>
      <c r="G91" s="46" t="s">
        <v>303</v>
      </c>
      <c r="H91" s="52" t="s">
        <v>215</v>
      </c>
      <c r="I91" s="52" t="s">
        <v>234</v>
      </c>
      <c r="J91" s="52" t="s">
        <v>295</v>
      </c>
    </row>
    <row r="92" spans="1:10" ht="53">
      <c r="A92" s="48" t="s">
        <v>132</v>
      </c>
      <c r="B92" s="46" t="s">
        <v>289</v>
      </c>
      <c r="C92" s="47" t="s">
        <v>302</v>
      </c>
      <c r="D92" s="47" t="s">
        <v>297</v>
      </c>
      <c r="E92" s="52" t="s">
        <v>244</v>
      </c>
      <c r="F92" s="56" t="s">
        <v>247</v>
      </c>
      <c r="G92" s="46" t="s">
        <v>301</v>
      </c>
      <c r="H92" s="52" t="s">
        <v>215</v>
      </c>
      <c r="I92" s="52" t="s">
        <v>234</v>
      </c>
      <c r="J92" s="52" t="s">
        <v>295</v>
      </c>
    </row>
    <row r="93" spans="1:10" ht="30" customHeight="1">
      <c r="A93" s="48" t="s">
        <v>133</v>
      </c>
      <c r="B93" s="46" t="s">
        <v>300</v>
      </c>
      <c r="C93" s="47" t="s">
        <v>297</v>
      </c>
      <c r="D93" s="47" t="s">
        <v>297</v>
      </c>
      <c r="E93" s="52" t="s">
        <v>244</v>
      </c>
      <c r="F93" s="56" t="s">
        <v>247</v>
      </c>
      <c r="G93" s="46" t="s">
        <v>299</v>
      </c>
      <c r="H93" s="52" t="s">
        <v>215</v>
      </c>
      <c r="I93" s="52" t="s">
        <v>234</v>
      </c>
      <c r="J93" s="52" t="s">
        <v>295</v>
      </c>
    </row>
    <row r="94" spans="1:10" ht="27">
      <c r="A94" s="48" t="s">
        <v>134</v>
      </c>
      <c r="B94" s="46" t="s">
        <v>298</v>
      </c>
      <c r="C94" s="47" t="s">
        <v>297</v>
      </c>
      <c r="D94" s="47" t="s">
        <v>297</v>
      </c>
      <c r="E94" s="52" t="s">
        <v>244</v>
      </c>
      <c r="F94" s="56" t="s">
        <v>247</v>
      </c>
      <c r="G94" s="46" t="s">
        <v>296</v>
      </c>
      <c r="H94" s="52" t="s">
        <v>215</v>
      </c>
      <c r="I94" s="52" t="s">
        <v>234</v>
      </c>
      <c r="J94" s="52" t="s">
        <v>295</v>
      </c>
    </row>
    <row r="95" spans="1:10" ht="107.25" customHeight="1">
      <c r="A95" s="62" t="s">
        <v>135</v>
      </c>
      <c r="B95" s="46" t="s">
        <v>289</v>
      </c>
      <c r="C95" s="47" t="s">
        <v>13</v>
      </c>
      <c r="D95" s="47" t="s">
        <v>13</v>
      </c>
      <c r="E95" s="52" t="s">
        <v>244</v>
      </c>
      <c r="F95" s="56" t="s">
        <v>247</v>
      </c>
      <c r="G95" s="46" t="s">
        <v>294</v>
      </c>
      <c r="H95" s="52" t="s">
        <v>215</v>
      </c>
      <c r="I95" s="52"/>
      <c r="J95" s="52"/>
    </row>
    <row r="96" spans="1:10">
      <c r="A96" s="62" t="s">
        <v>136</v>
      </c>
      <c r="B96" s="46" t="s">
        <v>289</v>
      </c>
      <c r="C96" s="45" t="s">
        <v>13</v>
      </c>
      <c r="D96" s="45" t="s">
        <v>13</v>
      </c>
      <c r="E96" s="52" t="s">
        <v>244</v>
      </c>
      <c r="F96" s="56" t="s">
        <v>247</v>
      </c>
      <c r="G96" s="65" t="s">
        <v>293</v>
      </c>
      <c r="H96" s="45" t="s">
        <v>215</v>
      </c>
      <c r="I96" s="47"/>
      <c r="J96" s="47"/>
    </row>
    <row r="97" spans="1:10" ht="135.75" customHeight="1">
      <c r="A97" s="48" t="s">
        <v>137</v>
      </c>
      <c r="B97" s="64" t="s">
        <v>89</v>
      </c>
      <c r="C97" s="47" t="s">
        <v>288</v>
      </c>
      <c r="D97" s="45" t="s">
        <v>248</v>
      </c>
      <c r="E97" s="45" t="s">
        <v>244</v>
      </c>
      <c r="F97" s="45" t="s">
        <v>247</v>
      </c>
      <c r="G97" s="46" t="s">
        <v>292</v>
      </c>
      <c r="H97" s="45" t="s">
        <v>224</v>
      </c>
      <c r="I97" s="63" t="s">
        <v>291</v>
      </c>
      <c r="J97" s="63" t="s">
        <v>290</v>
      </c>
    </row>
    <row r="98" spans="1:10" ht="67.5" customHeight="1">
      <c r="A98" s="62" t="s">
        <v>138</v>
      </c>
      <c r="B98" s="46" t="s">
        <v>289</v>
      </c>
      <c r="C98" s="47" t="s">
        <v>288</v>
      </c>
      <c r="D98" s="45" t="s">
        <v>255</v>
      </c>
      <c r="E98" s="45" t="s">
        <v>244</v>
      </c>
      <c r="F98" s="45" t="s">
        <v>247</v>
      </c>
      <c r="G98" s="46" t="s">
        <v>287</v>
      </c>
      <c r="H98" s="45" t="s">
        <v>224</v>
      </c>
      <c r="I98" s="45"/>
      <c r="J98" s="45"/>
    </row>
    <row r="99" spans="1:10">
      <c r="A99" s="285" t="s">
        <v>139</v>
      </c>
      <c r="B99" s="285"/>
      <c r="C99" s="53"/>
      <c r="D99" s="43"/>
      <c r="E99" s="43"/>
      <c r="F99" s="43"/>
      <c r="G99" s="44"/>
      <c r="H99" s="43"/>
      <c r="I99" s="43"/>
      <c r="J99" s="43"/>
    </row>
    <row r="100" spans="1:10" ht="123" customHeight="1">
      <c r="A100" s="48" t="s">
        <v>140</v>
      </c>
      <c r="B100" s="46" t="s">
        <v>286</v>
      </c>
      <c r="C100" s="52" t="s">
        <v>10</v>
      </c>
      <c r="D100" s="61" t="s">
        <v>285</v>
      </c>
      <c r="E100" s="55" t="s">
        <v>247</v>
      </c>
      <c r="F100" s="56" t="s">
        <v>247</v>
      </c>
      <c r="G100" s="46" t="s">
        <v>284</v>
      </c>
      <c r="H100" s="47" t="s">
        <v>216</v>
      </c>
      <c r="I100" s="47" t="s">
        <v>229</v>
      </c>
      <c r="J100" s="47" t="s">
        <v>283</v>
      </c>
    </row>
    <row r="101" spans="1:10" ht="57">
      <c r="A101" s="48" t="s">
        <v>142</v>
      </c>
      <c r="B101" s="46" t="s">
        <v>282</v>
      </c>
      <c r="C101" s="52" t="s">
        <v>10</v>
      </c>
      <c r="D101" s="52" t="s">
        <v>255</v>
      </c>
      <c r="E101" s="55" t="s">
        <v>247</v>
      </c>
      <c r="F101" s="56" t="s">
        <v>247</v>
      </c>
      <c r="G101" s="46" t="s">
        <v>281</v>
      </c>
      <c r="H101" s="52" t="s">
        <v>216</v>
      </c>
      <c r="I101" s="52" t="s">
        <v>229</v>
      </c>
      <c r="J101" s="52" t="s">
        <v>277</v>
      </c>
    </row>
    <row r="102" spans="1:10" ht="57">
      <c r="A102" s="48" t="s">
        <v>144</v>
      </c>
      <c r="B102" s="46" t="s">
        <v>279</v>
      </c>
      <c r="C102" s="52" t="s">
        <v>10</v>
      </c>
      <c r="D102" s="52" t="s">
        <v>255</v>
      </c>
      <c r="E102" s="52" t="s">
        <v>244</v>
      </c>
      <c r="F102" s="56" t="s">
        <v>247</v>
      </c>
      <c r="G102" s="46" t="s">
        <v>280</v>
      </c>
      <c r="H102" s="52" t="s">
        <v>216</v>
      </c>
      <c r="I102" s="52" t="s">
        <v>229</v>
      </c>
      <c r="J102" s="52" t="s">
        <v>277</v>
      </c>
    </row>
    <row r="103" spans="1:10" ht="57">
      <c r="A103" s="48" t="s">
        <v>146</v>
      </c>
      <c r="B103" s="46" t="s">
        <v>279</v>
      </c>
      <c r="C103" s="52" t="s">
        <v>10</v>
      </c>
      <c r="D103" s="52" t="s">
        <v>255</v>
      </c>
      <c r="E103" s="52" t="s">
        <v>244</v>
      </c>
      <c r="F103" s="56" t="s">
        <v>247</v>
      </c>
      <c r="G103" s="46" t="s">
        <v>278</v>
      </c>
      <c r="H103" s="52" t="s">
        <v>216</v>
      </c>
      <c r="I103" s="52" t="s">
        <v>229</v>
      </c>
      <c r="J103" s="52" t="s">
        <v>277</v>
      </c>
    </row>
    <row r="104" spans="1:10" ht="27">
      <c r="A104" s="60" t="s">
        <v>147</v>
      </c>
      <c r="B104" s="59"/>
      <c r="C104" s="47" t="s">
        <v>16</v>
      </c>
      <c r="D104" s="47" t="s">
        <v>16</v>
      </c>
      <c r="E104" s="47" t="s">
        <v>244</v>
      </c>
      <c r="F104" s="47" t="s">
        <v>247</v>
      </c>
      <c r="G104" s="46" t="s">
        <v>276</v>
      </c>
      <c r="H104" s="52" t="s">
        <v>224</v>
      </c>
      <c r="I104" s="52"/>
      <c r="J104" s="52"/>
    </row>
    <row r="105" spans="1:10" ht="153.75" customHeight="1">
      <c r="A105" s="60" t="s">
        <v>149</v>
      </c>
      <c r="B105" s="59"/>
      <c r="C105" s="47" t="s">
        <v>16</v>
      </c>
      <c r="D105" s="47" t="s">
        <v>16</v>
      </c>
      <c r="E105" s="47" t="s">
        <v>244</v>
      </c>
      <c r="F105" s="47" t="s">
        <v>247</v>
      </c>
      <c r="G105" s="46" t="s">
        <v>275</v>
      </c>
      <c r="H105" s="52" t="s">
        <v>224</v>
      </c>
      <c r="I105" s="52"/>
      <c r="J105" s="52"/>
    </row>
    <row r="106" spans="1:10" ht="71">
      <c r="A106" s="60" t="s">
        <v>151</v>
      </c>
      <c r="B106" s="59"/>
      <c r="C106" s="58" t="s">
        <v>17</v>
      </c>
      <c r="D106" s="52" t="s">
        <v>255</v>
      </c>
      <c r="E106" s="52" t="s">
        <v>244</v>
      </c>
      <c r="F106" s="56" t="s">
        <v>247</v>
      </c>
      <c r="G106" s="46" t="s">
        <v>274</v>
      </c>
      <c r="H106" s="52" t="s">
        <v>216</v>
      </c>
      <c r="I106" s="52" t="s">
        <v>224</v>
      </c>
      <c r="J106" s="52" t="s">
        <v>273</v>
      </c>
    </row>
    <row r="107" spans="1:10" ht="53">
      <c r="A107" s="57" t="s">
        <v>152</v>
      </c>
      <c r="B107" s="46"/>
      <c r="C107" s="47" t="s">
        <v>17</v>
      </c>
      <c r="D107" s="47" t="s">
        <v>17</v>
      </c>
      <c r="E107" s="52" t="s">
        <v>244</v>
      </c>
      <c r="F107" s="56" t="s">
        <v>247</v>
      </c>
      <c r="G107" s="46" t="s">
        <v>272</v>
      </c>
      <c r="H107" s="47" t="s">
        <v>215</v>
      </c>
      <c r="I107" s="47"/>
      <c r="J107" s="47"/>
    </row>
    <row r="108" spans="1:10" ht="40">
      <c r="A108" s="57" t="s">
        <v>153</v>
      </c>
      <c r="B108" s="46"/>
      <c r="C108" s="47" t="s">
        <v>17</v>
      </c>
      <c r="D108" s="47" t="s">
        <v>17</v>
      </c>
      <c r="E108" s="52" t="s">
        <v>244</v>
      </c>
      <c r="F108" s="56" t="s">
        <v>247</v>
      </c>
      <c r="G108" s="46" t="s">
        <v>271</v>
      </c>
      <c r="H108" s="52" t="s">
        <v>216</v>
      </c>
      <c r="I108" s="52" t="s">
        <v>215</v>
      </c>
      <c r="J108" s="52" t="s">
        <v>270</v>
      </c>
    </row>
    <row r="109" spans="1:10" ht="71">
      <c r="A109" s="48" t="s">
        <v>154</v>
      </c>
      <c r="B109" s="46" t="s">
        <v>267</v>
      </c>
      <c r="C109" s="47" t="s">
        <v>266</v>
      </c>
      <c r="D109" s="52" t="s">
        <v>255</v>
      </c>
      <c r="E109" s="52" t="s">
        <v>244</v>
      </c>
      <c r="F109" s="56" t="s">
        <v>247</v>
      </c>
      <c r="G109" s="46" t="s">
        <v>269</v>
      </c>
      <c r="H109" s="52" t="s">
        <v>216</v>
      </c>
      <c r="I109" s="52" t="s">
        <v>224</v>
      </c>
      <c r="J109" s="52" t="s">
        <v>268</v>
      </c>
    </row>
    <row r="110" spans="1:10" ht="40">
      <c r="A110" s="57" t="s">
        <v>156</v>
      </c>
      <c r="B110" s="46" t="s">
        <v>267</v>
      </c>
      <c r="C110" s="47" t="s">
        <v>266</v>
      </c>
      <c r="D110" s="47" t="s">
        <v>251</v>
      </c>
      <c r="E110" s="52" t="s">
        <v>244</v>
      </c>
      <c r="F110" s="56" t="s">
        <v>247</v>
      </c>
      <c r="G110" s="46" t="s">
        <v>265</v>
      </c>
      <c r="H110" s="47" t="s">
        <v>215</v>
      </c>
      <c r="I110" s="47"/>
      <c r="J110" s="47"/>
    </row>
    <row r="111" spans="1:10" ht="151.5" customHeight="1">
      <c r="A111" s="48" t="s">
        <v>157</v>
      </c>
      <c r="B111" s="46" t="s">
        <v>261</v>
      </c>
      <c r="C111" s="52" t="s">
        <v>11</v>
      </c>
      <c r="D111" s="47" t="s">
        <v>264</v>
      </c>
      <c r="E111" s="55" t="s">
        <v>247</v>
      </c>
      <c r="F111" s="55" t="s">
        <v>244</v>
      </c>
      <c r="G111" s="46" t="s">
        <v>263</v>
      </c>
      <c r="H111" s="52" t="s">
        <v>216</v>
      </c>
      <c r="I111" s="52" t="s">
        <v>229</v>
      </c>
      <c r="J111" s="52" t="s">
        <v>262</v>
      </c>
    </row>
    <row r="112" spans="1:10" ht="104.25" customHeight="1">
      <c r="A112" s="48" t="s">
        <v>159</v>
      </c>
      <c r="B112" s="46" t="s">
        <v>261</v>
      </c>
      <c r="C112" s="52" t="s">
        <v>11</v>
      </c>
      <c r="D112" s="47" t="s">
        <v>248</v>
      </c>
      <c r="E112" s="47" t="s">
        <v>244</v>
      </c>
      <c r="F112" s="55" t="s">
        <v>244</v>
      </c>
      <c r="G112" s="46" t="s">
        <v>260</v>
      </c>
      <c r="H112" s="52" t="s">
        <v>224</v>
      </c>
      <c r="I112" s="52" t="s">
        <v>229</v>
      </c>
      <c r="J112" s="52" t="s">
        <v>259</v>
      </c>
    </row>
    <row r="113" spans="1:10" ht="43">
      <c r="A113" s="48" t="s">
        <v>160</v>
      </c>
      <c r="B113" s="46" t="s">
        <v>258</v>
      </c>
      <c r="C113" s="47" t="s">
        <v>17</v>
      </c>
      <c r="D113" s="52" t="s">
        <v>255</v>
      </c>
      <c r="E113" s="52" t="s">
        <v>244</v>
      </c>
      <c r="F113" s="55" t="s">
        <v>244</v>
      </c>
      <c r="G113" s="46" t="s">
        <v>257</v>
      </c>
      <c r="H113" s="52" t="s">
        <v>216</v>
      </c>
      <c r="I113" s="52" t="s">
        <v>224</v>
      </c>
      <c r="J113" s="52" t="s">
        <v>256</v>
      </c>
    </row>
    <row r="114" spans="1:10" ht="57">
      <c r="A114" s="48" t="s">
        <v>161</v>
      </c>
      <c r="B114" s="46" t="s">
        <v>252</v>
      </c>
      <c r="C114" s="47" t="s">
        <v>17</v>
      </c>
      <c r="D114" s="52" t="s">
        <v>255</v>
      </c>
      <c r="E114" s="52" t="s">
        <v>244</v>
      </c>
      <c r="F114" s="56" t="s">
        <v>247</v>
      </c>
      <c r="G114" s="46" t="s">
        <v>254</v>
      </c>
      <c r="H114" s="52" t="s">
        <v>216</v>
      </c>
      <c r="I114" s="52" t="s">
        <v>224</v>
      </c>
      <c r="J114" s="52" t="s">
        <v>253</v>
      </c>
    </row>
    <row r="115" spans="1:10" ht="68.25" customHeight="1">
      <c r="A115" s="57" t="s">
        <v>163</v>
      </c>
      <c r="B115" s="46" t="s">
        <v>252</v>
      </c>
      <c r="C115" s="47" t="s">
        <v>17</v>
      </c>
      <c r="D115" s="47" t="s">
        <v>251</v>
      </c>
      <c r="E115" s="52" t="s">
        <v>244</v>
      </c>
      <c r="F115" s="56" t="s">
        <v>247</v>
      </c>
      <c r="G115" s="46" t="s">
        <v>250</v>
      </c>
      <c r="H115" s="47" t="s">
        <v>215</v>
      </c>
      <c r="I115" s="47"/>
      <c r="J115" s="47"/>
    </row>
    <row r="116" spans="1:10" ht="27">
      <c r="A116" s="48" t="s">
        <v>164</v>
      </c>
      <c r="B116" s="46" t="s">
        <v>249</v>
      </c>
      <c r="C116" s="47" t="s">
        <v>17</v>
      </c>
      <c r="D116" s="47" t="s">
        <v>248</v>
      </c>
      <c r="E116" s="52" t="s">
        <v>244</v>
      </c>
      <c r="F116" s="56" t="s">
        <v>247</v>
      </c>
      <c r="G116" s="46" t="s">
        <v>246</v>
      </c>
      <c r="H116" s="52" t="s">
        <v>216</v>
      </c>
      <c r="I116" s="52"/>
      <c r="J116" s="52"/>
    </row>
    <row r="117" spans="1:10" ht="118">
      <c r="A117" s="48" t="s">
        <v>166</v>
      </c>
      <c r="B117" s="46"/>
      <c r="C117" s="47" t="s">
        <v>17</v>
      </c>
      <c r="D117" s="47" t="s">
        <v>245</v>
      </c>
      <c r="E117" s="52" t="s">
        <v>244</v>
      </c>
      <c r="F117" s="55" t="s">
        <v>244</v>
      </c>
      <c r="G117" s="46" t="s">
        <v>243</v>
      </c>
      <c r="H117" s="52" t="s">
        <v>216</v>
      </c>
      <c r="I117" s="52" t="s">
        <v>215</v>
      </c>
      <c r="J117" s="52"/>
    </row>
    <row r="118" spans="1:10">
      <c r="B118" s="54"/>
    </row>
    <row r="119" spans="1:10">
      <c r="A119" s="285" t="s">
        <v>168</v>
      </c>
      <c r="B119" s="285"/>
      <c r="C119" s="43"/>
      <c r="D119" s="43"/>
      <c r="E119" s="43"/>
      <c r="F119" s="43"/>
      <c r="G119" s="44"/>
      <c r="H119" s="43"/>
      <c r="I119" s="43"/>
      <c r="J119" s="43"/>
    </row>
    <row r="120" spans="1:10" ht="85">
      <c r="A120" s="48" t="s">
        <v>169</v>
      </c>
      <c r="B120" s="47" t="s">
        <v>226</v>
      </c>
      <c r="C120" s="47" t="s">
        <v>197</v>
      </c>
      <c r="D120" s="47" t="s">
        <v>197</v>
      </c>
      <c r="E120" s="47" t="s">
        <v>197</v>
      </c>
      <c r="F120" s="47" t="s">
        <v>197</v>
      </c>
      <c r="G120" s="46" t="s">
        <v>242</v>
      </c>
      <c r="H120" s="47" t="s">
        <v>216</v>
      </c>
      <c r="I120" s="47" t="s">
        <v>229</v>
      </c>
      <c r="J120" s="52" t="s">
        <v>241</v>
      </c>
    </row>
    <row r="121" spans="1:10">
      <c r="A121" s="48" t="s">
        <v>170</v>
      </c>
      <c r="B121" s="47" t="s">
        <v>226</v>
      </c>
      <c r="C121" s="47" t="s">
        <v>197</v>
      </c>
      <c r="D121" s="47" t="s">
        <v>197</v>
      </c>
      <c r="E121" s="47" t="s">
        <v>197</v>
      </c>
      <c r="F121" s="47" t="s">
        <v>197</v>
      </c>
      <c r="G121" s="51" t="s">
        <v>240</v>
      </c>
      <c r="H121" s="47" t="s">
        <v>216</v>
      </c>
      <c r="I121" s="47"/>
      <c r="J121" s="47"/>
    </row>
    <row r="122" spans="1:10" ht="28.5" customHeight="1">
      <c r="A122" s="48" t="s">
        <v>172</v>
      </c>
      <c r="B122" s="47" t="s">
        <v>226</v>
      </c>
      <c r="C122" s="47" t="s">
        <v>197</v>
      </c>
      <c r="D122" s="47" t="s">
        <v>197</v>
      </c>
      <c r="E122" s="47" t="s">
        <v>197</v>
      </c>
      <c r="F122" s="47" t="s">
        <v>197</v>
      </c>
      <c r="G122" s="46" t="s">
        <v>239</v>
      </c>
      <c r="H122" s="47" t="s">
        <v>216</v>
      </c>
      <c r="I122" s="47" t="s">
        <v>224</v>
      </c>
      <c r="J122" s="47" t="s">
        <v>238</v>
      </c>
    </row>
    <row r="123" spans="1:10" ht="27.75" customHeight="1">
      <c r="A123" s="48" t="s">
        <v>173</v>
      </c>
      <c r="B123" s="47" t="s">
        <v>226</v>
      </c>
      <c r="C123" s="47" t="s">
        <v>197</v>
      </c>
      <c r="D123" s="47" t="s">
        <v>197</v>
      </c>
      <c r="E123" s="47" t="s">
        <v>197</v>
      </c>
      <c r="F123" s="47" t="s">
        <v>197</v>
      </c>
      <c r="G123" s="46" t="s">
        <v>237</v>
      </c>
      <c r="H123" s="47" t="s">
        <v>216</v>
      </c>
      <c r="I123" s="47"/>
      <c r="J123" s="47"/>
    </row>
    <row r="124" spans="1:10" ht="27.75" customHeight="1">
      <c r="A124" s="48" t="s">
        <v>236</v>
      </c>
      <c r="B124" s="47" t="s">
        <v>226</v>
      </c>
      <c r="C124" s="47" t="s">
        <v>197</v>
      </c>
      <c r="D124" s="47" t="s">
        <v>197</v>
      </c>
      <c r="E124" s="47" t="s">
        <v>197</v>
      </c>
      <c r="F124" s="47" t="s">
        <v>197</v>
      </c>
      <c r="G124" s="46" t="s">
        <v>235</v>
      </c>
      <c r="H124" s="47" t="s">
        <v>234</v>
      </c>
      <c r="I124" s="47"/>
      <c r="J124" s="47"/>
    </row>
    <row r="125" spans="1:10" ht="27">
      <c r="A125" s="48" t="s">
        <v>175</v>
      </c>
      <c r="B125" s="47" t="s">
        <v>233</v>
      </c>
      <c r="C125" s="47" t="s">
        <v>197</v>
      </c>
      <c r="D125" s="47" t="s">
        <v>197</v>
      </c>
      <c r="E125" s="47" t="s">
        <v>197</v>
      </c>
      <c r="F125" s="47" t="s">
        <v>197</v>
      </c>
      <c r="G125" s="46" t="s">
        <v>232</v>
      </c>
      <c r="H125" s="47" t="s">
        <v>216</v>
      </c>
      <c r="I125" s="47"/>
      <c r="J125" s="47"/>
    </row>
    <row r="126" spans="1:10" ht="27">
      <c r="A126" s="48" t="s">
        <v>231</v>
      </c>
      <c r="B126" s="47" t="s">
        <v>226</v>
      </c>
      <c r="C126" s="47" t="s">
        <v>197</v>
      </c>
      <c r="D126" s="47" t="s">
        <v>197</v>
      </c>
      <c r="E126" s="47" t="s">
        <v>197</v>
      </c>
      <c r="F126" s="47" t="s">
        <v>197</v>
      </c>
      <c r="G126" s="46" t="s">
        <v>230</v>
      </c>
      <c r="H126" s="47" t="s">
        <v>229</v>
      </c>
      <c r="I126" s="47"/>
      <c r="J126" s="47"/>
    </row>
    <row r="127" spans="1:10">
      <c r="A127" s="48" t="s">
        <v>176</v>
      </c>
      <c r="B127" s="47" t="s">
        <v>226</v>
      </c>
      <c r="C127" s="47" t="s">
        <v>197</v>
      </c>
      <c r="D127" s="47" t="s">
        <v>197</v>
      </c>
      <c r="E127" s="47" t="s">
        <v>197</v>
      </c>
      <c r="F127" s="47" t="s">
        <v>197</v>
      </c>
      <c r="G127" s="46" t="s">
        <v>228</v>
      </c>
      <c r="H127" s="47" t="s">
        <v>216</v>
      </c>
      <c r="I127" s="47"/>
      <c r="J127" s="47"/>
    </row>
    <row r="128" spans="1:10" ht="26.25" customHeight="1">
      <c r="A128" s="48" t="s">
        <v>227</v>
      </c>
      <c r="B128" s="47" t="s">
        <v>226</v>
      </c>
      <c r="C128" s="47" t="s">
        <v>197</v>
      </c>
      <c r="D128" s="47" t="s">
        <v>197</v>
      </c>
      <c r="E128" s="47" t="s">
        <v>197</v>
      </c>
      <c r="F128" s="47" t="s">
        <v>197</v>
      </c>
      <c r="G128" s="46" t="s">
        <v>225</v>
      </c>
      <c r="H128" s="47" t="s">
        <v>224</v>
      </c>
      <c r="I128" s="47"/>
      <c r="J128" s="47"/>
    </row>
    <row r="130" spans="1:10">
      <c r="A130" s="283" t="s">
        <v>177</v>
      </c>
      <c r="B130" s="283"/>
      <c r="C130" s="43"/>
      <c r="D130" s="43"/>
      <c r="E130" s="43"/>
      <c r="F130" s="43"/>
      <c r="G130" s="44"/>
      <c r="H130" s="43"/>
      <c r="I130" s="43"/>
      <c r="J130" s="43"/>
    </row>
    <row r="131" spans="1:10">
      <c r="A131" s="48" t="s">
        <v>178</v>
      </c>
      <c r="B131" s="49"/>
      <c r="C131" s="47" t="s">
        <v>197</v>
      </c>
      <c r="D131" s="47" t="s">
        <v>197</v>
      </c>
      <c r="E131" s="47" t="s">
        <v>197</v>
      </c>
      <c r="F131" s="47" t="s">
        <v>197</v>
      </c>
      <c r="G131" s="46" t="s">
        <v>223</v>
      </c>
      <c r="H131" s="45" t="s">
        <v>216</v>
      </c>
      <c r="I131" s="45" t="s">
        <v>215</v>
      </c>
      <c r="J131" s="45" t="s">
        <v>214</v>
      </c>
    </row>
    <row r="132" spans="1:10">
      <c r="A132" s="48" t="s">
        <v>181</v>
      </c>
      <c r="B132" s="49"/>
      <c r="C132" s="47" t="s">
        <v>197</v>
      </c>
      <c r="D132" s="47" t="s">
        <v>197</v>
      </c>
      <c r="E132" s="47" t="s">
        <v>197</v>
      </c>
      <c r="F132" s="47" t="s">
        <v>197</v>
      </c>
      <c r="G132" s="46" t="s">
        <v>222</v>
      </c>
      <c r="H132" s="45" t="s">
        <v>216</v>
      </c>
      <c r="I132" s="45" t="s">
        <v>215</v>
      </c>
      <c r="J132" s="45" t="s">
        <v>214</v>
      </c>
    </row>
    <row r="133" spans="1:10">
      <c r="A133" s="48" t="s">
        <v>183</v>
      </c>
      <c r="B133" s="49"/>
      <c r="C133" s="47" t="s">
        <v>197</v>
      </c>
      <c r="D133" s="47" t="s">
        <v>197</v>
      </c>
      <c r="E133" s="47" t="s">
        <v>197</v>
      </c>
      <c r="F133" s="47" t="s">
        <v>197</v>
      </c>
      <c r="G133" s="46" t="s">
        <v>221</v>
      </c>
      <c r="H133" s="45" t="s">
        <v>216</v>
      </c>
      <c r="I133" s="45" t="s">
        <v>215</v>
      </c>
      <c r="J133" s="45" t="s">
        <v>214</v>
      </c>
    </row>
    <row r="135" spans="1:10">
      <c r="A135" s="283" t="s">
        <v>185</v>
      </c>
      <c r="B135" s="283"/>
      <c r="C135" s="43"/>
      <c r="D135" s="43"/>
      <c r="E135" s="43"/>
      <c r="F135" s="43"/>
      <c r="G135" s="44"/>
      <c r="H135" s="43"/>
      <c r="I135" s="43"/>
      <c r="J135" s="43"/>
    </row>
    <row r="136" spans="1:10">
      <c r="A136" s="48" t="s">
        <v>186</v>
      </c>
      <c r="B136" s="49"/>
      <c r="C136" s="47" t="s">
        <v>197</v>
      </c>
      <c r="D136" s="47" t="s">
        <v>197</v>
      </c>
      <c r="E136" s="47" t="s">
        <v>197</v>
      </c>
      <c r="F136" s="47" t="s">
        <v>197</v>
      </c>
      <c r="G136" s="51" t="s">
        <v>220</v>
      </c>
      <c r="H136" s="45" t="s">
        <v>216</v>
      </c>
      <c r="I136" s="50"/>
      <c r="J136" s="50"/>
    </row>
    <row r="137" spans="1:10" ht="40">
      <c r="A137" s="48" t="s">
        <v>188</v>
      </c>
      <c r="B137" s="49"/>
      <c r="C137" s="47" t="s">
        <v>197</v>
      </c>
      <c r="D137" s="47" t="s">
        <v>197</v>
      </c>
      <c r="E137" s="47" t="s">
        <v>197</v>
      </c>
      <c r="F137" s="47" t="s">
        <v>197</v>
      </c>
      <c r="G137" s="46" t="s">
        <v>219</v>
      </c>
      <c r="H137" s="45" t="s">
        <v>216</v>
      </c>
      <c r="I137" s="45" t="s">
        <v>215</v>
      </c>
      <c r="J137" s="45" t="s">
        <v>214</v>
      </c>
    </row>
    <row r="138" spans="1:10" ht="40">
      <c r="A138" s="48" t="s">
        <v>190</v>
      </c>
      <c r="B138" s="47" t="s">
        <v>188</v>
      </c>
      <c r="C138" s="47" t="s">
        <v>197</v>
      </c>
      <c r="D138" s="47" t="s">
        <v>197</v>
      </c>
      <c r="E138" s="47" t="s">
        <v>197</v>
      </c>
      <c r="F138" s="47" t="s">
        <v>197</v>
      </c>
      <c r="G138" s="46" t="s">
        <v>218</v>
      </c>
      <c r="H138" s="45" t="s">
        <v>216</v>
      </c>
      <c r="I138" s="45" t="s">
        <v>215</v>
      </c>
      <c r="J138" s="45" t="s">
        <v>214</v>
      </c>
    </row>
    <row r="139" spans="1:10" ht="27">
      <c r="A139" s="48" t="s">
        <v>192</v>
      </c>
      <c r="B139" s="47" t="s">
        <v>190</v>
      </c>
      <c r="C139" s="47" t="s">
        <v>197</v>
      </c>
      <c r="D139" s="47" t="s">
        <v>197</v>
      </c>
      <c r="E139" s="47" t="s">
        <v>197</v>
      </c>
      <c r="F139" s="47" t="s">
        <v>197</v>
      </c>
      <c r="G139" s="46" t="s">
        <v>217</v>
      </c>
      <c r="H139" s="45" t="s">
        <v>216</v>
      </c>
      <c r="I139" s="45" t="s">
        <v>215</v>
      </c>
      <c r="J139" s="45" t="s">
        <v>214</v>
      </c>
    </row>
    <row r="141" spans="1:10">
      <c r="A141" s="283" t="s">
        <v>213</v>
      </c>
      <c r="B141" s="283"/>
      <c r="C141" s="43"/>
      <c r="D141" s="43"/>
      <c r="E141" s="43"/>
      <c r="F141" s="43"/>
      <c r="G141" s="44"/>
      <c r="H141" s="43"/>
      <c r="I141" s="43"/>
      <c r="J141" s="43"/>
    </row>
    <row r="142" spans="1:10" ht="27">
      <c r="A142" s="42" t="s">
        <v>212</v>
      </c>
      <c r="B142" s="37" t="s">
        <v>197</v>
      </c>
      <c r="C142" s="37" t="s">
        <v>197</v>
      </c>
      <c r="D142" s="37" t="s">
        <v>197</v>
      </c>
      <c r="E142" s="37" t="s">
        <v>197</v>
      </c>
      <c r="F142" s="37" t="s">
        <v>197</v>
      </c>
      <c r="G142" s="41"/>
      <c r="H142" s="40" t="s">
        <v>195</v>
      </c>
      <c r="I142" s="39"/>
      <c r="J142" s="39"/>
    </row>
    <row r="143" spans="1:10" ht="27">
      <c r="A143" s="38" t="s">
        <v>211</v>
      </c>
      <c r="B143" s="36" t="s">
        <v>197</v>
      </c>
      <c r="C143" s="36" t="s">
        <v>197</v>
      </c>
      <c r="D143" s="36" t="s">
        <v>197</v>
      </c>
      <c r="E143" s="37" t="s">
        <v>197</v>
      </c>
      <c r="F143" s="36" t="s">
        <v>197</v>
      </c>
      <c r="G143" s="35"/>
      <c r="H143" s="34" t="s">
        <v>195</v>
      </c>
      <c r="I143" s="33"/>
      <c r="J143" s="33"/>
    </row>
    <row r="144" spans="1:10" ht="27">
      <c r="A144" s="38" t="s">
        <v>210</v>
      </c>
      <c r="B144" s="36" t="s">
        <v>197</v>
      </c>
      <c r="C144" s="36" t="s">
        <v>197</v>
      </c>
      <c r="D144" s="36" t="s">
        <v>197</v>
      </c>
      <c r="E144" s="37" t="s">
        <v>197</v>
      </c>
      <c r="F144" s="36" t="s">
        <v>197</v>
      </c>
      <c r="G144" s="35"/>
      <c r="H144" s="34" t="s">
        <v>195</v>
      </c>
      <c r="I144" s="33"/>
      <c r="J144" s="33"/>
    </row>
    <row r="145" spans="1:10" ht="27">
      <c r="A145" s="38" t="s">
        <v>209</v>
      </c>
      <c r="B145" s="36" t="s">
        <v>197</v>
      </c>
      <c r="C145" s="36" t="s">
        <v>197</v>
      </c>
      <c r="D145" s="36" t="s">
        <v>197</v>
      </c>
      <c r="E145" s="37" t="s">
        <v>197</v>
      </c>
      <c r="F145" s="36" t="s">
        <v>197</v>
      </c>
      <c r="G145" s="35"/>
      <c r="H145" s="34" t="s">
        <v>195</v>
      </c>
      <c r="I145" s="33"/>
      <c r="J145" s="33"/>
    </row>
    <row r="146" spans="1:10" ht="27">
      <c r="A146" s="38" t="s">
        <v>208</v>
      </c>
      <c r="B146" s="36" t="s">
        <v>197</v>
      </c>
      <c r="C146" s="36" t="s">
        <v>197</v>
      </c>
      <c r="D146" s="36" t="s">
        <v>197</v>
      </c>
      <c r="E146" s="37" t="s">
        <v>197</v>
      </c>
      <c r="F146" s="36" t="s">
        <v>197</v>
      </c>
      <c r="G146" s="35"/>
      <c r="H146" s="34" t="s">
        <v>195</v>
      </c>
      <c r="I146" s="33"/>
      <c r="J146" s="33"/>
    </row>
    <row r="147" spans="1:10" ht="27">
      <c r="A147" s="38" t="s">
        <v>207</v>
      </c>
      <c r="B147" s="36" t="s">
        <v>197</v>
      </c>
      <c r="C147" s="36" t="s">
        <v>197</v>
      </c>
      <c r="D147" s="36" t="s">
        <v>197</v>
      </c>
      <c r="E147" s="37" t="s">
        <v>197</v>
      </c>
      <c r="F147" s="36" t="s">
        <v>197</v>
      </c>
      <c r="G147" s="35"/>
      <c r="H147" s="34" t="s">
        <v>195</v>
      </c>
      <c r="I147" s="33"/>
      <c r="J147" s="33"/>
    </row>
    <row r="148" spans="1:10" ht="26.25" customHeight="1">
      <c r="A148" s="38" t="s">
        <v>206</v>
      </c>
      <c r="B148" s="36" t="s">
        <v>197</v>
      </c>
      <c r="C148" s="36" t="s">
        <v>197</v>
      </c>
      <c r="D148" s="36" t="s">
        <v>197</v>
      </c>
      <c r="E148" s="37" t="s">
        <v>197</v>
      </c>
      <c r="F148" s="36" t="s">
        <v>197</v>
      </c>
      <c r="G148" s="35" t="s">
        <v>205</v>
      </c>
      <c r="H148" s="34" t="s">
        <v>195</v>
      </c>
      <c r="I148" s="33"/>
      <c r="J148" s="33"/>
    </row>
    <row r="149" spans="1:10" ht="30" customHeight="1">
      <c r="A149" s="38" t="s">
        <v>204</v>
      </c>
      <c r="B149" s="36" t="s">
        <v>197</v>
      </c>
      <c r="C149" s="36" t="s">
        <v>197</v>
      </c>
      <c r="D149" s="36" t="s">
        <v>197</v>
      </c>
      <c r="E149" s="37" t="s">
        <v>197</v>
      </c>
      <c r="F149" s="36" t="s">
        <v>197</v>
      </c>
      <c r="G149" s="35" t="s">
        <v>203</v>
      </c>
      <c r="H149" s="34" t="s">
        <v>195</v>
      </c>
      <c r="I149" s="33"/>
      <c r="J149" s="33"/>
    </row>
    <row r="150" spans="1:10" ht="27">
      <c r="A150" s="38" t="s">
        <v>202</v>
      </c>
      <c r="B150" s="36" t="s">
        <v>197</v>
      </c>
      <c r="C150" s="36" t="s">
        <v>197</v>
      </c>
      <c r="D150" s="36" t="s">
        <v>197</v>
      </c>
      <c r="E150" s="37" t="s">
        <v>197</v>
      </c>
      <c r="F150" s="36" t="s">
        <v>197</v>
      </c>
      <c r="G150" s="35" t="s">
        <v>201</v>
      </c>
      <c r="H150" s="34" t="s">
        <v>195</v>
      </c>
      <c r="I150" s="33"/>
      <c r="J150" s="33"/>
    </row>
    <row r="151" spans="1:10" ht="27">
      <c r="A151" s="38" t="s">
        <v>200</v>
      </c>
      <c r="B151" s="36" t="s">
        <v>197</v>
      </c>
      <c r="C151" s="36" t="s">
        <v>197</v>
      </c>
      <c r="D151" s="36" t="s">
        <v>197</v>
      </c>
      <c r="E151" s="37" t="s">
        <v>197</v>
      </c>
      <c r="F151" s="36" t="s">
        <v>197</v>
      </c>
      <c r="G151" s="35" t="s">
        <v>199</v>
      </c>
      <c r="H151" s="34" t="s">
        <v>195</v>
      </c>
      <c r="I151" s="33"/>
      <c r="J151" s="33"/>
    </row>
    <row r="152" spans="1:10">
      <c r="A152" s="38" t="s">
        <v>198</v>
      </c>
      <c r="B152" s="36" t="s">
        <v>197</v>
      </c>
      <c r="C152" s="36" t="s">
        <v>197</v>
      </c>
      <c r="D152" s="36" t="s">
        <v>197</v>
      </c>
      <c r="E152" s="37" t="s">
        <v>197</v>
      </c>
      <c r="F152" s="36" t="s">
        <v>197</v>
      </c>
      <c r="G152" s="35" t="s">
        <v>196</v>
      </c>
      <c r="H152" s="34" t="s">
        <v>195</v>
      </c>
      <c r="I152" s="33"/>
      <c r="J152" s="33"/>
    </row>
    <row r="153" spans="1:10">
      <c r="H153" s="32"/>
    </row>
  </sheetData>
  <mergeCells count="12">
    <mergeCell ref="A135:B135"/>
    <mergeCell ref="A141:B141"/>
    <mergeCell ref="A56:B56"/>
    <mergeCell ref="A63:B63"/>
    <mergeCell ref="A99:B99"/>
    <mergeCell ref="A119:B119"/>
    <mergeCell ref="A130:B130"/>
    <mergeCell ref="A4:B4"/>
    <mergeCell ref="A10:B10"/>
    <mergeCell ref="A20:B20"/>
    <mergeCell ref="A27:B27"/>
    <mergeCell ref="A39:B39"/>
  </mergeCells>
  <hyperlinks>
    <hyperlink ref="C7" r:id="rId1" xr:uid="{26554430-276A-9549-A973-412BDDAD63AA}"/>
  </hyperlinks>
  <pageMargins left="0.23611111111111102" right="0.23611111111111102" top="0.35416666666666702" bottom="0.55138888888888904" header="0.51180555555555496" footer="0.31527777777777799"/>
  <pageSetup paperSize="8" fitToHeight="0" orientation="landscape" useFirstPageNumber="1" horizontalDpi="300" verticalDpi="300"/>
  <headerFooter>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4B49F-2712-CE43-B320-BA52D0FD3E6E}">
  <sheetPr>
    <tabColor theme="4"/>
  </sheetPr>
  <dimension ref="A1:G3"/>
  <sheetViews>
    <sheetView topLeftCell="A173" zoomScaleNormal="50" workbookViewId="0">
      <selection activeCell="D69" sqref="D69"/>
    </sheetView>
  </sheetViews>
  <sheetFormatPr baseColWidth="10" defaultRowHeight="15"/>
  <sheetData>
    <row r="1" spans="1:7" s="29" customFormat="1">
      <c r="A1" s="107" t="s">
        <v>194</v>
      </c>
      <c r="B1" s="31"/>
      <c r="G1" s="30"/>
    </row>
    <row r="2" spans="1:7" s="29" customFormat="1">
      <c r="A2" s="29" t="s">
        <v>468</v>
      </c>
      <c r="B2" s="31"/>
      <c r="G2" s="30"/>
    </row>
    <row r="3" spans="1:7" s="29" customFormat="1" ht="6" customHeight="1">
      <c r="B3" s="31"/>
      <c r="G3" s="3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3A065-484D-114D-A9A3-8C6952F1A746}">
  <sheetPr>
    <tabColor theme="4"/>
  </sheetPr>
  <dimension ref="A1:Z1010"/>
  <sheetViews>
    <sheetView workbookViewId="0">
      <pane xSplit="3" ySplit="12" topLeftCell="F102" activePane="bottomRight" state="frozen"/>
      <selection pane="topRight" activeCell="D1" sqref="D1"/>
      <selection pane="bottomLeft" activeCell="A11" sqref="A11"/>
      <selection pane="bottomRight" activeCell="F32" sqref="F32"/>
    </sheetView>
  </sheetViews>
  <sheetFormatPr baseColWidth="10" defaultColWidth="12.6640625" defaultRowHeight="15" customHeight="1"/>
  <cols>
    <col min="1" max="1" width="40.1640625" style="187" customWidth="1"/>
    <col min="2" max="2" width="32" style="187" customWidth="1"/>
    <col min="3" max="3" width="31.1640625" style="187" customWidth="1"/>
    <col min="4" max="4" width="19.6640625" style="187" customWidth="1"/>
    <col min="5" max="5" width="36.5" style="187" customWidth="1"/>
    <col min="6" max="6" width="48.1640625" style="187" customWidth="1"/>
    <col min="7" max="7" width="21" style="187" customWidth="1"/>
    <col min="8" max="8" width="14" style="187" customWidth="1"/>
    <col min="9" max="9" width="14.83203125" style="187" customWidth="1"/>
    <col min="10" max="10" width="24.5" style="187" customWidth="1"/>
    <col min="11" max="11" width="20.1640625" style="187" customWidth="1"/>
    <col min="12" max="12" width="45.83203125" style="187" customWidth="1"/>
    <col min="13" max="13" width="52.6640625" style="187" customWidth="1"/>
    <col min="14" max="26" width="10.83203125" style="187" customWidth="1"/>
    <col min="27" max="16384" width="12.6640625" style="187"/>
  </cols>
  <sheetData>
    <row r="1" spans="1:26" ht="15" customHeight="1">
      <c r="A1" s="187" t="s">
        <v>1227</v>
      </c>
    </row>
    <row r="3" spans="1:26" ht="12" customHeight="1">
      <c r="A3" s="209" t="s">
        <v>1226</v>
      </c>
      <c r="B3" s="208" t="s">
        <v>1225</v>
      </c>
      <c r="C3" s="207"/>
      <c r="D3" s="208"/>
      <c r="F3" s="188"/>
      <c r="H3" s="188"/>
      <c r="I3" s="188"/>
      <c r="J3" s="188"/>
      <c r="L3" s="188"/>
    </row>
    <row r="4" spans="1:26" ht="12" customHeight="1">
      <c r="C4" s="207"/>
      <c r="F4" s="205"/>
      <c r="H4" s="188"/>
      <c r="I4" s="188"/>
      <c r="J4" s="188"/>
      <c r="L4" s="188"/>
    </row>
    <row r="5" spans="1:26" ht="12" customHeight="1">
      <c r="C5" s="188"/>
      <c r="F5" s="188"/>
      <c r="H5" s="188"/>
      <c r="I5" s="188"/>
      <c r="J5" s="188"/>
      <c r="L5" s="188"/>
    </row>
    <row r="6" spans="1:26" ht="12" customHeight="1">
      <c r="C6" s="188"/>
      <c r="F6" s="205"/>
      <c r="H6" s="188"/>
      <c r="I6" s="188"/>
      <c r="J6" s="188"/>
      <c r="L6" s="188"/>
    </row>
    <row r="7" spans="1:26" ht="12" customHeight="1">
      <c r="C7" s="188"/>
      <c r="F7" s="205"/>
      <c r="H7" s="188"/>
      <c r="I7" s="188"/>
      <c r="J7" s="188"/>
      <c r="L7" s="188"/>
    </row>
    <row r="8" spans="1:26" ht="12" customHeight="1">
      <c r="C8" s="206"/>
      <c r="F8" s="205"/>
      <c r="H8" s="188"/>
      <c r="I8" s="188"/>
      <c r="J8" s="188"/>
      <c r="L8" s="188"/>
    </row>
    <row r="9" spans="1:26" ht="12" customHeight="1">
      <c r="C9" s="206"/>
      <c r="F9" s="205"/>
      <c r="H9" s="188"/>
      <c r="I9" s="188"/>
      <c r="J9" s="188"/>
      <c r="L9" s="188"/>
    </row>
    <row r="10" spans="1:26" ht="12" customHeight="1">
      <c r="C10" s="188"/>
      <c r="F10" s="205"/>
      <c r="H10" s="188"/>
      <c r="I10" s="188"/>
      <c r="J10" s="188"/>
      <c r="L10" s="188"/>
    </row>
    <row r="11" spans="1:26" ht="54" customHeight="1">
      <c r="A11" s="204" t="s">
        <v>1224</v>
      </c>
      <c r="B11" s="204" t="s">
        <v>1223</v>
      </c>
      <c r="C11" s="204" t="s">
        <v>1222</v>
      </c>
      <c r="D11" s="204" t="s">
        <v>1221</v>
      </c>
      <c r="E11" s="204" t="s">
        <v>1220</v>
      </c>
      <c r="F11" s="204" t="s">
        <v>1219</v>
      </c>
      <c r="G11" s="204" t="s">
        <v>1218</v>
      </c>
      <c r="H11" s="204"/>
      <c r="I11" s="204"/>
      <c r="J11" s="204" t="s">
        <v>1217</v>
      </c>
      <c r="K11" s="204" t="s">
        <v>1216</v>
      </c>
      <c r="L11" s="204" t="s">
        <v>1215</v>
      </c>
      <c r="M11" s="204" t="s">
        <v>1214</v>
      </c>
      <c r="N11" s="203"/>
      <c r="O11" s="203"/>
      <c r="P11" s="203"/>
      <c r="Q11" s="203"/>
      <c r="R11" s="203"/>
      <c r="S11" s="203"/>
      <c r="T11" s="203"/>
      <c r="U11" s="203"/>
      <c r="V11" s="203"/>
      <c r="W11" s="203"/>
      <c r="X11" s="203"/>
      <c r="Y11" s="203"/>
      <c r="Z11" s="203"/>
    </row>
    <row r="12" spans="1:26" ht="29.25" customHeight="1">
      <c r="A12" s="201" t="s">
        <v>584</v>
      </c>
      <c r="B12" s="201" t="s">
        <v>1213</v>
      </c>
      <c r="C12" s="202" t="s">
        <v>1212</v>
      </c>
      <c r="D12" s="201" t="s">
        <v>1211</v>
      </c>
      <c r="E12" s="201" t="s">
        <v>1210</v>
      </c>
      <c r="F12" s="202" t="s">
        <v>1209</v>
      </c>
      <c r="G12" s="202" t="s">
        <v>1208</v>
      </c>
      <c r="H12" s="202" t="s">
        <v>1207</v>
      </c>
      <c r="I12" s="202" t="s">
        <v>1206</v>
      </c>
      <c r="J12" s="202" t="s">
        <v>1205</v>
      </c>
      <c r="K12" s="202" t="s">
        <v>1204</v>
      </c>
      <c r="L12" s="202" t="s">
        <v>1203</v>
      </c>
      <c r="M12" s="201" t="s">
        <v>1202</v>
      </c>
    </row>
    <row r="15" spans="1:26" ht="12" customHeight="1">
      <c r="A15" s="190" t="s">
        <v>433</v>
      </c>
      <c r="B15" s="190"/>
      <c r="C15" s="191"/>
      <c r="D15" s="190"/>
      <c r="E15" s="190"/>
      <c r="F15" s="191"/>
      <c r="G15" s="190"/>
      <c r="H15" s="192"/>
      <c r="I15" s="192"/>
      <c r="J15" s="192"/>
      <c r="K15" s="190"/>
      <c r="L15" s="191"/>
      <c r="M15" s="190"/>
      <c r="N15" s="190"/>
      <c r="O15" s="190"/>
      <c r="P15" s="190"/>
      <c r="Q15" s="190"/>
      <c r="R15" s="190"/>
      <c r="S15" s="190"/>
      <c r="T15" s="190"/>
      <c r="U15" s="190"/>
      <c r="V15" s="190"/>
      <c r="W15" s="190"/>
      <c r="X15" s="190"/>
      <c r="Y15" s="190"/>
      <c r="Z15" s="190"/>
    </row>
    <row r="16" spans="1:26" ht="12" customHeight="1">
      <c r="A16" s="189" t="s">
        <v>1201</v>
      </c>
      <c r="B16" s="189" t="s">
        <v>1160</v>
      </c>
      <c r="C16" s="188" t="s">
        <v>433</v>
      </c>
      <c r="D16" s="189"/>
      <c r="F16" s="188"/>
      <c r="G16" s="189"/>
      <c r="H16" s="195"/>
      <c r="I16" s="195"/>
      <c r="J16" s="188" t="s">
        <v>433</v>
      </c>
      <c r="L16" s="188"/>
    </row>
    <row r="17" spans="1:26" ht="12" customHeight="1">
      <c r="A17" s="189" t="s">
        <v>1200</v>
      </c>
      <c r="B17" s="189" t="s">
        <v>1158</v>
      </c>
      <c r="C17" s="188" t="s">
        <v>433</v>
      </c>
      <c r="D17" s="189"/>
      <c r="F17" s="188"/>
      <c r="G17" s="189"/>
      <c r="H17" s="195"/>
      <c r="I17" s="195"/>
      <c r="J17" s="188" t="s">
        <v>433</v>
      </c>
      <c r="L17" s="188"/>
    </row>
    <row r="18" spans="1:26" ht="12" customHeight="1">
      <c r="A18" s="189" t="s">
        <v>1199</v>
      </c>
      <c r="B18" s="189" t="s">
        <v>1156</v>
      </c>
      <c r="C18" s="188" t="s">
        <v>433</v>
      </c>
      <c r="D18" s="189"/>
      <c r="F18" s="188"/>
      <c r="G18" s="189"/>
      <c r="H18" s="195"/>
      <c r="I18" s="195"/>
      <c r="J18" s="188" t="s">
        <v>433</v>
      </c>
      <c r="L18" s="188"/>
    </row>
    <row r="19" spans="1:26" ht="12" customHeight="1">
      <c r="A19" s="189" t="s">
        <v>1198</v>
      </c>
      <c r="B19" s="189" t="s">
        <v>1154</v>
      </c>
      <c r="C19" s="188" t="s">
        <v>433</v>
      </c>
      <c r="D19" s="189"/>
      <c r="F19" s="188"/>
      <c r="G19" s="189"/>
      <c r="H19" s="195"/>
      <c r="I19" s="195"/>
      <c r="J19" s="188" t="s">
        <v>433</v>
      </c>
      <c r="L19" s="188"/>
    </row>
    <row r="20" spans="1:26" ht="12" customHeight="1">
      <c r="A20" s="189" t="s">
        <v>1197</v>
      </c>
      <c r="B20" s="189" t="s">
        <v>1152</v>
      </c>
      <c r="C20" s="188" t="s">
        <v>433</v>
      </c>
      <c r="D20" s="189"/>
      <c r="F20" s="188"/>
      <c r="G20" s="189"/>
      <c r="H20" s="188"/>
      <c r="I20" s="188"/>
      <c r="J20" s="188" t="s">
        <v>427</v>
      </c>
      <c r="L20" s="188"/>
    </row>
    <row r="21" spans="1:26" ht="12" customHeight="1">
      <c r="A21" s="189" t="s">
        <v>1196</v>
      </c>
      <c r="B21" s="189" t="s">
        <v>1195</v>
      </c>
      <c r="C21" s="188" t="s">
        <v>433</v>
      </c>
      <c r="D21" s="189"/>
      <c r="F21" s="188"/>
      <c r="G21" s="189"/>
      <c r="H21" s="188"/>
      <c r="I21" s="188"/>
      <c r="J21" s="189"/>
      <c r="L21" s="188"/>
    </row>
    <row r="22" spans="1:26" ht="12" customHeight="1">
      <c r="A22" s="189"/>
      <c r="B22" s="189"/>
      <c r="C22" s="188"/>
      <c r="D22" s="189"/>
      <c r="F22" s="188"/>
      <c r="G22" s="189"/>
      <c r="H22" s="188"/>
      <c r="I22" s="188"/>
      <c r="J22" s="189"/>
      <c r="L22" s="188"/>
    </row>
    <row r="23" spans="1:26" ht="12" customHeight="1">
      <c r="A23" s="189"/>
      <c r="B23" s="189"/>
      <c r="C23" s="188"/>
      <c r="D23" s="189"/>
      <c r="F23" s="188"/>
      <c r="G23" s="189"/>
      <c r="H23" s="188"/>
      <c r="I23" s="188"/>
      <c r="J23" s="189"/>
      <c r="L23" s="188"/>
    </row>
    <row r="24" spans="1:26" ht="12" customHeight="1">
      <c r="A24" s="189" t="s">
        <v>1194</v>
      </c>
      <c r="B24" s="189" t="s">
        <v>1193</v>
      </c>
      <c r="C24" s="188" t="s">
        <v>433</v>
      </c>
      <c r="D24" s="189"/>
      <c r="F24" s="188"/>
      <c r="G24" s="189"/>
      <c r="H24" s="195"/>
      <c r="I24" s="195"/>
      <c r="J24" s="188" t="s">
        <v>1182</v>
      </c>
      <c r="L24" s="188"/>
    </row>
    <row r="25" spans="1:26" ht="12" customHeight="1">
      <c r="A25" s="190" t="s">
        <v>427</v>
      </c>
      <c r="B25" s="190"/>
      <c r="C25" s="191"/>
      <c r="D25" s="190"/>
      <c r="E25" s="190"/>
      <c r="F25" s="191"/>
      <c r="G25" s="190"/>
      <c r="H25" s="192"/>
      <c r="I25" s="192"/>
      <c r="J25" s="192"/>
      <c r="K25" s="190"/>
      <c r="L25" s="191"/>
      <c r="M25" s="190"/>
      <c r="N25" s="190"/>
      <c r="O25" s="190"/>
      <c r="P25" s="190"/>
      <c r="Q25" s="190"/>
      <c r="R25" s="190"/>
      <c r="S25" s="190"/>
      <c r="T25" s="190"/>
      <c r="U25" s="190"/>
      <c r="V25" s="190"/>
      <c r="W25" s="190"/>
      <c r="X25" s="190"/>
      <c r="Y25" s="190"/>
      <c r="Z25" s="190"/>
    </row>
    <row r="26" spans="1:26" ht="12" customHeight="1">
      <c r="A26" s="189" t="s">
        <v>1192</v>
      </c>
      <c r="B26" s="189" t="s">
        <v>1139</v>
      </c>
      <c r="C26" s="188" t="s">
        <v>427</v>
      </c>
      <c r="D26" s="189"/>
      <c r="F26" s="188"/>
      <c r="G26" s="189"/>
      <c r="H26" s="188"/>
      <c r="I26" s="188"/>
      <c r="J26" s="188" t="s">
        <v>433</v>
      </c>
      <c r="L26" s="188"/>
    </row>
    <row r="27" spans="1:26" ht="12" customHeight="1">
      <c r="A27" s="189" t="s">
        <v>1191</v>
      </c>
      <c r="B27" s="189" t="s">
        <v>1137</v>
      </c>
      <c r="C27" s="188" t="s">
        <v>427</v>
      </c>
      <c r="D27" s="189"/>
      <c r="F27" s="188"/>
      <c r="G27" s="189"/>
      <c r="H27" s="188"/>
      <c r="I27" s="188"/>
      <c r="J27" s="188" t="s">
        <v>1130</v>
      </c>
      <c r="L27" s="188"/>
    </row>
    <row r="28" spans="1:26" ht="12" customHeight="1">
      <c r="A28" s="189"/>
      <c r="B28" s="189"/>
      <c r="C28" s="188"/>
      <c r="D28" s="189"/>
      <c r="F28" s="188"/>
      <c r="G28" s="189"/>
      <c r="H28" s="188"/>
      <c r="I28" s="188"/>
      <c r="J28" s="188"/>
      <c r="L28" s="188"/>
    </row>
    <row r="29" spans="1:26" ht="26.25" customHeight="1">
      <c r="A29" s="189"/>
      <c r="B29" s="189"/>
      <c r="C29" s="188"/>
      <c r="D29" s="189"/>
      <c r="F29" s="188"/>
      <c r="G29" s="189"/>
      <c r="H29" s="188"/>
      <c r="I29" s="188"/>
      <c r="J29" s="188"/>
      <c r="L29" s="188"/>
    </row>
    <row r="30" spans="1:26" ht="28.5" customHeight="1">
      <c r="A30" s="189"/>
      <c r="B30" s="189"/>
      <c r="C30" s="188"/>
      <c r="D30" s="189"/>
      <c r="F30" s="188"/>
      <c r="G30" s="189"/>
      <c r="H30" s="188"/>
      <c r="I30" s="188"/>
      <c r="J30" s="188"/>
      <c r="L30" s="188"/>
    </row>
    <row r="31" spans="1:26" ht="16">
      <c r="A31" s="190" t="s">
        <v>1190</v>
      </c>
      <c r="B31" s="200"/>
      <c r="C31" s="200"/>
      <c r="D31" s="200"/>
      <c r="E31" s="200"/>
      <c r="F31" s="200"/>
      <c r="G31" s="200"/>
      <c r="H31" s="200"/>
      <c r="I31" s="200"/>
      <c r="J31" s="200"/>
      <c r="K31" s="200"/>
      <c r="L31" s="200"/>
      <c r="M31" s="200"/>
      <c r="N31" s="200"/>
      <c r="O31" s="200"/>
      <c r="P31" s="200"/>
      <c r="Q31" s="200"/>
      <c r="R31" s="200"/>
      <c r="S31" s="200"/>
      <c r="T31" s="200"/>
      <c r="U31" s="200"/>
      <c r="V31" s="200"/>
      <c r="W31" s="200"/>
      <c r="X31" s="200"/>
      <c r="Y31" s="200"/>
      <c r="Z31" s="200"/>
    </row>
    <row r="32" spans="1:26" ht="12" customHeight="1">
      <c r="A32" s="189"/>
      <c r="B32" s="189"/>
      <c r="C32" s="188"/>
      <c r="D32" s="189"/>
      <c r="F32" s="188"/>
      <c r="G32" s="189"/>
      <c r="H32" s="188"/>
      <c r="I32" s="188"/>
      <c r="J32" s="188"/>
      <c r="L32" s="188"/>
    </row>
    <row r="33" spans="1:26" ht="12" customHeight="1">
      <c r="A33" s="189"/>
      <c r="B33" s="189"/>
      <c r="C33" s="188"/>
      <c r="D33" s="189"/>
      <c r="F33" s="188"/>
      <c r="G33" s="189"/>
      <c r="H33" s="188"/>
      <c r="I33" s="188"/>
      <c r="J33" s="188"/>
      <c r="L33" s="188"/>
    </row>
    <row r="34" spans="1:26" ht="12" customHeight="1">
      <c r="A34" s="189" t="str">
        <f ca="1">IFERROR(__xludf.DUMMYFUNCTION("CONCATENATE(""elish:"",REGEXREPLACE(C32,""eli:|[, ]"",""""),""_"",REGEXREPLACE(B32,""eli:"",""""))"),"elish:WorkExpression_is_derivative_of")</f>
        <v>elish:WorkExpression_is_derivative_of</v>
      </c>
      <c r="B34" s="189" t="s">
        <v>1189</v>
      </c>
      <c r="C34" s="188" t="s">
        <v>1182</v>
      </c>
      <c r="D34" s="189"/>
      <c r="F34" s="188"/>
      <c r="G34" s="189"/>
      <c r="H34" s="188"/>
      <c r="I34" s="188"/>
      <c r="J34" s="188" t="s">
        <v>1182</v>
      </c>
      <c r="L34" s="188"/>
    </row>
    <row r="35" spans="1:26" ht="12" customHeight="1">
      <c r="A35" s="189" t="str">
        <f ca="1">IFERROR(__xludf.DUMMYFUNCTION("CONCATENATE(""elish:"",REGEXREPLACE(C33,""eli:|[, ]"",""""),""_"",REGEXREPLACE(B33,""eli:"",""""))"),"elish:WorkExpression_has_derivative")</f>
        <v>elish:WorkExpression_has_derivative</v>
      </c>
      <c r="B35" s="189" t="s">
        <v>1188</v>
      </c>
      <c r="C35" s="188" t="s">
        <v>1182</v>
      </c>
      <c r="D35" s="189"/>
      <c r="F35" s="188"/>
      <c r="G35" s="189"/>
      <c r="H35" s="188"/>
      <c r="I35" s="188"/>
      <c r="J35" s="188" t="s">
        <v>1182</v>
      </c>
      <c r="L35" s="188"/>
    </row>
    <row r="36" spans="1:26" ht="12" customHeight="1">
      <c r="A36" s="189" t="str">
        <f ca="1">IFERROR(__xludf.DUMMYFUNCTION("CONCATENATE(""elish:"",REGEXREPLACE(C34,""eli:|[, ]"",""""),""_"",REGEXREPLACE(B34,""eli:"",""""))"),"elish:WorkExpression_has_annex")</f>
        <v>elish:WorkExpression_has_annex</v>
      </c>
      <c r="B36" s="189" t="s">
        <v>1187</v>
      </c>
      <c r="C36" s="188" t="s">
        <v>1182</v>
      </c>
      <c r="D36" s="189"/>
      <c r="F36" s="188"/>
      <c r="G36" s="189"/>
      <c r="H36" s="188"/>
      <c r="I36" s="188"/>
      <c r="J36" s="188" t="s">
        <v>1182</v>
      </c>
      <c r="L36" s="188"/>
    </row>
    <row r="37" spans="1:26" ht="12" customHeight="1">
      <c r="A37" s="189" t="str">
        <f ca="1">IFERROR(__xludf.DUMMYFUNCTION("CONCATENATE(""elish:"",REGEXREPLACE(C35,""eli:|[, ]"",""""),""_"",REGEXREPLACE(B35,""eli:"",""""))"),"elish:WorkExpression_is_annex_of")</f>
        <v>elish:WorkExpression_is_annex_of</v>
      </c>
      <c r="B37" s="189" t="s">
        <v>1186</v>
      </c>
      <c r="C37" s="188" t="s">
        <v>1182</v>
      </c>
      <c r="D37" s="189"/>
      <c r="F37" s="188"/>
      <c r="G37" s="189"/>
      <c r="H37" s="188"/>
      <c r="I37" s="188"/>
      <c r="J37" s="188" t="s">
        <v>1182</v>
      </c>
      <c r="L37" s="188"/>
    </row>
    <row r="38" spans="1:26" ht="12" customHeight="1">
      <c r="A38" s="189" t="str">
        <f ca="1">IFERROR(__xludf.DUMMYFUNCTION("CONCATENATE(""elish:"",REGEXREPLACE(C36,""eli:|[, ]"",""""),""_"",REGEXREPLACE(B36,""eli:"",""""))"),"elish:WorkExpression_changes")</f>
        <v>elish:WorkExpression_changes</v>
      </c>
      <c r="B38" s="189" t="s">
        <v>300</v>
      </c>
      <c r="C38" s="188" t="s">
        <v>1182</v>
      </c>
      <c r="D38" s="189"/>
      <c r="F38" s="188"/>
      <c r="G38" s="189"/>
      <c r="H38" s="195"/>
      <c r="I38" s="195"/>
      <c r="J38" s="188" t="s">
        <v>1182</v>
      </c>
      <c r="L38" s="188"/>
    </row>
    <row r="39" spans="1:26" ht="12" customHeight="1">
      <c r="A39" s="189" t="str">
        <f ca="1">IFERROR(__xludf.DUMMYFUNCTION("CONCATENATE(""elish:"",REGEXREPLACE(C37,""eli:|[, ]"",""""),""_"",REGEXREPLACE(B37,""eli:"",""""))"),"elish:WorkExpression_changed_by")</f>
        <v>elish:WorkExpression_changed_by</v>
      </c>
      <c r="B39" s="189" t="s">
        <v>298</v>
      </c>
      <c r="C39" s="188" t="s">
        <v>1182</v>
      </c>
      <c r="D39" s="189"/>
      <c r="F39" s="188"/>
      <c r="G39" s="189"/>
      <c r="H39" s="195"/>
      <c r="I39" s="195"/>
      <c r="J39" s="188" t="s">
        <v>1182</v>
      </c>
      <c r="L39" s="188"/>
    </row>
    <row r="40" spans="1:26" ht="12" customHeight="1">
      <c r="A40" s="189" t="str">
        <f ca="1">IFERROR(__xludf.DUMMYFUNCTION("CONCATENATE(""elish:"",REGEXREPLACE(C38,""eli:|[, ]"",""""),""_"",REGEXREPLACE(B38,""eli:"",""""))"),"elish:WorkExpression_basis_for")</f>
        <v>elish:WorkExpression_basis_for</v>
      </c>
      <c r="B40" s="189" t="s">
        <v>1185</v>
      </c>
      <c r="C40" s="188" t="s">
        <v>1182</v>
      </c>
      <c r="D40" s="189"/>
      <c r="F40" s="188"/>
      <c r="G40" s="189"/>
      <c r="H40" s="195"/>
      <c r="I40" s="195"/>
      <c r="J40" s="188" t="s">
        <v>433</v>
      </c>
      <c r="L40" s="188"/>
    </row>
    <row r="41" spans="1:26" ht="12" customHeight="1">
      <c r="A41" s="189" t="str">
        <f ca="1">IFERROR(__xludf.DUMMYFUNCTION("CONCATENATE(""elish:"",REGEXREPLACE(C39,""eli:|[, ]"",""""),""_"",REGEXREPLACE(B39,""eli:"",""""))"),"elish:WorkExpression_corrects")</f>
        <v>elish:WorkExpression_corrects</v>
      </c>
      <c r="B41" s="189" t="s">
        <v>1184</v>
      </c>
      <c r="C41" s="188" t="s">
        <v>1182</v>
      </c>
      <c r="D41" s="189"/>
      <c r="F41" s="188"/>
      <c r="G41" s="189"/>
      <c r="H41" s="195"/>
      <c r="I41" s="195"/>
      <c r="J41" s="188" t="s">
        <v>1182</v>
      </c>
      <c r="L41" s="188"/>
    </row>
    <row r="42" spans="1:26" ht="12" customHeight="1">
      <c r="A42" s="189" t="str">
        <f ca="1">IFERROR(__xludf.DUMMYFUNCTION("CONCATENATE(""elish:"",REGEXREPLACE(C40,""eli:|[, ]"",""""),""_"",REGEXREPLACE(B40,""eli:"",""""))"),"elish:WorkExpression_corrected_by")</f>
        <v>elish:WorkExpression_corrected_by</v>
      </c>
      <c r="B42" s="189" t="s">
        <v>1183</v>
      </c>
      <c r="C42" s="188" t="s">
        <v>1182</v>
      </c>
      <c r="D42" s="189"/>
      <c r="F42" s="188"/>
      <c r="G42" s="189"/>
      <c r="H42" s="195"/>
      <c r="I42" s="195"/>
      <c r="J42" s="188" t="s">
        <v>1182</v>
      </c>
      <c r="L42" s="188"/>
    </row>
    <row r="43" spans="1:26" ht="12" customHeight="1">
      <c r="A43" s="189" t="str">
        <f ca="1">IFERROR(__xludf.DUMMYFUNCTION("CONCATENATE(""elish:"",REGEXREPLACE(C41,""eli:|[, ]"",""""),""_"",REGEXREPLACE(B41,""eli:"",""""))"),"elish:WorkExpression_amends")</f>
        <v>elish:WorkExpression_amends</v>
      </c>
      <c r="B43" s="189" t="s">
        <v>651</v>
      </c>
      <c r="C43" s="188" t="s">
        <v>1182</v>
      </c>
      <c r="D43" s="189"/>
      <c r="F43" s="188"/>
      <c r="G43" s="189"/>
      <c r="H43" s="195"/>
      <c r="I43" s="195"/>
      <c r="J43" s="188" t="s">
        <v>1182</v>
      </c>
      <c r="L43" s="188"/>
    </row>
    <row r="44" spans="1:26" ht="12" customHeight="1">
      <c r="A44" s="189" t="str">
        <f ca="1">IFERROR(__xludf.DUMMYFUNCTION("CONCATENATE(""elish:"",REGEXREPLACE(C42,""eli:|[, ]"",""""),""_"",REGEXREPLACE(B42,""eli:"",""""))"),"elish:WorkExpression_amended_by")</f>
        <v>elish:WorkExpression_amended_by</v>
      </c>
      <c r="B44" s="189" t="s">
        <v>647</v>
      </c>
      <c r="C44" s="188" t="s">
        <v>1182</v>
      </c>
      <c r="D44" s="189"/>
      <c r="F44" s="188"/>
      <c r="G44" s="189"/>
      <c r="H44" s="195"/>
      <c r="I44" s="195"/>
      <c r="J44" s="188" t="s">
        <v>1182</v>
      </c>
      <c r="L44" s="188"/>
    </row>
    <row r="45" spans="1:26" ht="12" customHeight="1">
      <c r="A45" s="190" t="s">
        <v>424</v>
      </c>
      <c r="B45" s="190"/>
      <c r="C45" s="191"/>
      <c r="D45" s="190"/>
      <c r="E45" s="190"/>
      <c r="F45" s="191"/>
      <c r="G45" s="190"/>
      <c r="H45" s="192"/>
      <c r="I45" s="192"/>
      <c r="J45" s="192"/>
      <c r="K45" s="190"/>
      <c r="L45" s="191"/>
      <c r="M45" s="190"/>
      <c r="N45" s="190"/>
      <c r="O45" s="190"/>
      <c r="P45" s="190"/>
      <c r="Q45" s="190"/>
      <c r="R45" s="190"/>
      <c r="S45" s="190"/>
      <c r="T45" s="190"/>
      <c r="U45" s="190"/>
      <c r="V45" s="190"/>
      <c r="W45" s="190"/>
      <c r="X45" s="190"/>
      <c r="Y45" s="190"/>
      <c r="Z45" s="190"/>
    </row>
    <row r="46" spans="1:26" ht="12" customHeight="1">
      <c r="A46" s="189" t="s">
        <v>1181</v>
      </c>
      <c r="B46" s="189" t="s">
        <v>1131</v>
      </c>
      <c r="C46" s="188" t="s">
        <v>424</v>
      </c>
      <c r="D46" s="189"/>
      <c r="F46" s="188"/>
      <c r="G46" s="189"/>
      <c r="H46" s="188"/>
      <c r="I46" s="188"/>
      <c r="J46" s="188" t="s">
        <v>427</v>
      </c>
      <c r="L46" s="188"/>
    </row>
    <row r="47" spans="1:26" ht="12" customHeight="1">
      <c r="A47" s="189"/>
      <c r="B47" s="189"/>
      <c r="C47" s="188"/>
      <c r="D47" s="189"/>
      <c r="F47" s="188"/>
      <c r="G47" s="189"/>
      <c r="H47" s="188"/>
      <c r="I47" s="188"/>
      <c r="J47" s="188"/>
      <c r="L47" s="188"/>
    </row>
    <row r="48" spans="1:26" ht="12" customHeight="1">
      <c r="A48" s="189"/>
      <c r="B48" s="189"/>
      <c r="C48" s="188"/>
      <c r="D48" s="189"/>
      <c r="E48" s="189"/>
      <c r="F48" s="188"/>
      <c r="G48" s="189"/>
      <c r="H48" s="189"/>
      <c r="I48" s="189"/>
      <c r="J48" s="189"/>
      <c r="K48" s="189"/>
      <c r="L48" s="188"/>
      <c r="M48" s="189"/>
      <c r="N48" s="189"/>
      <c r="O48" s="189"/>
      <c r="P48" s="189"/>
      <c r="Q48" s="189"/>
      <c r="R48" s="189"/>
      <c r="S48" s="189"/>
      <c r="T48" s="189"/>
      <c r="U48" s="189"/>
      <c r="V48" s="189"/>
      <c r="W48" s="189"/>
      <c r="X48" s="189"/>
      <c r="Y48" s="189"/>
      <c r="Z48" s="189"/>
    </row>
    <row r="49" spans="1:26" ht="12" customHeight="1">
      <c r="A49" s="189"/>
      <c r="B49" s="189"/>
      <c r="C49" s="188"/>
      <c r="D49" s="189"/>
      <c r="F49" s="188"/>
      <c r="G49" s="189"/>
      <c r="H49" s="188"/>
      <c r="I49" s="188"/>
      <c r="J49" s="188"/>
      <c r="L49" s="188"/>
      <c r="M49" s="189"/>
    </row>
    <row r="50" spans="1:26" ht="12" customHeight="1">
      <c r="A50" s="190" t="s">
        <v>1180</v>
      </c>
      <c r="B50" s="190"/>
      <c r="C50" s="191"/>
      <c r="D50" s="190"/>
      <c r="E50" s="190"/>
      <c r="F50" s="191"/>
      <c r="G50" s="190"/>
      <c r="H50" s="192"/>
      <c r="I50" s="192"/>
      <c r="J50" s="192"/>
      <c r="K50" s="190"/>
      <c r="L50" s="191"/>
      <c r="M50" s="190"/>
      <c r="N50" s="190"/>
      <c r="O50" s="190"/>
      <c r="P50" s="190"/>
      <c r="Q50" s="190"/>
      <c r="R50" s="190"/>
      <c r="S50" s="190"/>
      <c r="T50" s="190"/>
      <c r="U50" s="190"/>
      <c r="V50" s="190"/>
      <c r="W50" s="190"/>
      <c r="X50" s="190"/>
      <c r="Y50" s="190"/>
      <c r="Z50" s="190"/>
    </row>
    <row r="51" spans="1:26" ht="55.5" customHeight="1">
      <c r="A51" s="189"/>
      <c r="B51" s="189"/>
      <c r="C51" s="188"/>
      <c r="D51" s="189"/>
      <c r="F51" s="188"/>
      <c r="G51" s="189"/>
      <c r="H51" s="188"/>
      <c r="I51" s="188"/>
      <c r="J51" s="188"/>
      <c r="L51" s="188"/>
    </row>
    <row r="52" spans="1:26" ht="12" customHeight="1">
      <c r="A52" s="189"/>
      <c r="B52" s="189"/>
      <c r="C52" s="188"/>
      <c r="D52" s="189"/>
      <c r="F52" s="188"/>
      <c r="G52" s="189"/>
      <c r="H52" s="188"/>
      <c r="I52" s="188"/>
      <c r="J52" s="188"/>
      <c r="L52" s="188"/>
    </row>
    <row r="53" spans="1:26" ht="12" customHeight="1">
      <c r="A53" s="190" t="s">
        <v>1179</v>
      </c>
      <c r="B53" s="190"/>
      <c r="C53" s="191"/>
      <c r="D53" s="190"/>
      <c r="E53" s="190"/>
      <c r="F53" s="191"/>
      <c r="G53" s="190"/>
      <c r="H53" s="192"/>
      <c r="I53" s="192"/>
      <c r="J53" s="192"/>
      <c r="K53" s="190"/>
      <c r="L53" s="191"/>
      <c r="M53" s="190"/>
      <c r="N53" s="190"/>
      <c r="O53" s="190"/>
      <c r="P53" s="190"/>
      <c r="Q53" s="190"/>
      <c r="R53" s="190"/>
      <c r="S53" s="190"/>
      <c r="T53" s="190"/>
      <c r="U53" s="190"/>
      <c r="V53" s="190"/>
      <c r="W53" s="190"/>
      <c r="X53" s="190"/>
      <c r="Y53" s="190"/>
      <c r="Z53" s="190"/>
    </row>
    <row r="54" spans="1:26" ht="12" customHeight="1">
      <c r="A54" s="189"/>
      <c r="B54" s="189"/>
      <c r="C54" s="188"/>
      <c r="D54" s="189"/>
      <c r="F54" s="188"/>
      <c r="G54" s="189"/>
      <c r="H54" s="188"/>
      <c r="I54" s="188"/>
      <c r="J54" s="188"/>
      <c r="L54" s="188"/>
    </row>
    <row r="55" spans="1:26" ht="12" customHeight="1">
      <c r="A55" s="189"/>
      <c r="B55" s="189"/>
      <c r="C55" s="188"/>
      <c r="D55" s="189"/>
      <c r="F55" s="188"/>
      <c r="G55" s="189"/>
      <c r="H55" s="188"/>
      <c r="I55" s="188"/>
      <c r="J55" s="188"/>
      <c r="L55" s="188"/>
    </row>
    <row r="56" spans="1:26" ht="12" customHeight="1">
      <c r="A56" s="189"/>
      <c r="B56" s="189"/>
      <c r="C56" s="188"/>
      <c r="D56" s="189"/>
      <c r="F56" s="188"/>
      <c r="G56" s="189"/>
      <c r="H56" s="188"/>
      <c r="I56" s="188"/>
      <c r="J56" s="188"/>
      <c r="K56" s="199"/>
      <c r="L56" s="188"/>
    </row>
    <row r="57" spans="1:26" ht="12" customHeight="1">
      <c r="A57" s="189"/>
      <c r="B57" s="189"/>
      <c r="C57" s="188"/>
      <c r="D57" s="189"/>
      <c r="F57" s="188"/>
      <c r="G57" s="189"/>
      <c r="H57" s="195"/>
      <c r="I57" s="195"/>
      <c r="J57" s="195"/>
      <c r="L57" s="188"/>
    </row>
    <row r="58" spans="1:26" ht="12" customHeight="1">
      <c r="A58" s="189"/>
      <c r="B58" s="189"/>
      <c r="C58" s="188"/>
      <c r="D58" s="189"/>
      <c r="F58" s="188"/>
      <c r="G58" s="189"/>
      <c r="H58" s="188"/>
      <c r="I58" s="188"/>
      <c r="J58" s="188"/>
      <c r="K58" s="189"/>
      <c r="L58" s="188"/>
    </row>
    <row r="59" spans="1:26" ht="12" customHeight="1">
      <c r="A59" s="189"/>
      <c r="B59" s="189"/>
      <c r="C59" s="188"/>
      <c r="D59" s="189"/>
      <c r="F59" s="188"/>
      <c r="G59" s="189"/>
      <c r="H59" s="188"/>
      <c r="I59" s="188"/>
      <c r="J59" s="188"/>
      <c r="K59" s="189"/>
      <c r="L59" s="188"/>
    </row>
    <row r="60" spans="1:26" ht="12" customHeight="1">
      <c r="A60" s="189"/>
      <c r="B60" s="189"/>
      <c r="C60" s="188"/>
      <c r="D60" s="189"/>
      <c r="F60" s="188"/>
      <c r="G60" s="189"/>
      <c r="H60" s="188"/>
      <c r="I60" s="188"/>
      <c r="J60" s="188"/>
      <c r="L60" s="188"/>
    </row>
    <row r="61" spans="1:26" ht="12" customHeight="1">
      <c r="A61" s="189"/>
      <c r="B61" s="189"/>
      <c r="C61" s="188"/>
      <c r="D61" s="189"/>
      <c r="F61" s="188"/>
      <c r="G61" s="189"/>
      <c r="H61" s="188"/>
      <c r="I61" s="188"/>
      <c r="J61" s="188"/>
      <c r="K61" s="189"/>
      <c r="L61" s="188"/>
    </row>
    <row r="62" spans="1:26" ht="12" customHeight="1">
      <c r="A62" s="189"/>
      <c r="B62" s="189"/>
      <c r="C62" s="188"/>
      <c r="D62" s="189"/>
      <c r="F62" s="188"/>
      <c r="G62" s="189"/>
      <c r="H62" s="188"/>
      <c r="I62" s="188"/>
      <c r="J62" s="188"/>
      <c r="K62" s="189"/>
      <c r="L62" s="188"/>
    </row>
    <row r="63" spans="1:26" ht="12" customHeight="1">
      <c r="A63" s="189"/>
      <c r="B63" s="189"/>
      <c r="C63" s="188"/>
      <c r="D63" s="189"/>
      <c r="F63" s="188"/>
      <c r="G63" s="189"/>
      <c r="H63" s="188"/>
      <c r="I63" s="188"/>
      <c r="J63" s="188"/>
      <c r="K63" s="189"/>
      <c r="L63" s="188"/>
    </row>
    <row r="64" spans="1:26" ht="12" customHeight="1">
      <c r="A64" s="189"/>
      <c r="B64" s="189"/>
      <c r="C64" s="188"/>
      <c r="D64" s="189"/>
      <c r="F64" s="188"/>
      <c r="G64" s="189"/>
      <c r="H64" s="188"/>
      <c r="I64" s="188"/>
      <c r="J64" s="188"/>
      <c r="L64" s="188"/>
    </row>
    <row r="65" spans="1:26" ht="12" customHeight="1">
      <c r="A65" s="189"/>
      <c r="B65" s="189"/>
      <c r="C65" s="188"/>
      <c r="D65" s="189"/>
      <c r="F65" s="188"/>
      <c r="G65" s="189"/>
      <c r="H65" s="195"/>
      <c r="I65" s="195"/>
      <c r="J65" s="195"/>
      <c r="L65" s="188"/>
    </row>
    <row r="66" spans="1:26" ht="12" customHeight="1">
      <c r="A66" s="189"/>
      <c r="B66" s="189"/>
      <c r="C66" s="188"/>
      <c r="D66" s="189"/>
      <c r="F66" s="188"/>
      <c r="G66" s="189"/>
      <c r="H66" s="195"/>
      <c r="I66" s="195"/>
      <c r="J66" s="195"/>
      <c r="L66" s="188"/>
    </row>
    <row r="67" spans="1:26" ht="12" customHeight="1">
      <c r="A67" s="189" t="s">
        <v>1178</v>
      </c>
      <c r="B67" s="189" t="s">
        <v>1177</v>
      </c>
      <c r="C67" s="188" t="s">
        <v>1162</v>
      </c>
      <c r="D67" s="189"/>
      <c r="F67" s="188"/>
      <c r="G67" s="189"/>
      <c r="H67" s="195"/>
      <c r="I67" s="195"/>
      <c r="J67" s="188" t="s">
        <v>1162</v>
      </c>
      <c r="L67" s="188"/>
    </row>
    <row r="68" spans="1:26" ht="11.25" customHeight="1">
      <c r="A68" s="189" t="s">
        <v>1176</v>
      </c>
      <c r="B68" s="189" t="s">
        <v>1175</v>
      </c>
      <c r="C68" s="188" t="s">
        <v>1162</v>
      </c>
      <c r="D68" s="189"/>
      <c r="F68" s="188"/>
      <c r="G68" s="189"/>
      <c r="H68" s="195"/>
      <c r="I68" s="195"/>
      <c r="J68" s="188" t="s">
        <v>1162</v>
      </c>
      <c r="L68" s="188"/>
    </row>
    <row r="69" spans="1:26" ht="11.25" customHeight="1">
      <c r="A69" s="189"/>
      <c r="B69" s="189"/>
      <c r="C69" s="188"/>
      <c r="D69" s="189"/>
      <c r="F69" s="188"/>
      <c r="G69" s="189"/>
      <c r="H69" s="195"/>
      <c r="I69" s="195"/>
      <c r="J69" s="195"/>
      <c r="L69" s="188"/>
    </row>
    <row r="70" spans="1:26" ht="12" customHeight="1">
      <c r="A70" s="189"/>
      <c r="B70" s="188"/>
      <c r="C70" s="188"/>
      <c r="D70" s="189"/>
      <c r="E70" s="189"/>
      <c r="F70" s="188"/>
      <c r="G70" s="189"/>
      <c r="H70" s="188"/>
      <c r="I70" s="188"/>
      <c r="J70" s="188"/>
      <c r="K70" s="189"/>
      <c r="L70" s="188"/>
      <c r="M70" s="189"/>
      <c r="N70" s="189"/>
      <c r="O70" s="189"/>
      <c r="P70" s="189"/>
      <c r="Q70" s="189"/>
      <c r="R70" s="189"/>
      <c r="S70" s="189"/>
      <c r="T70" s="189"/>
      <c r="U70" s="189"/>
      <c r="V70" s="189"/>
      <c r="W70" s="189"/>
      <c r="X70" s="189"/>
      <c r="Y70" s="189"/>
      <c r="Z70" s="189"/>
    </row>
    <row r="71" spans="1:26" ht="12" customHeight="1">
      <c r="A71" s="189"/>
      <c r="B71" s="189"/>
      <c r="C71" s="188"/>
      <c r="D71" s="189"/>
      <c r="F71" s="188"/>
      <c r="G71" s="189"/>
      <c r="H71" s="195"/>
      <c r="I71" s="195"/>
      <c r="J71" s="195"/>
      <c r="L71" s="188"/>
    </row>
    <row r="72" spans="1:26" ht="12" customHeight="1">
      <c r="A72" s="189" t="s">
        <v>1174</v>
      </c>
      <c r="B72" s="189" t="s">
        <v>1173</v>
      </c>
      <c r="C72" s="188" t="s">
        <v>1162</v>
      </c>
      <c r="D72" s="189"/>
      <c r="F72" s="188"/>
      <c r="G72" s="189"/>
      <c r="H72" s="195"/>
      <c r="I72" s="195"/>
      <c r="J72" s="188" t="s">
        <v>1162</v>
      </c>
      <c r="L72" s="188"/>
    </row>
    <row r="73" spans="1:26" ht="12" customHeight="1">
      <c r="A73" s="189" t="s">
        <v>1172</v>
      </c>
      <c r="B73" s="189" t="s">
        <v>1171</v>
      </c>
      <c r="C73" s="188" t="s">
        <v>1162</v>
      </c>
      <c r="D73" s="189"/>
      <c r="F73" s="188"/>
      <c r="G73" s="189"/>
      <c r="H73" s="195"/>
      <c r="I73" s="195"/>
      <c r="J73" s="188" t="s">
        <v>1162</v>
      </c>
      <c r="L73" s="188"/>
    </row>
    <row r="74" spans="1:26" ht="12" customHeight="1">
      <c r="A74" s="189" t="s">
        <v>1170</v>
      </c>
      <c r="B74" s="189" t="s">
        <v>1169</v>
      </c>
      <c r="C74" s="188" t="s">
        <v>1162</v>
      </c>
      <c r="D74" s="189"/>
      <c r="F74" s="188"/>
      <c r="G74" s="189"/>
      <c r="H74" s="195"/>
      <c r="I74" s="195"/>
      <c r="J74" s="188" t="s">
        <v>1162</v>
      </c>
      <c r="L74" s="188"/>
    </row>
    <row r="75" spans="1:26" ht="12" customHeight="1">
      <c r="A75" s="189" t="s">
        <v>1168</v>
      </c>
      <c r="B75" s="189" t="s">
        <v>1167</v>
      </c>
      <c r="C75" s="188" t="s">
        <v>1162</v>
      </c>
      <c r="D75" s="189"/>
      <c r="F75" s="188"/>
      <c r="G75" s="189"/>
      <c r="H75" s="195"/>
      <c r="I75" s="195"/>
      <c r="J75" s="188" t="s">
        <v>1162</v>
      </c>
      <c r="L75" s="188"/>
    </row>
    <row r="80" spans="1:26" ht="12" customHeight="1">
      <c r="A80" s="189" t="s">
        <v>1166</v>
      </c>
      <c r="B80" s="189" t="s">
        <v>1165</v>
      </c>
      <c r="C80" s="188" t="s">
        <v>1162</v>
      </c>
      <c r="D80" s="189"/>
      <c r="F80" s="188"/>
      <c r="G80" s="189"/>
      <c r="H80" s="195"/>
      <c r="I80" s="195"/>
      <c r="J80" s="195"/>
      <c r="L80" s="188"/>
    </row>
    <row r="81" spans="1:26" ht="12" customHeight="1">
      <c r="A81" s="189" t="s">
        <v>1164</v>
      </c>
      <c r="B81" s="189" t="s">
        <v>1163</v>
      </c>
      <c r="C81" s="188" t="s">
        <v>1162</v>
      </c>
      <c r="D81" s="189"/>
      <c r="F81" s="188"/>
      <c r="G81" s="189"/>
      <c r="H81" s="195"/>
      <c r="I81" s="195"/>
      <c r="J81" s="195"/>
      <c r="L81" s="188"/>
    </row>
    <row r="82" spans="1:26" ht="12" customHeight="1">
      <c r="A82" s="190" t="s">
        <v>847</v>
      </c>
      <c r="B82" s="190"/>
      <c r="C82" s="191"/>
      <c r="D82" s="190"/>
      <c r="E82" s="190"/>
      <c r="F82" s="191"/>
      <c r="G82" s="190"/>
      <c r="H82" s="192"/>
      <c r="I82" s="192"/>
      <c r="J82" s="192"/>
      <c r="K82" s="190"/>
      <c r="L82" s="191"/>
      <c r="M82" s="190"/>
      <c r="N82" s="190"/>
      <c r="O82" s="190"/>
      <c r="P82" s="190"/>
      <c r="Q82" s="190"/>
      <c r="R82" s="190"/>
      <c r="S82" s="190"/>
      <c r="T82" s="190"/>
      <c r="U82" s="190"/>
      <c r="V82" s="190"/>
      <c r="W82" s="190"/>
      <c r="X82" s="190"/>
      <c r="Y82" s="190"/>
      <c r="Z82" s="190"/>
    </row>
    <row r="83" spans="1:26" ht="12" customHeight="1">
      <c r="A83" s="189" t="s">
        <v>1161</v>
      </c>
      <c r="B83" s="189" t="s">
        <v>1160</v>
      </c>
      <c r="C83" s="188" t="s">
        <v>847</v>
      </c>
      <c r="D83" s="189"/>
      <c r="F83" s="188"/>
      <c r="G83" s="189"/>
      <c r="H83" s="195"/>
      <c r="I83" s="195"/>
      <c r="J83" s="188" t="s">
        <v>433</v>
      </c>
      <c r="L83" s="188"/>
      <c r="M83" s="189"/>
    </row>
    <row r="84" spans="1:26" ht="12" customHeight="1">
      <c r="A84" s="189" t="s">
        <v>1159</v>
      </c>
      <c r="B84" s="189" t="s">
        <v>1158</v>
      </c>
      <c r="C84" s="188" t="s">
        <v>847</v>
      </c>
      <c r="D84" s="189"/>
      <c r="F84" s="188"/>
      <c r="G84" s="189"/>
      <c r="H84" s="195"/>
      <c r="I84" s="195"/>
      <c r="J84" s="188" t="s">
        <v>433</v>
      </c>
      <c r="L84" s="188"/>
      <c r="M84" s="189"/>
    </row>
    <row r="85" spans="1:26" ht="12" customHeight="1">
      <c r="A85" s="189" t="s">
        <v>1157</v>
      </c>
      <c r="B85" s="189" t="s">
        <v>1156</v>
      </c>
      <c r="C85" s="188" t="s">
        <v>847</v>
      </c>
      <c r="D85" s="189"/>
      <c r="F85" s="188"/>
      <c r="G85" s="189"/>
      <c r="H85" s="195"/>
      <c r="I85" s="195"/>
      <c r="J85" s="188" t="s">
        <v>433</v>
      </c>
      <c r="L85" s="188"/>
      <c r="M85" s="189"/>
    </row>
    <row r="86" spans="1:26" ht="12" customHeight="1">
      <c r="A86" s="189" t="s">
        <v>1155</v>
      </c>
      <c r="B86" s="189" t="s">
        <v>1154</v>
      </c>
      <c r="C86" s="188" t="s">
        <v>847</v>
      </c>
      <c r="D86" s="189"/>
      <c r="F86" s="188"/>
      <c r="G86" s="189"/>
      <c r="H86" s="195"/>
      <c r="I86" s="195"/>
      <c r="J86" s="188" t="s">
        <v>433</v>
      </c>
      <c r="L86" s="188"/>
      <c r="M86" s="189"/>
    </row>
    <row r="87" spans="1:26" ht="12" customHeight="1">
      <c r="A87" s="189" t="s">
        <v>1153</v>
      </c>
      <c r="B87" s="196" t="s">
        <v>1152</v>
      </c>
      <c r="C87" s="197" t="s">
        <v>847</v>
      </c>
      <c r="D87" s="196"/>
      <c r="E87" s="196"/>
      <c r="F87" s="197"/>
      <c r="G87" s="196"/>
      <c r="H87" s="197"/>
      <c r="I87" s="197"/>
      <c r="J87" s="197" t="s">
        <v>898</v>
      </c>
      <c r="K87" s="196"/>
      <c r="L87" s="197"/>
      <c r="M87" s="196"/>
      <c r="N87" s="196"/>
      <c r="O87" s="196"/>
      <c r="P87" s="196"/>
      <c r="Q87" s="196"/>
      <c r="R87" s="196"/>
      <c r="S87" s="196"/>
      <c r="T87" s="196"/>
      <c r="U87" s="196"/>
      <c r="V87" s="196"/>
      <c r="W87" s="196"/>
      <c r="X87" s="196"/>
      <c r="Y87" s="196"/>
      <c r="Z87" s="196"/>
    </row>
    <row r="88" spans="1:26" ht="12" customHeight="1">
      <c r="A88" s="189"/>
      <c r="B88" s="189"/>
      <c r="C88" s="188"/>
      <c r="D88" s="189"/>
      <c r="F88" s="188"/>
      <c r="G88" s="189"/>
      <c r="H88" s="195"/>
      <c r="I88" s="195"/>
      <c r="J88" s="195"/>
      <c r="L88" s="188"/>
    </row>
    <row r="89" spans="1:26" ht="12" customHeight="1">
      <c r="A89" s="189"/>
      <c r="B89" s="189"/>
      <c r="C89" s="188"/>
      <c r="D89" s="189"/>
      <c r="F89" s="188"/>
      <c r="G89" s="189"/>
      <c r="H89" s="195"/>
      <c r="I89" s="195"/>
      <c r="J89" s="195"/>
      <c r="L89" s="188"/>
    </row>
    <row r="90" spans="1:26" ht="12" customHeight="1">
      <c r="A90" s="189"/>
      <c r="B90" s="188"/>
      <c r="C90" s="188"/>
      <c r="D90" s="189"/>
      <c r="E90" s="189"/>
      <c r="F90" s="188"/>
      <c r="G90" s="189"/>
      <c r="H90" s="188"/>
      <c r="I90" s="188"/>
      <c r="J90" s="195"/>
      <c r="K90" s="189"/>
      <c r="L90" s="188"/>
      <c r="M90" s="189"/>
      <c r="N90" s="189"/>
      <c r="O90" s="189"/>
      <c r="P90" s="189"/>
      <c r="Q90" s="189"/>
      <c r="R90" s="189"/>
      <c r="S90" s="189"/>
      <c r="T90" s="189"/>
      <c r="U90" s="189"/>
      <c r="V90" s="189"/>
      <c r="W90" s="189"/>
      <c r="X90" s="189"/>
      <c r="Y90" s="189"/>
      <c r="Z90" s="189"/>
    </row>
    <row r="91" spans="1:26" ht="12" customHeight="1">
      <c r="A91" s="189"/>
      <c r="B91" s="189"/>
      <c r="C91" s="188"/>
      <c r="D91" s="189"/>
      <c r="F91" s="188"/>
      <c r="G91" s="189"/>
      <c r="H91" s="188"/>
      <c r="I91" s="188"/>
      <c r="J91" s="188"/>
      <c r="K91" s="189"/>
      <c r="L91" s="188"/>
    </row>
    <row r="92" spans="1:26" ht="12" customHeight="1">
      <c r="A92" s="189"/>
      <c r="B92" s="189"/>
      <c r="C92" s="188"/>
      <c r="D92" s="189"/>
      <c r="F92" s="188"/>
      <c r="G92" s="189"/>
      <c r="H92" s="188"/>
      <c r="I92" s="188"/>
      <c r="J92" s="188"/>
      <c r="L92" s="188"/>
    </row>
    <row r="93" spans="1:26" ht="12.75" customHeight="1">
      <c r="A93" s="189"/>
      <c r="B93" s="189"/>
      <c r="C93" s="188"/>
      <c r="D93" s="189"/>
      <c r="F93" s="188"/>
      <c r="G93" s="189"/>
      <c r="H93" s="188"/>
      <c r="I93" s="188"/>
      <c r="J93" s="188"/>
      <c r="L93" s="188"/>
    </row>
    <row r="94" spans="1:26" ht="12" customHeight="1">
      <c r="A94" s="189"/>
      <c r="B94" s="189"/>
      <c r="C94" s="188"/>
      <c r="D94" s="189"/>
      <c r="F94" s="188"/>
      <c r="G94" s="189"/>
      <c r="H94" s="195"/>
      <c r="I94" s="195"/>
      <c r="J94" s="188"/>
      <c r="L94" s="188"/>
    </row>
    <row r="95" spans="1:26" ht="27.75" customHeight="1">
      <c r="A95" s="189"/>
      <c r="B95" s="188"/>
      <c r="C95" s="188"/>
      <c r="D95" s="189"/>
      <c r="E95" s="189"/>
      <c r="F95" s="188"/>
      <c r="G95" s="189"/>
      <c r="H95" s="188"/>
      <c r="I95" s="188"/>
      <c r="J95" s="188"/>
      <c r="K95" s="189"/>
      <c r="L95" s="188"/>
      <c r="M95" s="189"/>
      <c r="N95" s="189"/>
      <c r="O95" s="189"/>
      <c r="P95" s="189"/>
      <c r="Q95" s="189"/>
      <c r="R95" s="189"/>
      <c r="S95" s="189"/>
      <c r="T95" s="189"/>
      <c r="U95" s="189"/>
      <c r="V95" s="189"/>
      <c r="W95" s="189"/>
      <c r="X95" s="189"/>
      <c r="Y95" s="189"/>
      <c r="Z95" s="189"/>
    </row>
    <row r="96" spans="1:26" ht="12" customHeight="1">
      <c r="A96" s="189"/>
      <c r="B96" s="189"/>
      <c r="C96" s="188"/>
      <c r="D96" s="189"/>
      <c r="F96" s="188"/>
      <c r="G96" s="189"/>
      <c r="H96" s="195"/>
      <c r="I96" s="195"/>
      <c r="J96" s="195"/>
      <c r="L96" s="188"/>
    </row>
    <row r="97" spans="1:26" ht="12" customHeight="1">
      <c r="A97" s="189"/>
      <c r="B97" s="189"/>
      <c r="C97" s="188"/>
      <c r="D97" s="189"/>
      <c r="F97" s="188"/>
      <c r="G97" s="189"/>
      <c r="H97" s="195"/>
      <c r="I97" s="195"/>
      <c r="J97" s="195"/>
      <c r="L97" s="188"/>
    </row>
    <row r="98" spans="1:26" ht="12" customHeight="1">
      <c r="A98" s="189"/>
      <c r="B98" s="189"/>
      <c r="C98" s="188"/>
      <c r="D98" s="189"/>
      <c r="F98" s="188"/>
      <c r="G98" s="189"/>
      <c r="H98" s="195"/>
      <c r="I98" s="195"/>
      <c r="J98" s="195"/>
      <c r="L98" s="188"/>
    </row>
    <row r="99" spans="1:26" ht="12" customHeight="1">
      <c r="A99" s="190" t="s">
        <v>1149</v>
      </c>
      <c r="B99" s="190"/>
      <c r="C99" s="191"/>
      <c r="D99" s="190"/>
      <c r="E99" s="190"/>
      <c r="F99" s="191"/>
      <c r="G99" s="190"/>
      <c r="H99" s="192"/>
      <c r="I99" s="192"/>
      <c r="J99" s="192"/>
      <c r="K99" s="190"/>
      <c r="L99" s="191"/>
      <c r="M99" s="190"/>
      <c r="N99" s="190"/>
      <c r="O99" s="190"/>
      <c r="P99" s="190"/>
      <c r="Q99" s="190"/>
      <c r="R99" s="190"/>
      <c r="S99" s="190"/>
      <c r="T99" s="190"/>
      <c r="U99" s="190"/>
      <c r="V99" s="190"/>
      <c r="W99" s="190"/>
      <c r="X99" s="190"/>
      <c r="Y99" s="190"/>
      <c r="Z99" s="190"/>
    </row>
    <row r="100" spans="1:26" ht="29">
      <c r="A100" s="194" t="s">
        <v>1151</v>
      </c>
      <c r="B100" s="194" t="s">
        <v>1150</v>
      </c>
      <c r="C100" s="194" t="s">
        <v>1149</v>
      </c>
      <c r="D100" s="193"/>
      <c r="E100" s="193"/>
      <c r="F100" s="194"/>
      <c r="G100" s="193"/>
      <c r="H100" s="193"/>
      <c r="I100" s="198"/>
      <c r="J100" s="198"/>
      <c r="K100" s="193"/>
      <c r="L100" s="194"/>
      <c r="M100" s="193"/>
      <c r="N100" s="193"/>
      <c r="O100" s="193"/>
      <c r="P100" s="193"/>
      <c r="Q100" s="193"/>
      <c r="R100" s="193"/>
      <c r="S100" s="193"/>
      <c r="T100" s="193"/>
      <c r="U100" s="193"/>
      <c r="V100" s="193"/>
      <c r="W100" s="193"/>
      <c r="X100" s="193"/>
      <c r="Y100" s="193"/>
      <c r="Z100" s="193"/>
    </row>
    <row r="101" spans="1:26" ht="12" customHeight="1">
      <c r="A101" s="190" t="s">
        <v>1144</v>
      </c>
      <c r="B101" s="190"/>
      <c r="C101" s="191"/>
      <c r="D101" s="190"/>
      <c r="E101" s="190"/>
      <c r="F101" s="191"/>
      <c r="G101" s="190"/>
      <c r="H101" s="192"/>
      <c r="I101" s="192"/>
      <c r="J101" s="192"/>
      <c r="K101" s="190"/>
      <c r="L101" s="191"/>
      <c r="M101" s="190"/>
      <c r="N101" s="190"/>
      <c r="O101" s="190"/>
      <c r="P101" s="190"/>
      <c r="Q101" s="190"/>
      <c r="R101" s="190"/>
      <c r="S101" s="190"/>
      <c r="T101" s="190"/>
      <c r="U101" s="190"/>
      <c r="V101" s="190"/>
      <c r="W101" s="190"/>
      <c r="X101" s="190"/>
      <c r="Y101" s="190"/>
      <c r="Z101" s="190"/>
    </row>
    <row r="102" spans="1:26" ht="29">
      <c r="A102" s="194" t="s">
        <v>1148</v>
      </c>
      <c r="B102" s="194" t="s">
        <v>1147</v>
      </c>
      <c r="C102" s="194" t="s">
        <v>1144</v>
      </c>
      <c r="D102" s="193"/>
      <c r="E102" s="193"/>
      <c r="F102" s="194"/>
      <c r="G102" s="193"/>
      <c r="H102" s="193"/>
      <c r="I102" s="198"/>
      <c r="J102" s="198"/>
      <c r="K102" s="193"/>
      <c r="L102" s="194"/>
      <c r="M102" s="193"/>
      <c r="N102" s="193"/>
      <c r="O102" s="193"/>
      <c r="P102" s="193"/>
      <c r="Q102" s="193"/>
      <c r="R102" s="193"/>
      <c r="S102" s="193"/>
      <c r="T102" s="193"/>
      <c r="U102" s="193"/>
      <c r="V102" s="193"/>
      <c r="W102" s="193"/>
      <c r="X102" s="193"/>
      <c r="Y102" s="193"/>
      <c r="Z102" s="193"/>
    </row>
    <row r="103" spans="1:26" ht="29">
      <c r="A103" s="194" t="s">
        <v>1146</v>
      </c>
      <c r="B103" s="194" t="s">
        <v>1145</v>
      </c>
      <c r="C103" s="194" t="s">
        <v>1144</v>
      </c>
      <c r="D103" s="193"/>
      <c r="E103" s="193"/>
      <c r="F103" s="194"/>
      <c r="G103" s="193"/>
      <c r="H103" s="193"/>
      <c r="I103" s="198"/>
      <c r="J103" s="198"/>
      <c r="K103" s="193"/>
      <c r="L103" s="194"/>
      <c r="M103" s="193"/>
      <c r="N103" s="193"/>
      <c r="O103" s="193"/>
      <c r="P103" s="193"/>
      <c r="Q103" s="193"/>
      <c r="R103" s="193"/>
      <c r="S103" s="193"/>
      <c r="T103" s="193"/>
      <c r="U103" s="193"/>
      <c r="V103" s="193"/>
      <c r="W103" s="193"/>
      <c r="X103" s="193"/>
      <c r="Y103" s="193"/>
      <c r="Z103" s="193"/>
    </row>
    <row r="104" spans="1:26" ht="12" customHeight="1">
      <c r="A104" s="190" t="s">
        <v>1141</v>
      </c>
      <c r="B104" s="190"/>
      <c r="C104" s="191"/>
      <c r="D104" s="190"/>
      <c r="E104" s="190"/>
      <c r="F104" s="191"/>
      <c r="G104" s="190"/>
      <c r="H104" s="192"/>
      <c r="I104" s="192"/>
      <c r="J104" s="192"/>
      <c r="K104" s="190"/>
      <c r="L104" s="191"/>
      <c r="M104" s="190"/>
      <c r="N104" s="190"/>
      <c r="O104" s="190"/>
      <c r="P104" s="190"/>
      <c r="Q104" s="190"/>
      <c r="R104" s="190"/>
      <c r="S104" s="190"/>
      <c r="T104" s="190"/>
      <c r="U104" s="190"/>
      <c r="V104" s="190"/>
      <c r="W104" s="190"/>
      <c r="X104" s="190"/>
      <c r="Y104" s="190"/>
      <c r="Z104" s="190"/>
    </row>
    <row r="105" spans="1:26" ht="12" customHeight="1">
      <c r="A105" s="189" t="s">
        <v>1143</v>
      </c>
      <c r="B105" s="188" t="s">
        <v>1142</v>
      </c>
      <c r="C105" s="188" t="s">
        <v>1141</v>
      </c>
      <c r="D105" s="189"/>
      <c r="E105" s="189"/>
      <c r="F105" s="188"/>
      <c r="G105" s="189"/>
      <c r="H105" s="188"/>
      <c r="I105" s="188"/>
      <c r="J105" s="188"/>
      <c r="K105" s="189"/>
      <c r="L105" s="188"/>
      <c r="M105" s="189"/>
      <c r="N105" s="189"/>
      <c r="O105" s="189"/>
      <c r="P105" s="189"/>
      <c r="Q105" s="189"/>
      <c r="R105" s="189"/>
      <c r="S105" s="189"/>
      <c r="T105" s="189"/>
      <c r="U105" s="189"/>
      <c r="V105" s="189"/>
      <c r="W105" s="189"/>
      <c r="X105" s="189"/>
      <c r="Y105" s="189"/>
      <c r="Z105" s="189"/>
    </row>
    <row r="106" spans="1:26" ht="12" customHeight="1">
      <c r="C106" s="188"/>
      <c r="F106" s="188"/>
      <c r="H106" s="188"/>
      <c r="I106" s="188"/>
      <c r="J106" s="188"/>
      <c r="L106" s="188"/>
    </row>
    <row r="107" spans="1:26" ht="12" customHeight="1">
      <c r="A107" s="190" t="s">
        <v>898</v>
      </c>
      <c r="B107" s="190"/>
      <c r="C107" s="191"/>
      <c r="D107" s="190"/>
      <c r="E107" s="190"/>
      <c r="F107" s="191"/>
      <c r="G107" s="190"/>
      <c r="H107" s="192"/>
      <c r="I107" s="192"/>
      <c r="J107" s="192"/>
      <c r="K107" s="190"/>
      <c r="L107" s="191"/>
      <c r="M107" s="190"/>
      <c r="N107" s="190"/>
      <c r="O107" s="190"/>
      <c r="P107" s="190"/>
      <c r="Q107" s="190"/>
      <c r="R107" s="190"/>
      <c r="S107" s="190"/>
      <c r="T107" s="190"/>
      <c r="U107" s="190"/>
      <c r="V107" s="190"/>
      <c r="W107" s="190"/>
      <c r="X107" s="190"/>
      <c r="Y107" s="190"/>
      <c r="Z107" s="190"/>
    </row>
    <row r="108" spans="1:26" ht="12" customHeight="1">
      <c r="A108" s="189" t="s">
        <v>1140</v>
      </c>
      <c r="B108" s="189" t="s">
        <v>1139</v>
      </c>
      <c r="C108" s="188" t="s">
        <v>898</v>
      </c>
      <c r="D108" s="189"/>
      <c r="F108" s="188"/>
      <c r="G108" s="189"/>
      <c r="H108" s="188"/>
      <c r="I108" s="188"/>
      <c r="J108" s="188" t="s">
        <v>847</v>
      </c>
      <c r="L108" s="188"/>
      <c r="M108" s="189"/>
    </row>
    <row r="109" spans="1:26" ht="20.25" customHeight="1">
      <c r="A109" s="189" t="s">
        <v>1138</v>
      </c>
      <c r="B109" s="196" t="s">
        <v>1137</v>
      </c>
      <c r="C109" s="197" t="s">
        <v>898</v>
      </c>
      <c r="D109" s="196"/>
      <c r="E109" s="196"/>
      <c r="F109" s="197"/>
      <c r="G109" s="196"/>
      <c r="H109" s="197"/>
      <c r="I109" s="197"/>
      <c r="J109" s="197" t="s">
        <v>1130</v>
      </c>
      <c r="K109" s="196"/>
      <c r="L109" s="197"/>
      <c r="M109" s="196"/>
      <c r="N109" s="196"/>
      <c r="O109" s="196"/>
      <c r="P109" s="196"/>
      <c r="Q109" s="196"/>
      <c r="R109" s="196"/>
      <c r="S109" s="196"/>
      <c r="T109" s="196"/>
      <c r="U109" s="196"/>
      <c r="V109" s="196"/>
      <c r="W109" s="196"/>
      <c r="X109" s="196"/>
      <c r="Y109" s="196"/>
      <c r="Z109" s="196"/>
    </row>
    <row r="110" spans="1:26" ht="12" customHeight="1">
      <c r="A110" s="189"/>
      <c r="B110" s="189"/>
      <c r="C110" s="188"/>
      <c r="D110" s="189"/>
      <c r="F110" s="188"/>
      <c r="H110" s="188"/>
      <c r="I110" s="188"/>
      <c r="J110" s="188"/>
      <c r="L110" s="188"/>
    </row>
    <row r="111" spans="1:26" ht="55.5" customHeight="1">
      <c r="A111" s="189"/>
      <c r="B111" s="189"/>
      <c r="C111" s="188"/>
      <c r="D111" s="189"/>
      <c r="F111" s="188"/>
      <c r="H111" s="188"/>
      <c r="I111" s="188"/>
      <c r="J111" s="188"/>
      <c r="L111" s="188"/>
    </row>
    <row r="112" spans="1:26" ht="28.5" customHeight="1">
      <c r="A112" s="189" t="s">
        <v>1136</v>
      </c>
      <c r="B112" s="189" t="s">
        <v>1135</v>
      </c>
      <c r="C112" s="188" t="s">
        <v>898</v>
      </c>
      <c r="D112" s="189"/>
      <c r="F112" s="188"/>
      <c r="G112" s="189"/>
      <c r="H112" s="195"/>
      <c r="I112" s="195"/>
      <c r="J112" s="188" t="s">
        <v>898</v>
      </c>
      <c r="L112" s="188"/>
    </row>
    <row r="113" spans="1:26" ht="28.5" customHeight="1">
      <c r="A113" s="189" t="s">
        <v>1134</v>
      </c>
      <c r="B113" s="189" t="s">
        <v>1133</v>
      </c>
      <c r="C113" s="188" t="s">
        <v>898</v>
      </c>
      <c r="D113" s="189"/>
      <c r="F113" s="188"/>
      <c r="G113" s="189"/>
      <c r="H113" s="195"/>
      <c r="I113" s="195"/>
      <c r="J113" s="188" t="s">
        <v>898</v>
      </c>
      <c r="L113" s="188"/>
    </row>
    <row r="114" spans="1:26" ht="14">
      <c r="A114" s="194"/>
      <c r="B114" s="194"/>
      <c r="C114" s="194"/>
      <c r="D114" s="193"/>
      <c r="E114" s="193"/>
      <c r="F114" s="194"/>
      <c r="G114" s="193"/>
      <c r="H114" s="193"/>
      <c r="I114" s="193"/>
      <c r="J114" s="193"/>
      <c r="K114" s="193"/>
      <c r="L114" s="193"/>
      <c r="M114" s="193"/>
      <c r="N114" s="193"/>
      <c r="O114" s="193"/>
      <c r="P114" s="193"/>
      <c r="Q114" s="193"/>
      <c r="R114" s="193"/>
      <c r="S114" s="193"/>
      <c r="T114" s="193"/>
      <c r="U114" s="193"/>
      <c r="V114" s="193"/>
      <c r="W114" s="193"/>
      <c r="X114" s="193"/>
      <c r="Y114" s="193"/>
      <c r="Z114" s="193"/>
    </row>
    <row r="115" spans="1:26" ht="14">
      <c r="A115" s="194"/>
      <c r="B115" s="194"/>
      <c r="C115" s="194"/>
      <c r="D115" s="193"/>
      <c r="E115" s="193"/>
      <c r="F115" s="194"/>
      <c r="G115" s="193"/>
      <c r="H115" s="193"/>
      <c r="I115" s="193"/>
      <c r="J115" s="193"/>
      <c r="K115" s="193"/>
      <c r="L115" s="193"/>
      <c r="M115" s="193"/>
      <c r="N115" s="193"/>
      <c r="O115" s="193"/>
      <c r="P115" s="193"/>
      <c r="Q115" s="193"/>
      <c r="R115" s="193"/>
      <c r="S115" s="193"/>
      <c r="T115" s="193"/>
      <c r="U115" s="193"/>
      <c r="V115" s="193"/>
      <c r="W115" s="193"/>
      <c r="X115" s="193"/>
      <c r="Y115" s="193"/>
      <c r="Z115" s="193"/>
    </row>
    <row r="118" spans="1:26" ht="12" customHeight="1">
      <c r="A118" s="190" t="s">
        <v>1130</v>
      </c>
      <c r="B118" s="190"/>
      <c r="C118" s="191"/>
      <c r="D118" s="190"/>
      <c r="E118" s="190"/>
      <c r="F118" s="191"/>
      <c r="G118" s="190"/>
      <c r="H118" s="192"/>
      <c r="I118" s="192"/>
      <c r="J118" s="192"/>
      <c r="K118" s="190"/>
      <c r="L118" s="191"/>
      <c r="M118" s="190"/>
      <c r="N118" s="190"/>
      <c r="O118" s="190"/>
      <c r="P118" s="190"/>
      <c r="Q118" s="190"/>
      <c r="R118" s="190"/>
      <c r="S118" s="190"/>
      <c r="T118" s="190"/>
      <c r="U118" s="190"/>
      <c r="V118" s="190"/>
      <c r="W118" s="190"/>
      <c r="X118" s="190"/>
      <c r="Y118" s="190"/>
      <c r="Z118" s="190"/>
    </row>
    <row r="119" spans="1:26" ht="12" customHeight="1">
      <c r="A119" s="189" t="s">
        <v>1132</v>
      </c>
      <c r="B119" s="196" t="s">
        <v>1131</v>
      </c>
      <c r="C119" s="197" t="s">
        <v>1130</v>
      </c>
      <c r="D119" s="196"/>
      <c r="E119" s="196"/>
      <c r="F119" s="197"/>
      <c r="G119" s="196"/>
      <c r="H119" s="197"/>
      <c r="I119" s="197"/>
      <c r="J119" s="197" t="s">
        <v>898</v>
      </c>
      <c r="K119" s="196"/>
      <c r="L119" s="197"/>
      <c r="M119" s="196"/>
      <c r="N119" s="196"/>
      <c r="O119" s="196"/>
      <c r="P119" s="196"/>
      <c r="Q119" s="196"/>
      <c r="R119" s="196"/>
      <c r="S119" s="196"/>
      <c r="T119" s="196"/>
      <c r="U119" s="196"/>
      <c r="V119" s="196"/>
      <c r="W119" s="196"/>
      <c r="X119" s="196"/>
      <c r="Y119" s="196"/>
      <c r="Z119" s="196"/>
    </row>
    <row r="120" spans="1:26" ht="12" customHeight="1">
      <c r="A120" s="189"/>
      <c r="B120" s="189"/>
      <c r="C120" s="188"/>
      <c r="D120" s="189"/>
      <c r="F120" s="188"/>
      <c r="H120" s="188"/>
      <c r="I120" s="188"/>
      <c r="J120" s="188"/>
      <c r="L120" s="188"/>
    </row>
    <row r="121" spans="1:26" ht="12" customHeight="1">
      <c r="A121" s="189"/>
      <c r="B121" s="189"/>
      <c r="C121" s="188"/>
      <c r="D121" s="189"/>
      <c r="F121" s="188"/>
      <c r="H121" s="188"/>
      <c r="I121" s="188"/>
      <c r="J121" s="188"/>
      <c r="L121" s="188"/>
    </row>
    <row r="122" spans="1:26" ht="12" customHeight="1">
      <c r="A122" s="189"/>
      <c r="B122" s="189"/>
      <c r="C122" s="188"/>
      <c r="D122" s="189"/>
      <c r="F122" s="188"/>
      <c r="G122" s="189"/>
      <c r="H122" s="188"/>
      <c r="I122" s="188"/>
      <c r="J122" s="188"/>
      <c r="L122" s="188"/>
    </row>
    <row r="123" spans="1:26" ht="12" customHeight="1">
      <c r="A123" s="189"/>
      <c r="B123" s="189"/>
      <c r="C123" s="188"/>
      <c r="D123" s="189"/>
      <c r="F123" s="188"/>
      <c r="G123" s="189"/>
      <c r="H123" s="195"/>
      <c r="I123" s="195"/>
      <c r="J123" s="195"/>
      <c r="L123" s="188"/>
    </row>
    <row r="124" spans="1:26" ht="12" customHeight="1">
      <c r="A124" s="189"/>
      <c r="B124" s="189"/>
      <c r="C124" s="188"/>
      <c r="D124" s="189"/>
      <c r="F124" s="188"/>
      <c r="G124" s="189"/>
      <c r="H124" s="195"/>
      <c r="I124" s="195"/>
      <c r="J124" s="195"/>
      <c r="L124" s="188"/>
    </row>
    <row r="125" spans="1:26" ht="12" customHeight="1">
      <c r="A125" s="189"/>
      <c r="B125" s="189"/>
      <c r="C125" s="188"/>
      <c r="D125" s="189"/>
      <c r="F125" s="188"/>
      <c r="G125" s="189"/>
      <c r="H125" s="188"/>
      <c r="I125" s="188"/>
      <c r="J125" s="188"/>
      <c r="L125" s="188"/>
    </row>
    <row r="126" spans="1:26" ht="12" customHeight="1">
      <c r="A126" s="189"/>
      <c r="B126" s="189"/>
      <c r="C126" s="188"/>
      <c r="D126" s="189"/>
      <c r="F126" s="188"/>
      <c r="G126" s="189"/>
      <c r="H126" s="188"/>
      <c r="I126" s="188"/>
      <c r="J126" s="188"/>
      <c r="L126" s="188"/>
    </row>
    <row r="127" spans="1:26" ht="12" customHeight="1">
      <c r="A127" s="189"/>
      <c r="B127" s="189"/>
      <c r="C127" s="188"/>
      <c r="D127" s="189"/>
      <c r="F127" s="188"/>
      <c r="G127" s="189"/>
      <c r="H127" s="188"/>
      <c r="I127" s="188"/>
      <c r="J127" s="188"/>
      <c r="L127" s="188"/>
    </row>
    <row r="128" spans="1:26" ht="12" customHeight="1">
      <c r="A128" s="189"/>
      <c r="B128" s="189"/>
      <c r="C128" s="188"/>
      <c r="D128" s="189"/>
      <c r="F128" s="188"/>
      <c r="G128" s="189"/>
      <c r="H128" s="188"/>
      <c r="I128" s="188"/>
      <c r="J128" s="188"/>
      <c r="L128" s="188"/>
    </row>
    <row r="129" spans="1:26" ht="12" customHeight="1">
      <c r="A129" s="189"/>
      <c r="B129" s="188"/>
      <c r="C129" s="188"/>
      <c r="D129" s="189"/>
      <c r="F129" s="188"/>
      <c r="G129" s="189"/>
      <c r="H129" s="188"/>
      <c r="I129" s="188"/>
      <c r="J129" s="188"/>
      <c r="L129" s="188"/>
    </row>
    <row r="130" spans="1:26" ht="12" customHeight="1">
      <c r="A130" s="194"/>
      <c r="B130" s="194"/>
      <c r="C130" s="194"/>
      <c r="D130" s="193"/>
      <c r="E130" s="193"/>
      <c r="F130" s="194"/>
      <c r="G130" s="193"/>
      <c r="H130" s="193"/>
      <c r="I130" s="193"/>
      <c r="J130" s="194"/>
      <c r="K130" s="193"/>
      <c r="L130" s="194"/>
      <c r="M130" s="193"/>
      <c r="N130" s="193"/>
      <c r="O130" s="193"/>
      <c r="P130" s="193"/>
      <c r="Q130" s="193"/>
      <c r="R130" s="193"/>
      <c r="S130" s="193"/>
      <c r="T130" s="193"/>
      <c r="U130" s="193"/>
      <c r="V130" s="193"/>
      <c r="W130" s="193"/>
      <c r="X130" s="193"/>
      <c r="Y130" s="193"/>
      <c r="Z130" s="193"/>
    </row>
    <row r="131" spans="1:26" ht="12" customHeight="1">
      <c r="B131" s="188"/>
      <c r="C131" s="188"/>
      <c r="F131" s="188"/>
      <c r="H131" s="188"/>
      <c r="I131" s="188"/>
      <c r="J131" s="188"/>
      <c r="L131" s="188"/>
    </row>
    <row r="132" spans="1:26" ht="12" customHeight="1">
      <c r="A132" s="190" t="s">
        <v>1129</v>
      </c>
      <c r="B132" s="190"/>
      <c r="C132" s="191"/>
      <c r="D132" s="190"/>
      <c r="E132" s="190"/>
      <c r="F132" s="191"/>
      <c r="G132" s="190"/>
      <c r="H132" s="192"/>
      <c r="I132" s="192"/>
      <c r="J132" s="192"/>
      <c r="K132" s="190"/>
      <c r="L132" s="191"/>
      <c r="M132" s="190"/>
      <c r="N132" s="190"/>
      <c r="O132" s="190"/>
      <c r="P132" s="190"/>
      <c r="Q132" s="190"/>
      <c r="R132" s="190"/>
      <c r="S132" s="190"/>
      <c r="T132" s="190"/>
      <c r="U132" s="190"/>
      <c r="V132" s="190"/>
      <c r="W132" s="190"/>
      <c r="X132" s="190"/>
      <c r="Y132" s="190"/>
      <c r="Z132" s="190"/>
    </row>
    <row r="133" spans="1:26" ht="12" customHeight="1">
      <c r="A133" s="189"/>
      <c r="B133" s="189"/>
      <c r="C133" s="188"/>
      <c r="D133" s="189"/>
      <c r="F133" s="188"/>
      <c r="G133" s="189"/>
      <c r="H133" s="188"/>
      <c r="I133" s="188"/>
      <c r="J133" s="188"/>
      <c r="L133" s="188"/>
    </row>
    <row r="134" spans="1:26" ht="12" customHeight="1">
      <c r="A134" s="189"/>
      <c r="B134" s="189"/>
      <c r="C134" s="188"/>
      <c r="D134" s="189"/>
      <c r="F134" s="188"/>
      <c r="G134" s="189"/>
      <c r="H134" s="188"/>
      <c r="I134" s="188"/>
      <c r="J134" s="188"/>
      <c r="L134" s="188"/>
    </row>
    <row r="135" spans="1:26" ht="12" customHeight="1">
      <c r="B135" s="188"/>
      <c r="C135" s="188"/>
      <c r="F135" s="188"/>
      <c r="H135" s="188"/>
      <c r="I135" s="188"/>
      <c r="J135" s="188"/>
    </row>
    <row r="137" spans="1:26" ht="12" customHeight="1">
      <c r="B137" s="188"/>
      <c r="C137" s="188"/>
      <c r="F137" s="188"/>
      <c r="H137" s="188"/>
      <c r="I137" s="188"/>
      <c r="J137" s="188"/>
    </row>
    <row r="138" spans="1:26" ht="12" customHeight="1">
      <c r="B138" s="188"/>
      <c r="C138" s="188"/>
      <c r="F138" s="188"/>
      <c r="H138" s="188"/>
      <c r="I138" s="188"/>
      <c r="J138" s="188"/>
    </row>
    <row r="139" spans="1:26" ht="12" customHeight="1">
      <c r="B139" s="188"/>
      <c r="C139" s="188"/>
      <c r="F139" s="188"/>
      <c r="H139" s="188"/>
      <c r="I139" s="188"/>
      <c r="J139" s="188"/>
    </row>
    <row r="140" spans="1:26" ht="12" customHeight="1">
      <c r="B140" s="188"/>
      <c r="C140" s="188"/>
      <c r="F140" s="188"/>
      <c r="H140" s="188"/>
      <c r="I140" s="188"/>
      <c r="J140" s="188"/>
    </row>
    <row r="141" spans="1:26" ht="12" customHeight="1">
      <c r="B141" s="188"/>
      <c r="C141" s="188"/>
      <c r="F141" s="188"/>
      <c r="H141" s="188"/>
      <c r="I141" s="188"/>
      <c r="J141" s="188"/>
    </row>
    <row r="142" spans="1:26" ht="12" customHeight="1">
      <c r="B142" s="188"/>
      <c r="C142" s="188"/>
      <c r="F142" s="188"/>
      <c r="H142" s="188"/>
      <c r="I142" s="188"/>
      <c r="J142" s="188"/>
    </row>
    <row r="143" spans="1:26" ht="12" customHeight="1">
      <c r="B143" s="188"/>
      <c r="C143" s="188"/>
      <c r="F143" s="188"/>
      <c r="H143" s="188"/>
      <c r="I143" s="188"/>
      <c r="J143" s="188"/>
    </row>
    <row r="144" spans="1:26" ht="12" customHeight="1">
      <c r="B144" s="188"/>
      <c r="C144" s="188"/>
      <c r="F144" s="188"/>
      <c r="H144" s="188"/>
      <c r="I144" s="188"/>
      <c r="J144" s="188"/>
    </row>
    <row r="145" spans="2:10" ht="12" customHeight="1">
      <c r="B145" s="188"/>
      <c r="C145" s="188"/>
      <c r="F145" s="188"/>
      <c r="H145" s="188"/>
      <c r="I145" s="188"/>
      <c r="J145" s="188"/>
    </row>
    <row r="146" spans="2:10" ht="12" customHeight="1">
      <c r="B146" s="188"/>
      <c r="C146" s="188"/>
      <c r="F146" s="188"/>
      <c r="H146" s="188"/>
      <c r="I146" s="188"/>
      <c r="J146" s="188"/>
    </row>
    <row r="147" spans="2:10" ht="12" customHeight="1">
      <c r="B147" s="188"/>
      <c r="C147" s="188"/>
      <c r="F147" s="188"/>
      <c r="H147" s="188"/>
      <c r="I147" s="188"/>
      <c r="J147" s="188"/>
    </row>
    <row r="148" spans="2:10" ht="12" customHeight="1">
      <c r="B148" s="188"/>
      <c r="C148" s="188"/>
      <c r="F148" s="188"/>
      <c r="H148" s="188"/>
      <c r="I148" s="188"/>
      <c r="J148" s="188"/>
    </row>
    <row r="149" spans="2:10" ht="12" customHeight="1">
      <c r="B149" s="188"/>
      <c r="C149" s="188"/>
      <c r="F149" s="188"/>
      <c r="H149" s="188"/>
      <c r="I149" s="188"/>
      <c r="J149" s="188"/>
    </row>
    <row r="150" spans="2:10" ht="12" customHeight="1">
      <c r="B150" s="188"/>
      <c r="C150" s="188"/>
      <c r="F150" s="188"/>
      <c r="H150" s="188"/>
      <c r="I150" s="188"/>
      <c r="J150" s="188"/>
    </row>
    <row r="151" spans="2:10" ht="12" customHeight="1">
      <c r="B151" s="188"/>
      <c r="C151" s="188"/>
      <c r="F151" s="188"/>
      <c r="H151" s="188"/>
      <c r="I151" s="188"/>
      <c r="J151" s="188"/>
    </row>
    <row r="152" spans="2:10" ht="12" customHeight="1">
      <c r="B152" s="188"/>
      <c r="C152" s="188"/>
      <c r="F152" s="188"/>
      <c r="H152" s="188"/>
      <c r="I152" s="188"/>
      <c r="J152" s="188"/>
    </row>
    <row r="153" spans="2:10" ht="12" customHeight="1">
      <c r="B153" s="188"/>
      <c r="C153" s="188"/>
      <c r="F153" s="188"/>
      <c r="H153" s="188"/>
      <c r="I153" s="188"/>
      <c r="J153" s="188"/>
    </row>
    <row r="154" spans="2:10" ht="12" customHeight="1">
      <c r="B154" s="188"/>
      <c r="C154" s="188"/>
      <c r="F154" s="188"/>
      <c r="H154" s="188"/>
      <c r="I154" s="188"/>
      <c r="J154" s="188"/>
    </row>
    <row r="155" spans="2:10" ht="12" customHeight="1">
      <c r="B155" s="188"/>
      <c r="C155" s="188"/>
      <c r="F155" s="188"/>
      <c r="H155" s="188"/>
      <c r="I155" s="188"/>
      <c r="J155" s="188"/>
    </row>
    <row r="156" spans="2:10" ht="12" customHeight="1">
      <c r="B156" s="188"/>
      <c r="C156" s="188"/>
      <c r="F156" s="188"/>
      <c r="H156" s="188"/>
      <c r="I156" s="188"/>
      <c r="J156" s="188"/>
    </row>
    <row r="157" spans="2:10" ht="12" customHeight="1">
      <c r="B157" s="188"/>
      <c r="C157" s="188"/>
      <c r="F157" s="188"/>
      <c r="H157" s="188"/>
      <c r="I157" s="188"/>
      <c r="J157" s="188"/>
    </row>
    <row r="158" spans="2:10" ht="12" customHeight="1">
      <c r="B158" s="188"/>
      <c r="C158" s="188"/>
      <c r="F158" s="188"/>
      <c r="H158" s="188"/>
      <c r="I158" s="188"/>
      <c r="J158" s="188"/>
    </row>
    <row r="159" spans="2:10" ht="12" customHeight="1">
      <c r="B159" s="188"/>
      <c r="C159" s="188"/>
      <c r="F159" s="188"/>
      <c r="H159" s="188"/>
      <c r="I159" s="188"/>
      <c r="J159" s="188"/>
    </row>
    <row r="160" spans="2:10" ht="12" customHeight="1">
      <c r="B160" s="188"/>
      <c r="C160" s="188"/>
      <c r="F160" s="188"/>
      <c r="H160" s="188"/>
      <c r="I160" s="188"/>
      <c r="J160" s="188"/>
    </row>
    <row r="161" spans="2:10" ht="12" customHeight="1">
      <c r="B161" s="188"/>
      <c r="C161" s="188"/>
      <c r="F161" s="188"/>
      <c r="H161" s="188"/>
      <c r="I161" s="188"/>
      <c r="J161" s="188"/>
    </row>
    <row r="162" spans="2:10" ht="12" customHeight="1">
      <c r="B162" s="188"/>
      <c r="C162" s="188"/>
      <c r="F162" s="188"/>
      <c r="H162" s="188"/>
      <c r="I162" s="188"/>
      <c r="J162" s="188"/>
    </row>
    <row r="163" spans="2:10" ht="12" customHeight="1">
      <c r="B163" s="188"/>
      <c r="C163" s="188"/>
      <c r="F163" s="188"/>
      <c r="H163" s="188"/>
      <c r="I163" s="188"/>
      <c r="J163" s="188"/>
    </row>
    <row r="164" spans="2:10" ht="12" customHeight="1">
      <c r="B164" s="188"/>
      <c r="C164" s="188"/>
      <c r="F164" s="188"/>
      <c r="H164" s="188"/>
      <c r="I164" s="188"/>
      <c r="J164" s="188"/>
    </row>
    <row r="165" spans="2:10" ht="12" customHeight="1">
      <c r="B165" s="188"/>
      <c r="C165" s="188"/>
      <c r="F165" s="188"/>
      <c r="H165" s="188"/>
      <c r="I165" s="188"/>
      <c r="J165" s="188"/>
    </row>
    <row r="166" spans="2:10" ht="12" customHeight="1">
      <c r="B166" s="188"/>
      <c r="C166" s="188"/>
      <c r="F166" s="188"/>
      <c r="H166" s="188"/>
      <c r="I166" s="188"/>
      <c r="J166" s="188"/>
    </row>
    <row r="167" spans="2:10" ht="12" customHeight="1">
      <c r="B167" s="188"/>
      <c r="C167" s="188"/>
      <c r="F167" s="188"/>
      <c r="H167" s="188"/>
      <c r="I167" s="188"/>
      <c r="J167" s="188"/>
    </row>
    <row r="168" spans="2:10" ht="12" customHeight="1">
      <c r="B168" s="188"/>
      <c r="C168" s="188"/>
      <c r="F168" s="188"/>
      <c r="H168" s="188"/>
      <c r="I168" s="188"/>
      <c r="J168" s="188"/>
    </row>
    <row r="169" spans="2:10" ht="12" customHeight="1">
      <c r="B169" s="188"/>
      <c r="C169" s="188"/>
      <c r="F169" s="188"/>
      <c r="H169" s="188"/>
      <c r="I169" s="188"/>
      <c r="J169" s="188"/>
    </row>
    <row r="170" spans="2:10" ht="12" customHeight="1">
      <c r="B170" s="188"/>
      <c r="C170" s="188"/>
      <c r="F170" s="188"/>
      <c r="H170" s="188"/>
      <c r="I170" s="188"/>
      <c r="J170" s="188"/>
    </row>
    <row r="171" spans="2:10" ht="12" customHeight="1">
      <c r="B171" s="188"/>
      <c r="C171" s="188"/>
      <c r="F171" s="188"/>
      <c r="H171" s="188"/>
      <c r="I171" s="188"/>
      <c r="J171" s="188"/>
    </row>
    <row r="172" spans="2:10" ht="12" customHeight="1">
      <c r="B172" s="188"/>
      <c r="C172" s="188"/>
      <c r="F172" s="188"/>
      <c r="H172" s="188"/>
      <c r="I172" s="188"/>
      <c r="J172" s="188"/>
    </row>
    <row r="173" spans="2:10" ht="12" customHeight="1">
      <c r="B173" s="188"/>
      <c r="C173" s="188"/>
      <c r="F173" s="188"/>
      <c r="H173" s="188"/>
      <c r="I173" s="188"/>
      <c r="J173" s="188"/>
    </row>
    <row r="174" spans="2:10" ht="12" customHeight="1">
      <c r="B174" s="188"/>
      <c r="C174" s="188"/>
      <c r="F174" s="188"/>
      <c r="H174" s="188"/>
      <c r="I174" s="188"/>
      <c r="J174" s="188"/>
    </row>
    <row r="175" spans="2:10" ht="12" customHeight="1">
      <c r="B175" s="188"/>
      <c r="C175" s="188"/>
      <c r="F175" s="188"/>
      <c r="H175" s="188"/>
      <c r="I175" s="188"/>
      <c r="J175" s="188"/>
    </row>
    <row r="176" spans="2:10" ht="12" customHeight="1">
      <c r="B176" s="188"/>
      <c r="C176" s="188"/>
      <c r="F176" s="188"/>
      <c r="H176" s="188"/>
      <c r="I176" s="188"/>
      <c r="J176" s="188"/>
    </row>
    <row r="177" spans="2:10" ht="12" customHeight="1">
      <c r="B177" s="188"/>
      <c r="C177" s="188"/>
      <c r="F177" s="188"/>
      <c r="H177" s="188"/>
      <c r="I177" s="188"/>
      <c r="J177" s="188"/>
    </row>
    <row r="178" spans="2:10" ht="12" customHeight="1">
      <c r="B178" s="188"/>
      <c r="C178" s="188"/>
      <c r="F178" s="188"/>
      <c r="H178" s="188"/>
      <c r="I178" s="188"/>
      <c r="J178" s="188"/>
    </row>
    <row r="179" spans="2:10" ht="12" customHeight="1">
      <c r="B179" s="188"/>
      <c r="C179" s="188"/>
      <c r="F179" s="188"/>
      <c r="H179" s="188"/>
      <c r="I179" s="188"/>
      <c r="J179" s="188"/>
    </row>
    <row r="180" spans="2:10" ht="12" customHeight="1">
      <c r="B180" s="188"/>
      <c r="C180" s="188"/>
      <c r="F180" s="188"/>
      <c r="H180" s="188"/>
      <c r="I180" s="188"/>
      <c r="J180" s="188"/>
    </row>
    <row r="181" spans="2:10" ht="12" customHeight="1">
      <c r="C181" s="188"/>
      <c r="F181" s="188"/>
      <c r="H181" s="188"/>
      <c r="I181" s="188"/>
      <c r="J181" s="188"/>
    </row>
    <row r="182" spans="2:10" ht="12" customHeight="1">
      <c r="C182" s="188"/>
      <c r="F182" s="188"/>
      <c r="H182" s="188"/>
      <c r="I182" s="188"/>
      <c r="J182" s="188"/>
    </row>
    <row r="183" spans="2:10" ht="12" customHeight="1">
      <c r="C183" s="188"/>
      <c r="F183" s="188"/>
      <c r="H183" s="188"/>
      <c r="I183" s="188"/>
      <c r="J183" s="188"/>
    </row>
    <row r="184" spans="2:10" ht="12" customHeight="1">
      <c r="C184" s="188"/>
      <c r="F184" s="188"/>
      <c r="H184" s="188"/>
      <c r="I184" s="188"/>
      <c r="J184" s="188"/>
    </row>
    <row r="185" spans="2:10" ht="12" customHeight="1">
      <c r="C185" s="188"/>
      <c r="F185" s="188"/>
      <c r="H185" s="188"/>
      <c r="I185" s="188"/>
      <c r="J185" s="188"/>
    </row>
    <row r="186" spans="2:10" ht="12" customHeight="1">
      <c r="C186" s="188"/>
      <c r="F186" s="188"/>
      <c r="H186" s="188"/>
      <c r="I186" s="188"/>
      <c r="J186" s="188"/>
    </row>
    <row r="187" spans="2:10" ht="12" customHeight="1">
      <c r="C187" s="188"/>
      <c r="F187" s="188"/>
      <c r="H187" s="188"/>
      <c r="I187" s="188"/>
      <c r="J187" s="188"/>
    </row>
    <row r="188" spans="2:10" ht="12" customHeight="1">
      <c r="C188" s="188"/>
      <c r="F188" s="188"/>
      <c r="H188" s="188"/>
      <c r="I188" s="188"/>
      <c r="J188" s="188"/>
    </row>
    <row r="189" spans="2:10" ht="12" customHeight="1">
      <c r="C189" s="188"/>
      <c r="F189" s="188"/>
      <c r="H189" s="188"/>
      <c r="I189" s="188"/>
      <c r="J189" s="188"/>
    </row>
    <row r="190" spans="2:10" ht="12" customHeight="1">
      <c r="C190" s="188"/>
      <c r="F190" s="188"/>
      <c r="H190" s="188"/>
      <c r="I190" s="188"/>
      <c r="J190" s="188"/>
    </row>
    <row r="191" spans="2:10" ht="12" customHeight="1">
      <c r="C191" s="188"/>
      <c r="F191" s="188"/>
      <c r="H191" s="188"/>
      <c r="I191" s="188"/>
      <c r="J191" s="188"/>
    </row>
    <row r="192" spans="2:10" ht="12" customHeight="1">
      <c r="C192" s="188"/>
      <c r="F192" s="188"/>
      <c r="H192" s="188"/>
      <c r="I192" s="188"/>
      <c r="J192" s="188"/>
    </row>
    <row r="193" spans="3:10" ht="12" customHeight="1">
      <c r="C193" s="188"/>
      <c r="F193" s="188"/>
      <c r="H193" s="188"/>
      <c r="I193" s="188"/>
      <c r="J193" s="188"/>
    </row>
    <row r="194" spans="3:10" ht="12" customHeight="1">
      <c r="C194" s="188"/>
      <c r="F194" s="188"/>
      <c r="H194" s="188"/>
      <c r="I194" s="188"/>
      <c r="J194" s="188"/>
    </row>
    <row r="195" spans="3:10" ht="12" customHeight="1">
      <c r="C195" s="188"/>
      <c r="F195" s="188"/>
      <c r="H195" s="188"/>
      <c r="I195" s="188"/>
      <c r="J195" s="188"/>
    </row>
    <row r="196" spans="3:10" ht="12" customHeight="1">
      <c r="C196" s="188"/>
      <c r="F196" s="188"/>
      <c r="H196" s="188"/>
      <c r="I196" s="188"/>
      <c r="J196" s="188"/>
    </row>
    <row r="197" spans="3:10" ht="12" customHeight="1">
      <c r="C197" s="188"/>
      <c r="F197" s="188"/>
      <c r="H197" s="188"/>
      <c r="I197" s="188"/>
      <c r="J197" s="188"/>
    </row>
    <row r="198" spans="3:10" ht="12" customHeight="1">
      <c r="C198" s="188"/>
      <c r="F198" s="188"/>
      <c r="H198" s="188"/>
      <c r="I198" s="188"/>
      <c r="J198" s="188"/>
    </row>
    <row r="199" spans="3:10" ht="12" customHeight="1">
      <c r="C199" s="188"/>
      <c r="F199" s="188"/>
      <c r="H199" s="188"/>
      <c r="I199" s="188"/>
      <c r="J199" s="188"/>
    </row>
    <row r="200" spans="3:10" ht="12" customHeight="1">
      <c r="C200" s="188"/>
      <c r="F200" s="188"/>
      <c r="H200" s="188"/>
      <c r="I200" s="188"/>
      <c r="J200" s="188"/>
    </row>
    <row r="201" spans="3:10" ht="12" customHeight="1">
      <c r="C201" s="188"/>
      <c r="F201" s="188"/>
      <c r="H201" s="188"/>
      <c r="I201" s="188"/>
      <c r="J201" s="188"/>
    </row>
    <row r="202" spans="3:10" ht="12" customHeight="1">
      <c r="C202" s="188"/>
      <c r="F202" s="188"/>
      <c r="H202" s="188"/>
      <c r="I202" s="188"/>
      <c r="J202" s="188"/>
    </row>
    <row r="203" spans="3:10" ht="12" customHeight="1">
      <c r="C203" s="188"/>
      <c r="F203" s="188"/>
      <c r="H203" s="188"/>
      <c r="I203" s="188"/>
      <c r="J203" s="188"/>
    </row>
    <row r="204" spans="3:10" ht="12" customHeight="1">
      <c r="C204" s="188"/>
      <c r="F204" s="188"/>
      <c r="H204" s="188"/>
      <c r="I204" s="188"/>
      <c r="J204" s="188"/>
    </row>
    <row r="205" spans="3:10" ht="12" customHeight="1">
      <c r="C205" s="188"/>
      <c r="F205" s="188"/>
      <c r="H205" s="188"/>
      <c r="I205" s="188"/>
      <c r="J205" s="188"/>
    </row>
    <row r="206" spans="3:10" ht="12" customHeight="1">
      <c r="C206" s="188"/>
      <c r="F206" s="188"/>
      <c r="H206" s="188"/>
      <c r="I206" s="188"/>
      <c r="J206" s="188"/>
    </row>
    <row r="207" spans="3:10" ht="12" customHeight="1">
      <c r="C207" s="188"/>
      <c r="F207" s="188"/>
      <c r="H207" s="188"/>
      <c r="I207" s="188"/>
      <c r="J207" s="188"/>
    </row>
    <row r="208" spans="3:10" ht="12" customHeight="1">
      <c r="C208" s="188"/>
      <c r="F208" s="188"/>
      <c r="H208" s="188"/>
      <c r="I208" s="188"/>
      <c r="J208" s="188"/>
    </row>
    <row r="209" spans="3:10" ht="12" customHeight="1">
      <c r="C209" s="188"/>
      <c r="F209" s="188"/>
      <c r="H209" s="188"/>
      <c r="I209" s="188"/>
      <c r="J209" s="188"/>
    </row>
    <row r="210" spans="3:10" ht="12" customHeight="1">
      <c r="C210" s="188"/>
      <c r="F210" s="188"/>
      <c r="H210" s="188"/>
      <c r="I210" s="188"/>
      <c r="J210" s="188"/>
    </row>
    <row r="211" spans="3:10" ht="12" customHeight="1">
      <c r="C211" s="188"/>
      <c r="F211" s="188"/>
      <c r="H211" s="188"/>
      <c r="I211" s="188"/>
      <c r="J211" s="188"/>
    </row>
    <row r="212" spans="3:10" ht="12" customHeight="1">
      <c r="C212" s="188"/>
      <c r="F212" s="188"/>
      <c r="H212" s="188"/>
      <c r="I212" s="188"/>
      <c r="J212" s="188"/>
    </row>
    <row r="213" spans="3:10" ht="12" customHeight="1">
      <c r="C213" s="188"/>
      <c r="F213" s="188"/>
      <c r="H213" s="188"/>
      <c r="I213" s="188"/>
      <c r="J213" s="188"/>
    </row>
    <row r="214" spans="3:10" ht="12" customHeight="1">
      <c r="C214" s="188"/>
      <c r="F214" s="188"/>
      <c r="H214" s="188"/>
      <c r="I214" s="188"/>
      <c r="J214" s="188"/>
    </row>
    <row r="215" spans="3:10" ht="12" customHeight="1">
      <c r="C215" s="188"/>
      <c r="F215" s="188"/>
      <c r="H215" s="188"/>
      <c r="I215" s="188"/>
      <c r="J215" s="188"/>
    </row>
    <row r="216" spans="3:10" ht="12" customHeight="1">
      <c r="C216" s="188"/>
      <c r="F216" s="188"/>
      <c r="H216" s="188"/>
      <c r="I216" s="188"/>
      <c r="J216" s="188"/>
    </row>
    <row r="217" spans="3:10" ht="12" customHeight="1">
      <c r="C217" s="188"/>
      <c r="F217" s="188"/>
      <c r="H217" s="188"/>
      <c r="I217" s="188"/>
      <c r="J217" s="188"/>
    </row>
    <row r="218" spans="3:10" ht="12" customHeight="1">
      <c r="C218" s="188"/>
      <c r="F218" s="188"/>
      <c r="H218" s="188"/>
      <c r="I218" s="188"/>
      <c r="J218" s="188"/>
    </row>
    <row r="219" spans="3:10" ht="12" customHeight="1">
      <c r="C219" s="188"/>
      <c r="F219" s="188"/>
      <c r="H219" s="188"/>
      <c r="I219" s="188"/>
      <c r="J219" s="188"/>
    </row>
    <row r="220" spans="3:10" ht="12" customHeight="1">
      <c r="C220" s="188"/>
      <c r="F220" s="188"/>
      <c r="H220" s="188"/>
      <c r="I220" s="188"/>
      <c r="J220" s="188"/>
    </row>
    <row r="221" spans="3:10" ht="12" customHeight="1">
      <c r="C221" s="188"/>
      <c r="F221" s="188"/>
      <c r="H221" s="188"/>
      <c r="I221" s="188"/>
      <c r="J221" s="188"/>
    </row>
    <row r="222" spans="3:10" ht="12" customHeight="1">
      <c r="C222" s="188"/>
      <c r="F222" s="188"/>
      <c r="H222" s="188"/>
      <c r="I222" s="188"/>
      <c r="J222" s="188"/>
    </row>
    <row r="223" spans="3:10" ht="12" customHeight="1">
      <c r="C223" s="188"/>
      <c r="F223" s="188"/>
      <c r="H223" s="188"/>
      <c r="I223" s="188"/>
      <c r="J223" s="188"/>
    </row>
    <row r="224" spans="3:10" ht="12" customHeight="1">
      <c r="C224" s="188"/>
      <c r="F224" s="188"/>
      <c r="H224" s="188"/>
      <c r="I224" s="188"/>
      <c r="J224" s="188"/>
    </row>
    <row r="225" spans="3:10" ht="12" customHeight="1">
      <c r="C225" s="188"/>
      <c r="F225" s="188"/>
      <c r="H225" s="188"/>
      <c r="I225" s="188"/>
      <c r="J225" s="188"/>
    </row>
    <row r="226" spans="3:10" ht="12" customHeight="1">
      <c r="C226" s="188"/>
      <c r="F226" s="188"/>
      <c r="H226" s="188"/>
      <c r="I226" s="188"/>
      <c r="J226" s="188"/>
    </row>
    <row r="227" spans="3:10" ht="12" customHeight="1">
      <c r="C227" s="188"/>
      <c r="F227" s="188"/>
      <c r="H227" s="188"/>
      <c r="I227" s="188"/>
      <c r="J227" s="188"/>
    </row>
    <row r="228" spans="3:10" ht="12" customHeight="1">
      <c r="C228" s="188"/>
      <c r="F228" s="188"/>
      <c r="H228" s="188"/>
      <c r="I228" s="188"/>
      <c r="J228" s="188"/>
    </row>
    <row r="229" spans="3:10" ht="12" customHeight="1">
      <c r="C229" s="188"/>
      <c r="F229" s="188"/>
      <c r="H229" s="188"/>
      <c r="I229" s="188"/>
      <c r="J229" s="188"/>
    </row>
    <row r="230" spans="3:10" ht="12" customHeight="1">
      <c r="C230" s="188"/>
      <c r="F230" s="188"/>
      <c r="H230" s="188"/>
      <c r="I230" s="188"/>
      <c r="J230" s="188"/>
    </row>
    <row r="231" spans="3:10" ht="12" customHeight="1">
      <c r="C231" s="188"/>
      <c r="F231" s="188"/>
      <c r="H231" s="188"/>
      <c r="I231" s="188"/>
      <c r="J231" s="188"/>
    </row>
    <row r="232" spans="3:10" ht="12" customHeight="1">
      <c r="C232" s="188"/>
      <c r="F232" s="188"/>
      <c r="H232" s="188"/>
      <c r="I232" s="188"/>
      <c r="J232" s="188"/>
    </row>
    <row r="233" spans="3:10" ht="12" customHeight="1">
      <c r="C233" s="188"/>
      <c r="F233" s="188"/>
      <c r="H233" s="188"/>
      <c r="I233" s="188"/>
      <c r="J233" s="188"/>
    </row>
    <row r="234" spans="3:10" ht="12" customHeight="1">
      <c r="C234" s="188"/>
      <c r="F234" s="188"/>
      <c r="H234" s="188"/>
      <c r="I234" s="188"/>
      <c r="J234" s="188"/>
    </row>
    <row r="235" spans="3:10" ht="12" customHeight="1">
      <c r="C235" s="188"/>
      <c r="F235" s="188"/>
      <c r="H235" s="188"/>
      <c r="I235" s="188"/>
      <c r="J235" s="188"/>
    </row>
    <row r="236" spans="3:10" ht="12" customHeight="1">
      <c r="C236" s="188"/>
      <c r="F236" s="188"/>
      <c r="H236" s="188"/>
      <c r="I236" s="188"/>
      <c r="J236" s="188"/>
    </row>
    <row r="237" spans="3:10" ht="12" customHeight="1">
      <c r="C237" s="188"/>
      <c r="F237" s="188"/>
      <c r="H237" s="188"/>
      <c r="I237" s="188"/>
      <c r="J237" s="188"/>
    </row>
    <row r="238" spans="3:10" ht="12" customHeight="1">
      <c r="C238" s="188"/>
      <c r="F238" s="188"/>
      <c r="H238" s="188"/>
      <c r="I238" s="188"/>
      <c r="J238" s="188"/>
    </row>
    <row r="239" spans="3:10" ht="12" customHeight="1">
      <c r="C239" s="188"/>
      <c r="F239" s="188"/>
      <c r="H239" s="188"/>
      <c r="I239" s="188"/>
      <c r="J239" s="188"/>
    </row>
    <row r="240" spans="3:10" ht="12" customHeight="1">
      <c r="C240" s="188"/>
      <c r="F240" s="188"/>
      <c r="H240" s="188"/>
      <c r="I240" s="188"/>
      <c r="J240" s="188"/>
    </row>
    <row r="241" spans="3:10" ht="12" customHeight="1">
      <c r="C241" s="188"/>
      <c r="F241" s="188"/>
      <c r="H241" s="188"/>
      <c r="I241" s="188"/>
      <c r="J241" s="188"/>
    </row>
    <row r="242" spans="3:10" ht="12" customHeight="1">
      <c r="C242" s="188"/>
      <c r="F242" s="188"/>
      <c r="H242" s="188"/>
      <c r="I242" s="188"/>
      <c r="J242" s="188"/>
    </row>
    <row r="243" spans="3:10" ht="12" customHeight="1">
      <c r="C243" s="188"/>
      <c r="F243" s="188"/>
      <c r="H243" s="188"/>
      <c r="I243" s="188"/>
      <c r="J243" s="188"/>
    </row>
    <row r="244" spans="3:10" ht="12" customHeight="1">
      <c r="C244" s="188"/>
      <c r="F244" s="188"/>
      <c r="H244" s="188"/>
      <c r="I244" s="188"/>
      <c r="J244" s="188"/>
    </row>
    <row r="245" spans="3:10" ht="12" customHeight="1">
      <c r="C245" s="188"/>
      <c r="F245" s="188"/>
      <c r="H245" s="188"/>
      <c r="I245" s="188"/>
      <c r="J245" s="188"/>
    </row>
    <row r="246" spans="3:10" ht="12" customHeight="1">
      <c r="C246" s="188"/>
      <c r="F246" s="188"/>
      <c r="H246" s="188"/>
      <c r="I246" s="188"/>
      <c r="J246" s="188"/>
    </row>
    <row r="247" spans="3:10" ht="12" customHeight="1">
      <c r="C247" s="188"/>
      <c r="F247" s="188"/>
      <c r="H247" s="188"/>
      <c r="I247" s="188"/>
      <c r="J247" s="188"/>
    </row>
    <row r="248" spans="3:10" ht="12" customHeight="1">
      <c r="C248" s="188"/>
      <c r="F248" s="188"/>
      <c r="H248" s="188"/>
      <c r="I248" s="188"/>
      <c r="J248" s="188"/>
    </row>
    <row r="249" spans="3:10" ht="12" customHeight="1">
      <c r="C249" s="188"/>
      <c r="F249" s="188"/>
      <c r="H249" s="188"/>
      <c r="I249" s="188"/>
      <c r="J249" s="188"/>
    </row>
    <row r="250" spans="3:10" ht="12" customHeight="1">
      <c r="C250" s="188"/>
      <c r="F250" s="188"/>
      <c r="H250" s="188"/>
      <c r="I250" s="188"/>
      <c r="J250" s="188"/>
    </row>
    <row r="251" spans="3:10" ht="12" customHeight="1">
      <c r="C251" s="188"/>
      <c r="F251" s="188"/>
      <c r="H251" s="188"/>
      <c r="I251" s="188"/>
      <c r="J251" s="188"/>
    </row>
    <row r="252" spans="3:10" ht="12" customHeight="1">
      <c r="C252" s="188"/>
      <c r="F252" s="188"/>
      <c r="H252" s="188"/>
      <c r="I252" s="188"/>
      <c r="J252" s="188"/>
    </row>
    <row r="253" spans="3:10" ht="12" customHeight="1">
      <c r="C253" s="188"/>
      <c r="F253" s="188"/>
      <c r="H253" s="188"/>
      <c r="I253" s="188"/>
      <c r="J253" s="188"/>
    </row>
    <row r="254" spans="3:10" ht="12" customHeight="1">
      <c r="C254" s="188"/>
      <c r="F254" s="188"/>
      <c r="H254" s="188"/>
      <c r="I254" s="188"/>
      <c r="J254" s="188"/>
    </row>
    <row r="255" spans="3:10" ht="12" customHeight="1">
      <c r="C255" s="188"/>
      <c r="F255" s="188"/>
      <c r="H255" s="188"/>
      <c r="I255" s="188"/>
      <c r="J255" s="188"/>
    </row>
    <row r="256" spans="3:10" ht="12" customHeight="1">
      <c r="C256" s="188"/>
      <c r="F256" s="188"/>
      <c r="H256" s="188"/>
      <c r="I256" s="188"/>
      <c r="J256" s="188"/>
    </row>
    <row r="257" spans="3:10" ht="12" customHeight="1">
      <c r="C257" s="188"/>
      <c r="F257" s="188"/>
      <c r="H257" s="188"/>
      <c r="I257" s="188"/>
      <c r="J257" s="188"/>
    </row>
    <row r="258" spans="3:10" ht="12" customHeight="1">
      <c r="C258" s="188"/>
      <c r="F258" s="188"/>
      <c r="H258" s="188"/>
      <c r="I258" s="188"/>
      <c r="J258" s="188"/>
    </row>
    <row r="259" spans="3:10" ht="12" customHeight="1">
      <c r="C259" s="188"/>
      <c r="F259" s="188"/>
      <c r="H259" s="188"/>
      <c r="I259" s="188"/>
      <c r="J259" s="188"/>
    </row>
    <row r="260" spans="3:10" ht="12" customHeight="1">
      <c r="C260" s="188"/>
      <c r="F260" s="188"/>
      <c r="H260" s="188"/>
      <c r="I260" s="188"/>
      <c r="J260" s="188"/>
    </row>
    <row r="261" spans="3:10" ht="12" customHeight="1">
      <c r="C261" s="188"/>
      <c r="F261" s="188"/>
      <c r="H261" s="188"/>
      <c r="I261" s="188"/>
      <c r="J261" s="188"/>
    </row>
    <row r="262" spans="3:10" ht="12" customHeight="1">
      <c r="C262" s="188"/>
      <c r="F262" s="188"/>
      <c r="H262" s="188"/>
      <c r="I262" s="188"/>
      <c r="J262" s="188"/>
    </row>
    <row r="263" spans="3:10" ht="12" customHeight="1">
      <c r="C263" s="188"/>
      <c r="F263" s="188"/>
      <c r="H263" s="188"/>
      <c r="I263" s="188"/>
      <c r="J263" s="188"/>
    </row>
    <row r="264" spans="3:10" ht="12" customHeight="1">
      <c r="C264" s="188"/>
      <c r="F264" s="188"/>
      <c r="H264" s="188"/>
      <c r="I264" s="188"/>
      <c r="J264" s="188"/>
    </row>
    <row r="265" spans="3:10" ht="12" customHeight="1">
      <c r="C265" s="188"/>
      <c r="F265" s="188"/>
      <c r="H265" s="188"/>
      <c r="I265" s="188"/>
      <c r="J265" s="188"/>
    </row>
    <row r="266" spans="3:10" ht="12" customHeight="1">
      <c r="C266" s="188"/>
      <c r="F266" s="188"/>
      <c r="H266" s="188"/>
      <c r="I266" s="188"/>
      <c r="J266" s="188"/>
    </row>
    <row r="267" spans="3:10" ht="12" customHeight="1">
      <c r="C267" s="188"/>
      <c r="F267" s="188"/>
      <c r="H267" s="188"/>
      <c r="I267" s="188"/>
      <c r="J267" s="188"/>
    </row>
    <row r="268" spans="3:10" ht="12" customHeight="1">
      <c r="C268" s="188"/>
      <c r="F268" s="188"/>
      <c r="H268" s="188"/>
      <c r="I268" s="188"/>
      <c r="J268" s="188"/>
    </row>
    <row r="269" spans="3:10" ht="12" customHeight="1">
      <c r="C269" s="188"/>
      <c r="F269" s="188"/>
      <c r="H269" s="188"/>
      <c r="I269" s="188"/>
      <c r="J269" s="188"/>
    </row>
    <row r="270" spans="3:10" ht="12" customHeight="1">
      <c r="C270" s="188"/>
      <c r="F270" s="188"/>
      <c r="H270" s="188"/>
      <c r="I270" s="188"/>
      <c r="J270" s="188"/>
    </row>
    <row r="271" spans="3:10" ht="12" customHeight="1">
      <c r="C271" s="188"/>
      <c r="F271" s="188"/>
      <c r="H271" s="188"/>
      <c r="I271" s="188"/>
      <c r="J271" s="188"/>
    </row>
    <row r="272" spans="3:10" ht="12" customHeight="1">
      <c r="C272" s="188"/>
      <c r="F272" s="188"/>
      <c r="H272" s="188"/>
      <c r="I272" s="188"/>
      <c r="J272" s="188"/>
    </row>
    <row r="273" spans="3:10" ht="12" customHeight="1">
      <c r="C273" s="188"/>
      <c r="F273" s="188"/>
      <c r="H273" s="188"/>
      <c r="I273" s="188"/>
      <c r="J273" s="188"/>
    </row>
    <row r="274" spans="3:10" ht="12" customHeight="1">
      <c r="C274" s="188"/>
      <c r="F274" s="188"/>
      <c r="H274" s="188"/>
      <c r="I274" s="188"/>
      <c r="J274" s="188"/>
    </row>
    <row r="275" spans="3:10" ht="12" customHeight="1">
      <c r="C275" s="188"/>
      <c r="F275" s="188"/>
      <c r="H275" s="188"/>
      <c r="I275" s="188"/>
      <c r="J275" s="188"/>
    </row>
    <row r="276" spans="3:10" ht="12" customHeight="1">
      <c r="C276" s="188"/>
      <c r="F276" s="188"/>
      <c r="H276" s="188"/>
      <c r="I276" s="188"/>
      <c r="J276" s="188"/>
    </row>
    <row r="277" spans="3:10" ht="12" customHeight="1">
      <c r="C277" s="188"/>
      <c r="F277" s="188"/>
      <c r="H277" s="188"/>
      <c r="I277" s="188"/>
      <c r="J277" s="188"/>
    </row>
    <row r="278" spans="3:10" ht="12" customHeight="1">
      <c r="C278" s="188"/>
      <c r="F278" s="188"/>
      <c r="H278" s="188"/>
      <c r="I278" s="188"/>
      <c r="J278" s="188"/>
    </row>
    <row r="279" spans="3:10" ht="12" customHeight="1">
      <c r="C279" s="188"/>
      <c r="F279" s="188"/>
      <c r="H279" s="188"/>
      <c r="I279" s="188"/>
      <c r="J279" s="188"/>
    </row>
    <row r="280" spans="3:10" ht="12" customHeight="1">
      <c r="C280" s="188"/>
      <c r="F280" s="188"/>
      <c r="H280" s="188"/>
      <c r="I280" s="188"/>
      <c r="J280" s="188"/>
    </row>
    <row r="281" spans="3:10" ht="12" customHeight="1">
      <c r="C281" s="188"/>
      <c r="F281" s="188"/>
      <c r="H281" s="188"/>
      <c r="I281" s="188"/>
      <c r="J281" s="188"/>
    </row>
    <row r="282" spans="3:10" ht="12" customHeight="1">
      <c r="C282" s="188"/>
      <c r="F282" s="188"/>
      <c r="H282" s="188"/>
      <c r="I282" s="188"/>
      <c r="J282" s="188"/>
    </row>
    <row r="283" spans="3:10" ht="12" customHeight="1">
      <c r="C283" s="188"/>
      <c r="F283" s="188"/>
      <c r="H283" s="188"/>
      <c r="I283" s="188"/>
      <c r="J283" s="188"/>
    </row>
    <row r="284" spans="3:10" ht="12" customHeight="1">
      <c r="C284" s="188"/>
      <c r="F284" s="188"/>
      <c r="H284" s="188"/>
      <c r="I284" s="188"/>
      <c r="J284" s="188"/>
    </row>
    <row r="285" spans="3:10" ht="12" customHeight="1">
      <c r="C285" s="188"/>
      <c r="F285" s="188"/>
      <c r="H285" s="188"/>
      <c r="I285" s="188"/>
      <c r="J285" s="188"/>
    </row>
    <row r="286" spans="3:10" ht="12" customHeight="1">
      <c r="C286" s="188"/>
      <c r="F286" s="188"/>
      <c r="H286" s="188"/>
      <c r="I286" s="188"/>
      <c r="J286" s="188"/>
    </row>
    <row r="287" spans="3:10" ht="12" customHeight="1">
      <c r="C287" s="188"/>
      <c r="F287" s="188"/>
      <c r="H287" s="188"/>
      <c r="I287" s="188"/>
      <c r="J287" s="188"/>
    </row>
    <row r="288" spans="3:10" ht="12" customHeight="1">
      <c r="C288" s="188"/>
      <c r="F288" s="188"/>
      <c r="H288" s="188"/>
      <c r="I288" s="188"/>
      <c r="J288" s="188"/>
    </row>
    <row r="289" spans="3:10" ht="12" customHeight="1">
      <c r="C289" s="188"/>
      <c r="F289" s="188"/>
      <c r="H289" s="188"/>
      <c r="I289" s="188"/>
      <c r="J289" s="188"/>
    </row>
    <row r="290" spans="3:10" ht="12" customHeight="1">
      <c r="C290" s="188"/>
      <c r="F290" s="188"/>
      <c r="H290" s="188"/>
      <c r="I290" s="188"/>
      <c r="J290" s="188"/>
    </row>
    <row r="291" spans="3:10" ht="12" customHeight="1">
      <c r="C291" s="188"/>
      <c r="F291" s="188"/>
      <c r="H291" s="188"/>
      <c r="I291" s="188"/>
      <c r="J291" s="188"/>
    </row>
    <row r="292" spans="3:10" ht="12" customHeight="1">
      <c r="C292" s="188"/>
      <c r="F292" s="188"/>
      <c r="H292" s="188"/>
      <c r="I292" s="188"/>
      <c r="J292" s="188"/>
    </row>
    <row r="293" spans="3:10" ht="12" customHeight="1">
      <c r="C293" s="188"/>
      <c r="F293" s="188"/>
      <c r="H293" s="188"/>
      <c r="I293" s="188"/>
      <c r="J293" s="188"/>
    </row>
    <row r="294" spans="3:10" ht="12" customHeight="1">
      <c r="C294" s="188"/>
      <c r="F294" s="188"/>
      <c r="H294" s="188"/>
      <c r="I294" s="188"/>
      <c r="J294" s="188"/>
    </row>
    <row r="295" spans="3:10" ht="12" customHeight="1">
      <c r="C295" s="188"/>
      <c r="F295" s="188"/>
      <c r="H295" s="188"/>
      <c r="I295" s="188"/>
      <c r="J295" s="188"/>
    </row>
    <row r="296" spans="3:10" ht="12" customHeight="1">
      <c r="C296" s="188"/>
      <c r="F296" s="188"/>
      <c r="H296" s="188"/>
      <c r="I296" s="188"/>
      <c r="J296" s="188"/>
    </row>
    <row r="297" spans="3:10" ht="12" customHeight="1">
      <c r="C297" s="188"/>
      <c r="F297" s="188"/>
      <c r="H297" s="188"/>
      <c r="I297" s="188"/>
      <c r="J297" s="188"/>
    </row>
    <row r="298" spans="3:10" ht="12" customHeight="1">
      <c r="C298" s="188"/>
      <c r="F298" s="188"/>
      <c r="H298" s="188"/>
      <c r="I298" s="188"/>
      <c r="J298" s="188"/>
    </row>
    <row r="299" spans="3:10" ht="12" customHeight="1">
      <c r="C299" s="188"/>
      <c r="F299" s="188"/>
      <c r="H299" s="188"/>
      <c r="I299" s="188"/>
      <c r="J299" s="188"/>
    </row>
    <row r="300" spans="3:10" ht="12" customHeight="1">
      <c r="C300" s="188"/>
      <c r="F300" s="188"/>
      <c r="H300" s="188"/>
      <c r="I300" s="188"/>
      <c r="J300" s="188"/>
    </row>
    <row r="301" spans="3:10" ht="12" customHeight="1">
      <c r="C301" s="188"/>
      <c r="F301" s="188"/>
      <c r="H301" s="188"/>
      <c r="I301" s="188"/>
      <c r="J301" s="188"/>
    </row>
    <row r="302" spans="3:10" ht="12" customHeight="1">
      <c r="C302" s="188"/>
      <c r="F302" s="188"/>
      <c r="H302" s="188"/>
      <c r="I302" s="188"/>
      <c r="J302" s="188"/>
    </row>
    <row r="303" spans="3:10" ht="12" customHeight="1">
      <c r="C303" s="188"/>
      <c r="F303" s="188"/>
      <c r="H303" s="188"/>
      <c r="I303" s="188"/>
      <c r="J303" s="188"/>
    </row>
    <row r="304" spans="3:10" ht="12" customHeight="1">
      <c r="C304" s="188"/>
      <c r="F304" s="188"/>
      <c r="H304" s="188"/>
      <c r="I304" s="188"/>
      <c r="J304" s="188"/>
    </row>
    <row r="305" spans="3:10" ht="12" customHeight="1">
      <c r="C305" s="188"/>
      <c r="F305" s="188"/>
      <c r="H305" s="188"/>
      <c r="I305" s="188"/>
      <c r="J305" s="188"/>
    </row>
    <row r="306" spans="3:10" ht="12" customHeight="1">
      <c r="C306" s="188"/>
      <c r="F306" s="188"/>
      <c r="H306" s="188"/>
      <c r="I306" s="188"/>
      <c r="J306" s="188"/>
    </row>
    <row r="307" spans="3:10" ht="12" customHeight="1">
      <c r="C307" s="188"/>
      <c r="F307" s="188"/>
      <c r="H307" s="188"/>
      <c r="I307" s="188"/>
      <c r="J307" s="188"/>
    </row>
    <row r="308" spans="3:10" ht="12" customHeight="1">
      <c r="C308" s="188"/>
      <c r="F308" s="188"/>
      <c r="H308" s="188"/>
      <c r="I308" s="188"/>
      <c r="J308" s="188"/>
    </row>
    <row r="309" spans="3:10" ht="12" customHeight="1">
      <c r="C309" s="188"/>
      <c r="F309" s="188"/>
      <c r="H309" s="188"/>
      <c r="I309" s="188"/>
      <c r="J309" s="188"/>
    </row>
    <row r="310" spans="3:10" ht="12" customHeight="1">
      <c r="C310" s="188"/>
      <c r="F310" s="188"/>
      <c r="H310" s="188"/>
      <c r="I310" s="188"/>
      <c r="J310" s="188"/>
    </row>
    <row r="311" spans="3:10" ht="12" customHeight="1">
      <c r="C311" s="188"/>
      <c r="F311" s="188"/>
      <c r="H311" s="188"/>
      <c r="I311" s="188"/>
      <c r="J311" s="188"/>
    </row>
    <row r="312" spans="3:10" ht="12" customHeight="1">
      <c r="C312" s="188"/>
      <c r="F312" s="188"/>
      <c r="H312" s="188"/>
      <c r="I312" s="188"/>
      <c r="J312" s="188"/>
    </row>
    <row r="313" spans="3:10" ht="12" customHeight="1">
      <c r="C313" s="188"/>
      <c r="F313" s="188"/>
      <c r="H313" s="188"/>
      <c r="I313" s="188"/>
      <c r="J313" s="188"/>
    </row>
    <row r="314" spans="3:10" ht="12" customHeight="1">
      <c r="C314" s="188"/>
      <c r="F314" s="188"/>
      <c r="H314" s="188"/>
      <c r="I314" s="188"/>
      <c r="J314" s="188"/>
    </row>
    <row r="315" spans="3:10" ht="12" customHeight="1">
      <c r="C315" s="188"/>
      <c r="F315" s="188"/>
      <c r="H315" s="188"/>
      <c r="I315" s="188"/>
      <c r="J315" s="188"/>
    </row>
    <row r="316" spans="3:10" ht="12" customHeight="1">
      <c r="C316" s="188"/>
      <c r="F316" s="188"/>
      <c r="H316" s="188"/>
      <c r="I316" s="188"/>
      <c r="J316" s="188"/>
    </row>
    <row r="317" spans="3:10" ht="12" customHeight="1">
      <c r="C317" s="188"/>
      <c r="F317" s="188"/>
      <c r="H317" s="188"/>
      <c r="I317" s="188"/>
      <c r="J317" s="188"/>
    </row>
    <row r="318" spans="3:10" ht="12" customHeight="1">
      <c r="C318" s="188"/>
      <c r="F318" s="188"/>
      <c r="H318" s="188"/>
      <c r="I318" s="188"/>
      <c r="J318" s="188"/>
    </row>
    <row r="319" spans="3:10" ht="12" customHeight="1">
      <c r="C319" s="188"/>
      <c r="F319" s="188"/>
      <c r="H319" s="188"/>
      <c r="I319" s="188"/>
      <c r="J319" s="188"/>
    </row>
    <row r="320" spans="3:10" ht="12" customHeight="1">
      <c r="C320" s="188"/>
      <c r="F320" s="188"/>
      <c r="H320" s="188"/>
      <c r="I320" s="188"/>
      <c r="J320" s="188"/>
    </row>
    <row r="321" spans="3:10" ht="12" customHeight="1">
      <c r="C321" s="188"/>
      <c r="F321" s="188"/>
      <c r="H321" s="188"/>
      <c r="I321" s="188"/>
      <c r="J321" s="188"/>
    </row>
    <row r="322" spans="3:10" ht="12" customHeight="1">
      <c r="C322" s="188"/>
      <c r="F322" s="188"/>
      <c r="H322" s="188"/>
      <c r="I322" s="188"/>
      <c r="J322" s="188"/>
    </row>
    <row r="323" spans="3:10" ht="12" customHeight="1">
      <c r="C323" s="188"/>
      <c r="F323" s="188"/>
      <c r="H323" s="188"/>
      <c r="I323" s="188"/>
      <c r="J323" s="188"/>
    </row>
    <row r="324" spans="3:10" ht="12" customHeight="1">
      <c r="C324" s="188"/>
      <c r="F324" s="188"/>
      <c r="H324" s="188"/>
      <c r="I324" s="188"/>
      <c r="J324" s="188"/>
    </row>
    <row r="325" spans="3:10" ht="12" customHeight="1">
      <c r="C325" s="188"/>
      <c r="F325" s="188"/>
      <c r="H325" s="188"/>
      <c r="I325" s="188"/>
      <c r="J325" s="188"/>
    </row>
    <row r="326" spans="3:10" ht="12" customHeight="1">
      <c r="C326" s="188"/>
      <c r="F326" s="188"/>
      <c r="H326" s="188"/>
      <c r="I326" s="188"/>
      <c r="J326" s="188"/>
    </row>
    <row r="327" spans="3:10" ht="12" customHeight="1">
      <c r="C327" s="188"/>
      <c r="F327" s="188"/>
      <c r="H327" s="188"/>
      <c r="I327" s="188"/>
      <c r="J327" s="188"/>
    </row>
    <row r="328" spans="3:10" ht="12" customHeight="1">
      <c r="C328" s="188"/>
      <c r="F328" s="188"/>
      <c r="H328" s="188"/>
      <c r="I328" s="188"/>
      <c r="J328" s="188"/>
    </row>
    <row r="329" spans="3:10" ht="12" customHeight="1">
      <c r="C329" s="188"/>
      <c r="F329" s="188"/>
      <c r="H329" s="188"/>
      <c r="I329" s="188"/>
      <c r="J329" s="188"/>
    </row>
    <row r="330" spans="3:10" ht="12" customHeight="1">
      <c r="C330" s="188"/>
      <c r="F330" s="188"/>
      <c r="H330" s="188"/>
      <c r="I330" s="188"/>
      <c r="J330" s="188"/>
    </row>
    <row r="331" spans="3:10" ht="12" customHeight="1">
      <c r="C331" s="188"/>
      <c r="F331" s="188"/>
      <c r="H331" s="188"/>
      <c r="I331" s="188"/>
      <c r="J331" s="188"/>
    </row>
    <row r="332" spans="3:10" ht="12" customHeight="1">
      <c r="C332" s="188"/>
      <c r="F332" s="188"/>
      <c r="H332" s="188"/>
      <c r="I332" s="188"/>
      <c r="J332" s="188"/>
    </row>
    <row r="333" spans="3:10" ht="12" customHeight="1">
      <c r="C333" s="188"/>
      <c r="F333" s="188"/>
      <c r="H333" s="188"/>
      <c r="I333" s="188"/>
      <c r="J333" s="188"/>
    </row>
    <row r="334" spans="3:10" ht="12" customHeight="1">
      <c r="C334" s="188"/>
      <c r="F334" s="188"/>
      <c r="H334" s="188"/>
      <c r="I334" s="188"/>
      <c r="J334" s="188"/>
    </row>
    <row r="335" spans="3:10" ht="12" customHeight="1">
      <c r="C335" s="188"/>
      <c r="F335" s="188"/>
      <c r="H335" s="188"/>
      <c r="I335" s="188"/>
      <c r="J335" s="188"/>
    </row>
    <row r="336" spans="3:10" ht="12" customHeight="1">
      <c r="C336" s="188"/>
      <c r="F336" s="188"/>
      <c r="H336" s="188"/>
      <c r="I336" s="188"/>
      <c r="J336" s="188"/>
    </row>
    <row r="337" spans="3:10" ht="12" customHeight="1">
      <c r="C337" s="188"/>
      <c r="F337" s="188"/>
      <c r="H337" s="188"/>
      <c r="I337" s="188"/>
      <c r="J337" s="188"/>
    </row>
    <row r="338" spans="3:10" ht="12" customHeight="1">
      <c r="C338" s="188"/>
      <c r="F338" s="188"/>
      <c r="H338" s="188"/>
      <c r="I338" s="188"/>
      <c r="J338" s="188"/>
    </row>
    <row r="339" spans="3:10" ht="12" customHeight="1">
      <c r="C339" s="188"/>
      <c r="F339" s="188"/>
      <c r="H339" s="188"/>
      <c r="I339" s="188"/>
      <c r="J339" s="188"/>
    </row>
    <row r="340" spans="3:10" ht="12" customHeight="1">
      <c r="C340" s="188"/>
      <c r="F340" s="188"/>
      <c r="H340" s="188"/>
      <c r="I340" s="188"/>
      <c r="J340" s="188"/>
    </row>
    <row r="341" spans="3:10" ht="12" customHeight="1">
      <c r="C341" s="188"/>
      <c r="F341" s="188"/>
      <c r="H341" s="188"/>
      <c r="I341" s="188"/>
      <c r="J341" s="188"/>
    </row>
    <row r="342" spans="3:10" ht="12" customHeight="1">
      <c r="C342" s="188"/>
      <c r="F342" s="188"/>
      <c r="H342" s="188"/>
      <c r="I342" s="188"/>
      <c r="J342" s="188"/>
    </row>
    <row r="343" spans="3:10" ht="12" customHeight="1">
      <c r="C343" s="188"/>
      <c r="F343" s="188"/>
      <c r="H343" s="188"/>
      <c r="I343" s="188"/>
      <c r="J343" s="188"/>
    </row>
    <row r="344" spans="3:10" ht="12" customHeight="1">
      <c r="C344" s="188"/>
      <c r="F344" s="188"/>
      <c r="H344" s="188"/>
      <c r="I344" s="188"/>
      <c r="J344" s="188"/>
    </row>
    <row r="345" spans="3:10" ht="12" customHeight="1">
      <c r="C345" s="188"/>
      <c r="F345" s="188"/>
      <c r="H345" s="188"/>
      <c r="I345" s="188"/>
      <c r="J345" s="188"/>
    </row>
    <row r="346" spans="3:10" ht="12" customHeight="1">
      <c r="C346" s="188"/>
      <c r="F346" s="188"/>
      <c r="H346" s="188"/>
      <c r="I346" s="188"/>
      <c r="J346" s="188"/>
    </row>
    <row r="347" spans="3:10" ht="12" customHeight="1">
      <c r="C347" s="188"/>
      <c r="F347" s="188"/>
      <c r="H347" s="188"/>
      <c r="I347" s="188"/>
      <c r="J347" s="188"/>
    </row>
    <row r="348" spans="3:10" ht="12" customHeight="1">
      <c r="C348" s="188"/>
      <c r="F348" s="188"/>
      <c r="H348" s="188"/>
      <c r="I348" s="188"/>
      <c r="J348" s="188"/>
    </row>
    <row r="349" spans="3:10" ht="12" customHeight="1">
      <c r="C349" s="188"/>
      <c r="F349" s="188"/>
      <c r="H349" s="188"/>
      <c r="I349" s="188"/>
      <c r="J349" s="188"/>
    </row>
    <row r="350" spans="3:10" ht="12" customHeight="1">
      <c r="C350" s="188"/>
      <c r="F350" s="188"/>
      <c r="H350" s="188"/>
      <c r="I350" s="188"/>
      <c r="J350" s="188"/>
    </row>
    <row r="351" spans="3:10" ht="12" customHeight="1">
      <c r="C351" s="188"/>
      <c r="F351" s="188"/>
      <c r="H351" s="188"/>
      <c r="I351" s="188"/>
      <c r="J351" s="188"/>
    </row>
    <row r="352" spans="3:10" ht="12" customHeight="1">
      <c r="C352" s="188"/>
      <c r="F352" s="188"/>
      <c r="H352" s="188"/>
      <c r="I352" s="188"/>
      <c r="J352" s="188"/>
    </row>
    <row r="353" spans="3:10" ht="12" customHeight="1">
      <c r="C353" s="188"/>
      <c r="F353" s="188"/>
      <c r="H353" s="188"/>
      <c r="I353" s="188"/>
      <c r="J353" s="188"/>
    </row>
    <row r="354" spans="3:10" ht="12" customHeight="1">
      <c r="C354" s="188"/>
      <c r="F354" s="188"/>
      <c r="H354" s="188"/>
      <c r="I354" s="188"/>
      <c r="J354" s="188"/>
    </row>
    <row r="355" spans="3:10" ht="12" customHeight="1">
      <c r="C355" s="188"/>
      <c r="F355" s="188"/>
      <c r="H355" s="188"/>
      <c r="I355" s="188"/>
      <c r="J355" s="188"/>
    </row>
    <row r="356" spans="3:10" ht="12" customHeight="1">
      <c r="C356" s="188"/>
      <c r="F356" s="188"/>
      <c r="H356" s="188"/>
      <c r="I356" s="188"/>
      <c r="J356" s="188"/>
    </row>
    <row r="357" spans="3:10" ht="12" customHeight="1">
      <c r="C357" s="188"/>
      <c r="F357" s="188"/>
      <c r="H357" s="188"/>
      <c r="I357" s="188"/>
      <c r="J357" s="188"/>
    </row>
    <row r="358" spans="3:10" ht="12" customHeight="1">
      <c r="C358" s="188"/>
      <c r="F358" s="188"/>
      <c r="H358" s="188"/>
      <c r="I358" s="188"/>
      <c r="J358" s="188"/>
    </row>
    <row r="359" spans="3:10" ht="12" customHeight="1">
      <c r="C359" s="188"/>
      <c r="F359" s="188"/>
      <c r="H359" s="188"/>
      <c r="I359" s="188"/>
      <c r="J359" s="188"/>
    </row>
    <row r="360" spans="3:10" ht="12" customHeight="1">
      <c r="C360" s="188"/>
      <c r="F360" s="188"/>
      <c r="H360" s="188"/>
      <c r="I360" s="188"/>
      <c r="J360" s="188"/>
    </row>
    <row r="361" spans="3:10" ht="12" customHeight="1">
      <c r="C361" s="188"/>
      <c r="F361" s="188"/>
      <c r="H361" s="188"/>
      <c r="I361" s="188"/>
      <c r="J361" s="188"/>
    </row>
    <row r="362" spans="3:10" ht="12" customHeight="1">
      <c r="C362" s="188"/>
      <c r="F362" s="188"/>
      <c r="H362" s="188"/>
      <c r="I362" s="188"/>
      <c r="J362" s="188"/>
    </row>
    <row r="363" spans="3:10" ht="12" customHeight="1">
      <c r="C363" s="188"/>
      <c r="F363" s="188"/>
      <c r="H363" s="188"/>
      <c r="I363" s="188"/>
      <c r="J363" s="188"/>
    </row>
    <row r="364" spans="3:10" ht="12" customHeight="1">
      <c r="C364" s="188"/>
      <c r="F364" s="188"/>
      <c r="H364" s="188"/>
      <c r="I364" s="188"/>
      <c r="J364" s="188"/>
    </row>
    <row r="365" spans="3:10" ht="12" customHeight="1">
      <c r="C365" s="188"/>
      <c r="F365" s="188"/>
      <c r="H365" s="188"/>
      <c r="I365" s="188"/>
      <c r="J365" s="188"/>
    </row>
    <row r="366" spans="3:10" ht="12" customHeight="1">
      <c r="C366" s="188"/>
      <c r="F366" s="188"/>
      <c r="H366" s="188"/>
      <c r="I366" s="188"/>
      <c r="J366" s="188"/>
    </row>
    <row r="367" spans="3:10" ht="12" customHeight="1">
      <c r="C367" s="188"/>
      <c r="F367" s="188"/>
      <c r="H367" s="188"/>
      <c r="I367" s="188"/>
      <c r="J367" s="188"/>
    </row>
    <row r="368" spans="3:10" ht="12" customHeight="1">
      <c r="C368" s="188"/>
      <c r="F368" s="188"/>
      <c r="H368" s="188"/>
      <c r="I368" s="188"/>
      <c r="J368" s="188"/>
    </row>
    <row r="369" spans="3:10" ht="12" customHeight="1">
      <c r="C369" s="188"/>
      <c r="F369" s="188"/>
      <c r="H369" s="188"/>
      <c r="I369" s="188"/>
      <c r="J369" s="188"/>
    </row>
    <row r="370" spans="3:10" ht="12" customHeight="1">
      <c r="C370" s="188"/>
      <c r="F370" s="188"/>
      <c r="H370" s="188"/>
      <c r="I370" s="188"/>
      <c r="J370" s="188"/>
    </row>
    <row r="371" spans="3:10" ht="12" customHeight="1">
      <c r="C371" s="188"/>
      <c r="F371" s="188"/>
      <c r="H371" s="188"/>
      <c r="I371" s="188"/>
      <c r="J371" s="188"/>
    </row>
    <row r="372" spans="3:10" ht="12" customHeight="1">
      <c r="C372" s="188"/>
      <c r="F372" s="188"/>
      <c r="H372" s="188"/>
      <c r="I372" s="188"/>
      <c r="J372" s="188"/>
    </row>
    <row r="373" spans="3:10" ht="12" customHeight="1">
      <c r="C373" s="188"/>
      <c r="F373" s="188"/>
      <c r="H373" s="188"/>
      <c r="I373" s="188"/>
      <c r="J373" s="188"/>
    </row>
    <row r="374" spans="3:10" ht="12" customHeight="1">
      <c r="C374" s="188"/>
      <c r="F374" s="188"/>
      <c r="H374" s="188"/>
      <c r="I374" s="188"/>
      <c r="J374" s="188"/>
    </row>
    <row r="375" spans="3:10" ht="12" customHeight="1">
      <c r="C375" s="188"/>
      <c r="F375" s="188"/>
      <c r="H375" s="188"/>
      <c r="I375" s="188"/>
      <c r="J375" s="188"/>
    </row>
    <row r="376" spans="3:10" ht="12" customHeight="1">
      <c r="C376" s="188"/>
      <c r="F376" s="188"/>
      <c r="H376" s="188"/>
      <c r="I376" s="188"/>
      <c r="J376" s="188"/>
    </row>
    <row r="377" spans="3:10" ht="12" customHeight="1">
      <c r="C377" s="188"/>
      <c r="F377" s="188"/>
      <c r="H377" s="188"/>
      <c r="I377" s="188"/>
      <c r="J377" s="188"/>
    </row>
    <row r="378" spans="3:10" ht="12" customHeight="1">
      <c r="C378" s="188"/>
      <c r="F378" s="188"/>
      <c r="H378" s="188"/>
      <c r="I378" s="188"/>
      <c r="J378" s="188"/>
    </row>
    <row r="379" spans="3:10" ht="12" customHeight="1">
      <c r="C379" s="188"/>
      <c r="F379" s="188"/>
      <c r="H379" s="188"/>
      <c r="I379" s="188"/>
      <c r="J379" s="188"/>
    </row>
    <row r="380" spans="3:10" ht="12" customHeight="1">
      <c r="C380" s="188"/>
      <c r="F380" s="188"/>
      <c r="H380" s="188"/>
      <c r="I380" s="188"/>
      <c r="J380" s="188"/>
    </row>
    <row r="381" spans="3:10" ht="12" customHeight="1">
      <c r="C381" s="188"/>
      <c r="F381" s="188"/>
      <c r="H381" s="188"/>
      <c r="I381" s="188"/>
      <c r="J381" s="188"/>
    </row>
    <row r="382" spans="3:10" ht="12" customHeight="1">
      <c r="C382" s="188"/>
      <c r="F382" s="188"/>
      <c r="H382" s="188"/>
      <c r="I382" s="188"/>
      <c r="J382" s="188"/>
    </row>
    <row r="383" spans="3:10" ht="12" customHeight="1">
      <c r="C383" s="188"/>
      <c r="F383" s="188"/>
      <c r="H383" s="188"/>
      <c r="I383" s="188"/>
      <c r="J383" s="188"/>
    </row>
    <row r="384" spans="3:10" ht="12" customHeight="1">
      <c r="C384" s="188"/>
      <c r="F384" s="188"/>
      <c r="H384" s="188"/>
      <c r="I384" s="188"/>
      <c r="J384" s="188"/>
    </row>
    <row r="385" spans="3:10" ht="12" customHeight="1">
      <c r="C385" s="188"/>
      <c r="F385" s="188"/>
      <c r="H385" s="188"/>
      <c r="I385" s="188"/>
      <c r="J385" s="188"/>
    </row>
    <row r="386" spans="3:10" ht="12" customHeight="1">
      <c r="C386" s="188"/>
      <c r="F386" s="188"/>
      <c r="H386" s="188"/>
      <c r="I386" s="188"/>
      <c r="J386" s="188"/>
    </row>
    <row r="387" spans="3:10" ht="12" customHeight="1">
      <c r="C387" s="188"/>
      <c r="F387" s="188"/>
      <c r="H387" s="188"/>
      <c r="I387" s="188"/>
      <c r="J387" s="188"/>
    </row>
    <row r="388" spans="3:10" ht="12" customHeight="1">
      <c r="C388" s="188"/>
      <c r="F388" s="188"/>
      <c r="H388" s="188"/>
      <c r="I388" s="188"/>
      <c r="J388" s="188"/>
    </row>
    <row r="389" spans="3:10" ht="12" customHeight="1">
      <c r="C389" s="188"/>
      <c r="F389" s="188"/>
      <c r="H389" s="188"/>
      <c r="I389" s="188"/>
      <c r="J389" s="188"/>
    </row>
    <row r="390" spans="3:10" ht="12" customHeight="1">
      <c r="C390" s="188"/>
      <c r="F390" s="188"/>
      <c r="H390" s="188"/>
      <c r="I390" s="188"/>
      <c r="J390" s="188"/>
    </row>
    <row r="391" spans="3:10" ht="12" customHeight="1">
      <c r="C391" s="188"/>
      <c r="F391" s="188"/>
      <c r="H391" s="188"/>
      <c r="I391" s="188"/>
      <c r="J391" s="188"/>
    </row>
    <row r="392" spans="3:10" ht="12" customHeight="1">
      <c r="C392" s="188"/>
      <c r="F392" s="188"/>
      <c r="H392" s="188"/>
      <c r="I392" s="188"/>
      <c r="J392" s="188"/>
    </row>
    <row r="393" spans="3:10" ht="12" customHeight="1">
      <c r="C393" s="188"/>
      <c r="F393" s="188"/>
      <c r="H393" s="188"/>
      <c r="I393" s="188"/>
      <c r="J393" s="188"/>
    </row>
    <row r="394" spans="3:10" ht="12" customHeight="1">
      <c r="C394" s="188"/>
      <c r="F394" s="188"/>
      <c r="H394" s="188"/>
      <c r="I394" s="188"/>
      <c r="J394" s="188"/>
    </row>
    <row r="395" spans="3:10" ht="12" customHeight="1">
      <c r="C395" s="188"/>
      <c r="F395" s="188"/>
      <c r="H395" s="188"/>
      <c r="I395" s="188"/>
      <c r="J395" s="188"/>
    </row>
    <row r="396" spans="3:10" ht="12" customHeight="1">
      <c r="C396" s="188"/>
      <c r="F396" s="188"/>
      <c r="H396" s="188"/>
      <c r="I396" s="188"/>
      <c r="J396" s="188"/>
    </row>
    <row r="397" spans="3:10" ht="12" customHeight="1">
      <c r="C397" s="188"/>
      <c r="F397" s="188"/>
      <c r="H397" s="188"/>
      <c r="I397" s="188"/>
      <c r="J397" s="188"/>
    </row>
    <row r="398" spans="3:10" ht="12" customHeight="1">
      <c r="C398" s="188"/>
      <c r="F398" s="188"/>
      <c r="H398" s="188"/>
      <c r="I398" s="188"/>
      <c r="J398" s="188"/>
    </row>
    <row r="399" spans="3:10" ht="12" customHeight="1">
      <c r="C399" s="188"/>
      <c r="F399" s="188"/>
      <c r="H399" s="188"/>
      <c r="I399" s="188"/>
      <c r="J399" s="188"/>
    </row>
    <row r="400" spans="3:10" ht="12" customHeight="1">
      <c r="C400" s="188"/>
      <c r="F400" s="188"/>
      <c r="H400" s="188"/>
      <c r="I400" s="188"/>
      <c r="J400" s="188"/>
    </row>
    <row r="401" spans="3:10" ht="12" customHeight="1">
      <c r="C401" s="188"/>
      <c r="F401" s="188"/>
      <c r="H401" s="188"/>
      <c r="I401" s="188"/>
      <c r="J401" s="188"/>
    </row>
    <row r="402" spans="3:10" ht="12" customHeight="1">
      <c r="C402" s="188"/>
      <c r="F402" s="188"/>
      <c r="H402" s="188"/>
      <c r="I402" s="188"/>
      <c r="J402" s="188"/>
    </row>
    <row r="403" spans="3:10" ht="12" customHeight="1">
      <c r="C403" s="188"/>
      <c r="F403" s="188"/>
      <c r="H403" s="188"/>
      <c r="I403" s="188"/>
      <c r="J403" s="188"/>
    </row>
    <row r="404" spans="3:10" ht="12" customHeight="1">
      <c r="C404" s="188"/>
      <c r="F404" s="188"/>
      <c r="H404" s="188"/>
      <c r="I404" s="188"/>
      <c r="J404" s="188"/>
    </row>
    <row r="405" spans="3:10" ht="12" customHeight="1">
      <c r="C405" s="188"/>
      <c r="F405" s="188"/>
      <c r="H405" s="188"/>
      <c r="I405" s="188"/>
      <c r="J405" s="188"/>
    </row>
    <row r="406" spans="3:10" ht="12" customHeight="1">
      <c r="C406" s="188"/>
      <c r="F406" s="188"/>
      <c r="H406" s="188"/>
      <c r="I406" s="188"/>
      <c r="J406" s="188"/>
    </row>
    <row r="407" spans="3:10" ht="12" customHeight="1">
      <c r="C407" s="188"/>
      <c r="F407" s="188"/>
      <c r="H407" s="188"/>
      <c r="I407" s="188"/>
      <c r="J407" s="188"/>
    </row>
    <row r="408" spans="3:10" ht="12" customHeight="1">
      <c r="C408" s="188"/>
      <c r="F408" s="188"/>
      <c r="H408" s="188"/>
      <c r="I408" s="188"/>
      <c r="J408" s="188"/>
    </row>
    <row r="409" spans="3:10" ht="12" customHeight="1">
      <c r="C409" s="188"/>
      <c r="F409" s="188"/>
      <c r="H409" s="188"/>
      <c r="I409" s="188"/>
      <c r="J409" s="188"/>
    </row>
    <row r="410" spans="3:10" ht="12" customHeight="1">
      <c r="C410" s="188"/>
      <c r="F410" s="188"/>
      <c r="H410" s="188"/>
      <c r="I410" s="188"/>
      <c r="J410" s="188"/>
    </row>
    <row r="411" spans="3:10" ht="12" customHeight="1">
      <c r="C411" s="188"/>
      <c r="F411" s="188"/>
      <c r="H411" s="188"/>
      <c r="I411" s="188"/>
      <c r="J411" s="188"/>
    </row>
    <row r="412" spans="3:10" ht="12" customHeight="1">
      <c r="C412" s="188"/>
      <c r="F412" s="188"/>
      <c r="H412" s="188"/>
      <c r="I412" s="188"/>
      <c r="J412" s="188"/>
    </row>
    <row r="413" spans="3:10" ht="12" customHeight="1">
      <c r="C413" s="188"/>
      <c r="F413" s="188"/>
      <c r="H413" s="188"/>
      <c r="I413" s="188"/>
      <c r="J413" s="188"/>
    </row>
    <row r="414" spans="3:10" ht="12" customHeight="1">
      <c r="C414" s="188"/>
      <c r="F414" s="188"/>
      <c r="H414" s="188"/>
      <c r="I414" s="188"/>
      <c r="J414" s="188"/>
    </row>
    <row r="415" spans="3:10" ht="12" customHeight="1">
      <c r="C415" s="188"/>
      <c r="F415" s="188"/>
      <c r="H415" s="188"/>
      <c r="I415" s="188"/>
      <c r="J415" s="188"/>
    </row>
    <row r="416" spans="3:10" ht="12" customHeight="1">
      <c r="C416" s="188"/>
      <c r="F416" s="188"/>
      <c r="H416" s="188"/>
      <c r="I416" s="188"/>
      <c r="J416" s="188"/>
    </row>
    <row r="417" spans="3:10" ht="12" customHeight="1">
      <c r="C417" s="188"/>
      <c r="F417" s="188"/>
      <c r="H417" s="188"/>
      <c r="I417" s="188"/>
      <c r="J417" s="188"/>
    </row>
    <row r="418" spans="3:10" ht="12" customHeight="1">
      <c r="C418" s="188"/>
      <c r="F418" s="188"/>
      <c r="H418" s="188"/>
      <c r="I418" s="188"/>
      <c r="J418" s="188"/>
    </row>
    <row r="419" spans="3:10" ht="12" customHeight="1">
      <c r="C419" s="188"/>
      <c r="F419" s="188"/>
      <c r="H419" s="188"/>
      <c r="I419" s="188"/>
      <c r="J419" s="188"/>
    </row>
    <row r="420" spans="3:10" ht="12" customHeight="1">
      <c r="C420" s="188"/>
      <c r="F420" s="188"/>
      <c r="H420" s="188"/>
      <c r="I420" s="188"/>
      <c r="J420" s="188"/>
    </row>
    <row r="421" spans="3:10" ht="12" customHeight="1">
      <c r="C421" s="188"/>
      <c r="F421" s="188"/>
      <c r="H421" s="188"/>
      <c r="I421" s="188"/>
      <c r="J421" s="188"/>
    </row>
    <row r="422" spans="3:10" ht="12" customHeight="1">
      <c r="C422" s="188"/>
      <c r="F422" s="188"/>
      <c r="H422" s="188"/>
      <c r="I422" s="188"/>
      <c r="J422" s="188"/>
    </row>
    <row r="423" spans="3:10" ht="12" customHeight="1">
      <c r="C423" s="188"/>
      <c r="F423" s="188"/>
      <c r="H423" s="188"/>
      <c r="I423" s="188"/>
      <c r="J423" s="188"/>
    </row>
    <row r="424" spans="3:10" ht="12" customHeight="1">
      <c r="C424" s="188"/>
      <c r="F424" s="188"/>
      <c r="H424" s="188"/>
      <c r="I424" s="188"/>
      <c r="J424" s="188"/>
    </row>
    <row r="425" spans="3:10" ht="12" customHeight="1">
      <c r="C425" s="188"/>
      <c r="F425" s="188"/>
      <c r="H425" s="188"/>
      <c r="I425" s="188"/>
      <c r="J425" s="188"/>
    </row>
    <row r="426" spans="3:10" ht="12" customHeight="1">
      <c r="C426" s="188"/>
      <c r="F426" s="188"/>
      <c r="H426" s="188"/>
      <c r="I426" s="188"/>
      <c r="J426" s="188"/>
    </row>
    <row r="427" spans="3:10" ht="12" customHeight="1">
      <c r="C427" s="188"/>
      <c r="F427" s="188"/>
      <c r="H427" s="188"/>
      <c r="I427" s="188"/>
      <c r="J427" s="188"/>
    </row>
    <row r="428" spans="3:10" ht="12" customHeight="1">
      <c r="C428" s="188"/>
      <c r="F428" s="188"/>
      <c r="H428" s="188"/>
      <c r="I428" s="188"/>
      <c r="J428" s="188"/>
    </row>
    <row r="429" spans="3:10" ht="12" customHeight="1">
      <c r="C429" s="188"/>
      <c r="F429" s="188"/>
      <c r="H429" s="188"/>
      <c r="I429" s="188"/>
      <c r="J429" s="188"/>
    </row>
    <row r="430" spans="3:10" ht="12" customHeight="1">
      <c r="C430" s="188"/>
      <c r="F430" s="188"/>
      <c r="H430" s="188"/>
      <c r="I430" s="188"/>
      <c r="J430" s="188"/>
    </row>
    <row r="431" spans="3:10" ht="12" customHeight="1">
      <c r="C431" s="188"/>
      <c r="F431" s="188"/>
      <c r="H431" s="188"/>
      <c r="I431" s="188"/>
      <c r="J431" s="188"/>
    </row>
    <row r="432" spans="3:10" ht="12" customHeight="1">
      <c r="C432" s="188"/>
      <c r="F432" s="188"/>
      <c r="H432" s="188"/>
      <c r="I432" s="188"/>
      <c r="J432" s="188"/>
    </row>
    <row r="433" spans="3:10" ht="12" customHeight="1">
      <c r="C433" s="188"/>
      <c r="F433" s="188"/>
      <c r="H433" s="188"/>
      <c r="I433" s="188"/>
      <c r="J433" s="188"/>
    </row>
    <row r="434" spans="3:10" ht="12" customHeight="1">
      <c r="C434" s="188"/>
      <c r="F434" s="188"/>
      <c r="H434" s="188"/>
      <c r="I434" s="188"/>
      <c r="J434" s="188"/>
    </row>
    <row r="435" spans="3:10" ht="12" customHeight="1">
      <c r="C435" s="188"/>
      <c r="F435" s="188"/>
      <c r="H435" s="188"/>
      <c r="I435" s="188"/>
      <c r="J435" s="188"/>
    </row>
    <row r="436" spans="3:10" ht="12" customHeight="1">
      <c r="C436" s="188"/>
      <c r="F436" s="188"/>
      <c r="H436" s="188"/>
      <c r="I436" s="188"/>
      <c r="J436" s="188"/>
    </row>
    <row r="437" spans="3:10" ht="12" customHeight="1">
      <c r="C437" s="188"/>
      <c r="F437" s="188"/>
      <c r="H437" s="188"/>
      <c r="I437" s="188"/>
      <c r="J437" s="188"/>
    </row>
    <row r="438" spans="3:10" ht="12" customHeight="1">
      <c r="C438" s="188"/>
      <c r="F438" s="188"/>
      <c r="H438" s="188"/>
      <c r="I438" s="188"/>
      <c r="J438" s="188"/>
    </row>
    <row r="439" spans="3:10" ht="12" customHeight="1">
      <c r="C439" s="188"/>
      <c r="F439" s="188"/>
      <c r="H439" s="188"/>
      <c r="I439" s="188"/>
      <c r="J439" s="188"/>
    </row>
    <row r="440" spans="3:10" ht="12" customHeight="1">
      <c r="C440" s="188"/>
      <c r="F440" s="188"/>
      <c r="H440" s="188"/>
      <c r="I440" s="188"/>
      <c r="J440" s="188"/>
    </row>
    <row r="441" spans="3:10" ht="12" customHeight="1">
      <c r="C441" s="188"/>
      <c r="F441" s="188"/>
      <c r="H441" s="188"/>
      <c r="I441" s="188"/>
      <c r="J441" s="188"/>
    </row>
    <row r="442" spans="3:10" ht="12" customHeight="1">
      <c r="C442" s="188"/>
      <c r="F442" s="188"/>
      <c r="H442" s="188"/>
      <c r="I442" s="188"/>
      <c r="J442" s="188"/>
    </row>
    <row r="443" spans="3:10" ht="12" customHeight="1">
      <c r="C443" s="188"/>
      <c r="F443" s="188"/>
      <c r="H443" s="188"/>
      <c r="I443" s="188"/>
      <c r="J443" s="188"/>
    </row>
    <row r="444" spans="3:10" ht="12" customHeight="1">
      <c r="C444" s="188"/>
      <c r="F444" s="188"/>
      <c r="H444" s="188"/>
      <c r="I444" s="188"/>
      <c r="J444" s="188"/>
    </row>
    <row r="445" spans="3:10" ht="12" customHeight="1">
      <c r="C445" s="188"/>
      <c r="F445" s="188"/>
      <c r="H445" s="188"/>
      <c r="I445" s="188"/>
      <c r="J445" s="188"/>
    </row>
    <row r="446" spans="3:10" ht="12" customHeight="1">
      <c r="C446" s="188"/>
      <c r="F446" s="188"/>
      <c r="H446" s="188"/>
      <c r="I446" s="188"/>
      <c r="J446" s="188"/>
    </row>
    <row r="447" spans="3:10" ht="12" customHeight="1">
      <c r="C447" s="188"/>
      <c r="F447" s="188"/>
      <c r="H447" s="188"/>
      <c r="I447" s="188"/>
      <c r="J447" s="188"/>
    </row>
    <row r="448" spans="3:10" ht="12" customHeight="1">
      <c r="C448" s="188"/>
      <c r="F448" s="188"/>
      <c r="H448" s="188"/>
      <c r="I448" s="188"/>
      <c r="J448" s="188"/>
    </row>
    <row r="449" spans="3:10" ht="12" customHeight="1">
      <c r="C449" s="188"/>
      <c r="F449" s="188"/>
      <c r="H449" s="188"/>
      <c r="I449" s="188"/>
      <c r="J449" s="188"/>
    </row>
    <row r="450" spans="3:10" ht="12" customHeight="1">
      <c r="C450" s="188"/>
      <c r="F450" s="188"/>
      <c r="H450" s="188"/>
      <c r="I450" s="188"/>
      <c r="J450" s="188"/>
    </row>
    <row r="451" spans="3:10" ht="12" customHeight="1">
      <c r="C451" s="188"/>
      <c r="F451" s="188"/>
      <c r="H451" s="188"/>
      <c r="I451" s="188"/>
      <c r="J451" s="188"/>
    </row>
    <row r="452" spans="3:10" ht="12" customHeight="1">
      <c r="C452" s="188"/>
      <c r="F452" s="188"/>
      <c r="H452" s="188"/>
      <c r="I452" s="188"/>
      <c r="J452" s="188"/>
    </row>
    <row r="453" spans="3:10" ht="12" customHeight="1">
      <c r="C453" s="188"/>
      <c r="F453" s="188"/>
      <c r="H453" s="188"/>
      <c r="I453" s="188"/>
      <c r="J453" s="188"/>
    </row>
    <row r="454" spans="3:10" ht="12" customHeight="1">
      <c r="C454" s="188"/>
      <c r="F454" s="188"/>
      <c r="H454" s="188"/>
      <c r="I454" s="188"/>
      <c r="J454" s="188"/>
    </row>
    <row r="455" spans="3:10" ht="12" customHeight="1">
      <c r="C455" s="188"/>
      <c r="F455" s="188"/>
      <c r="H455" s="188"/>
      <c r="I455" s="188"/>
      <c r="J455" s="188"/>
    </row>
    <row r="456" spans="3:10" ht="12" customHeight="1">
      <c r="C456" s="188"/>
      <c r="F456" s="188"/>
      <c r="H456" s="188"/>
      <c r="I456" s="188"/>
      <c r="J456" s="188"/>
    </row>
    <row r="457" spans="3:10" ht="12" customHeight="1">
      <c r="C457" s="188"/>
      <c r="F457" s="188"/>
      <c r="H457" s="188"/>
      <c r="I457" s="188"/>
      <c r="J457" s="188"/>
    </row>
    <row r="458" spans="3:10" ht="12" customHeight="1">
      <c r="C458" s="188"/>
      <c r="F458" s="188"/>
      <c r="H458" s="188"/>
      <c r="I458" s="188"/>
      <c r="J458" s="188"/>
    </row>
    <row r="459" spans="3:10" ht="12" customHeight="1">
      <c r="C459" s="188"/>
      <c r="F459" s="188"/>
      <c r="H459" s="188"/>
      <c r="I459" s="188"/>
      <c r="J459" s="188"/>
    </row>
    <row r="460" spans="3:10" ht="12" customHeight="1">
      <c r="C460" s="188"/>
      <c r="F460" s="188"/>
      <c r="H460" s="188"/>
      <c r="I460" s="188"/>
      <c r="J460" s="188"/>
    </row>
    <row r="461" spans="3:10" ht="12" customHeight="1">
      <c r="C461" s="188"/>
      <c r="F461" s="188"/>
      <c r="H461" s="188"/>
      <c r="I461" s="188"/>
      <c r="J461" s="188"/>
    </row>
    <row r="462" spans="3:10" ht="12" customHeight="1">
      <c r="C462" s="188"/>
      <c r="F462" s="188"/>
      <c r="H462" s="188"/>
      <c r="I462" s="188"/>
      <c r="J462" s="188"/>
    </row>
    <row r="463" spans="3:10" ht="12" customHeight="1">
      <c r="C463" s="188"/>
      <c r="F463" s="188"/>
      <c r="H463" s="188"/>
      <c r="I463" s="188"/>
      <c r="J463" s="188"/>
    </row>
    <row r="464" spans="3:10" ht="12" customHeight="1">
      <c r="C464" s="188"/>
      <c r="F464" s="188"/>
      <c r="H464" s="188"/>
      <c r="I464" s="188"/>
      <c r="J464" s="188"/>
    </row>
    <row r="465" spans="3:10" ht="12" customHeight="1">
      <c r="C465" s="188"/>
      <c r="F465" s="188"/>
      <c r="H465" s="188"/>
      <c r="I465" s="188"/>
      <c r="J465" s="188"/>
    </row>
    <row r="466" spans="3:10" ht="12" customHeight="1">
      <c r="C466" s="188"/>
      <c r="F466" s="188"/>
      <c r="H466" s="188"/>
      <c r="I466" s="188"/>
      <c r="J466" s="188"/>
    </row>
    <row r="467" spans="3:10" ht="12" customHeight="1">
      <c r="C467" s="188"/>
      <c r="F467" s="188"/>
      <c r="H467" s="188"/>
      <c r="I467" s="188"/>
      <c r="J467" s="188"/>
    </row>
    <row r="468" spans="3:10" ht="12" customHeight="1">
      <c r="C468" s="188"/>
      <c r="F468" s="188"/>
      <c r="H468" s="188"/>
      <c r="I468" s="188"/>
      <c r="J468" s="188"/>
    </row>
    <row r="469" spans="3:10" ht="12" customHeight="1">
      <c r="C469" s="188"/>
      <c r="F469" s="188"/>
      <c r="H469" s="188"/>
      <c r="I469" s="188"/>
      <c r="J469" s="188"/>
    </row>
    <row r="470" spans="3:10" ht="12" customHeight="1">
      <c r="C470" s="188"/>
      <c r="F470" s="188"/>
      <c r="H470" s="188"/>
      <c r="I470" s="188"/>
      <c r="J470" s="188"/>
    </row>
    <row r="471" spans="3:10" ht="12" customHeight="1">
      <c r="C471" s="188"/>
      <c r="F471" s="188"/>
      <c r="H471" s="188"/>
      <c r="I471" s="188"/>
      <c r="J471" s="188"/>
    </row>
    <row r="472" spans="3:10" ht="12" customHeight="1">
      <c r="C472" s="188"/>
      <c r="F472" s="188"/>
      <c r="H472" s="188"/>
      <c r="I472" s="188"/>
      <c r="J472" s="188"/>
    </row>
    <row r="473" spans="3:10" ht="12" customHeight="1">
      <c r="C473" s="188"/>
      <c r="F473" s="188"/>
      <c r="H473" s="188"/>
      <c r="I473" s="188"/>
      <c r="J473" s="188"/>
    </row>
    <row r="474" spans="3:10" ht="12" customHeight="1">
      <c r="C474" s="188"/>
      <c r="F474" s="188"/>
      <c r="H474" s="188"/>
      <c r="I474" s="188"/>
      <c r="J474" s="188"/>
    </row>
    <row r="475" spans="3:10" ht="12" customHeight="1">
      <c r="C475" s="188"/>
      <c r="F475" s="188"/>
      <c r="H475" s="188"/>
      <c r="I475" s="188"/>
      <c r="J475" s="188"/>
    </row>
    <row r="476" spans="3:10" ht="12" customHeight="1">
      <c r="C476" s="188"/>
      <c r="F476" s="188"/>
      <c r="H476" s="188"/>
      <c r="I476" s="188"/>
      <c r="J476" s="188"/>
    </row>
    <row r="477" spans="3:10" ht="12" customHeight="1">
      <c r="C477" s="188"/>
      <c r="F477" s="188"/>
      <c r="H477" s="188"/>
      <c r="I477" s="188"/>
      <c r="J477" s="188"/>
    </row>
    <row r="478" spans="3:10" ht="12" customHeight="1">
      <c r="C478" s="188"/>
      <c r="F478" s="188"/>
      <c r="H478" s="188"/>
      <c r="I478" s="188"/>
      <c r="J478" s="188"/>
    </row>
    <row r="479" spans="3:10" ht="12" customHeight="1">
      <c r="C479" s="188"/>
      <c r="F479" s="188"/>
      <c r="H479" s="188"/>
      <c r="I479" s="188"/>
      <c r="J479" s="188"/>
    </row>
    <row r="480" spans="3:10" ht="12" customHeight="1">
      <c r="C480" s="188"/>
      <c r="F480" s="188"/>
      <c r="H480" s="188"/>
      <c r="I480" s="188"/>
      <c r="J480" s="188"/>
    </row>
    <row r="481" spans="3:10" ht="12" customHeight="1">
      <c r="C481" s="188"/>
      <c r="F481" s="188"/>
      <c r="H481" s="188"/>
      <c r="I481" s="188"/>
      <c r="J481" s="188"/>
    </row>
    <row r="482" spans="3:10" ht="12" customHeight="1">
      <c r="C482" s="188"/>
      <c r="F482" s="188"/>
      <c r="H482" s="188"/>
      <c r="I482" s="188"/>
      <c r="J482" s="188"/>
    </row>
    <row r="483" spans="3:10" ht="12" customHeight="1">
      <c r="C483" s="188"/>
      <c r="F483" s="188"/>
      <c r="H483" s="188"/>
      <c r="I483" s="188"/>
      <c r="J483" s="188"/>
    </row>
    <row r="484" spans="3:10" ht="12" customHeight="1">
      <c r="C484" s="188"/>
      <c r="F484" s="188"/>
      <c r="H484" s="188"/>
      <c r="I484" s="188"/>
      <c r="J484" s="188"/>
    </row>
    <row r="485" spans="3:10" ht="12" customHeight="1">
      <c r="C485" s="188"/>
      <c r="F485" s="188"/>
      <c r="H485" s="188"/>
      <c r="I485" s="188"/>
      <c r="J485" s="188"/>
    </row>
    <row r="486" spans="3:10" ht="12" customHeight="1">
      <c r="C486" s="188"/>
      <c r="F486" s="188"/>
      <c r="H486" s="188"/>
      <c r="I486" s="188"/>
      <c r="J486" s="188"/>
    </row>
    <row r="487" spans="3:10" ht="12" customHeight="1">
      <c r="C487" s="188"/>
      <c r="F487" s="188"/>
      <c r="H487" s="188"/>
      <c r="I487" s="188"/>
      <c r="J487" s="188"/>
    </row>
    <row r="488" spans="3:10" ht="12" customHeight="1">
      <c r="C488" s="188"/>
      <c r="F488" s="188"/>
      <c r="H488" s="188"/>
      <c r="I488" s="188"/>
      <c r="J488" s="188"/>
    </row>
    <row r="489" spans="3:10" ht="12" customHeight="1">
      <c r="C489" s="188"/>
      <c r="F489" s="188"/>
      <c r="H489" s="188"/>
      <c r="I489" s="188"/>
      <c r="J489" s="188"/>
    </row>
    <row r="490" spans="3:10" ht="12" customHeight="1">
      <c r="C490" s="188"/>
      <c r="F490" s="188"/>
      <c r="H490" s="188"/>
      <c r="I490" s="188"/>
      <c r="J490" s="188"/>
    </row>
    <row r="491" spans="3:10" ht="12" customHeight="1">
      <c r="C491" s="188"/>
      <c r="F491" s="188"/>
      <c r="H491" s="188"/>
      <c r="I491" s="188"/>
      <c r="J491" s="188"/>
    </row>
    <row r="492" spans="3:10" ht="12" customHeight="1">
      <c r="C492" s="188"/>
      <c r="F492" s="188"/>
      <c r="H492" s="188"/>
      <c r="I492" s="188"/>
      <c r="J492" s="188"/>
    </row>
    <row r="493" spans="3:10" ht="12" customHeight="1">
      <c r="C493" s="188"/>
      <c r="F493" s="188"/>
      <c r="H493" s="188"/>
      <c r="I493" s="188"/>
      <c r="J493" s="188"/>
    </row>
    <row r="494" spans="3:10" ht="12" customHeight="1">
      <c r="C494" s="188"/>
      <c r="F494" s="188"/>
      <c r="H494" s="188"/>
      <c r="I494" s="188"/>
      <c r="J494" s="188"/>
    </row>
    <row r="495" spans="3:10" ht="12" customHeight="1">
      <c r="C495" s="188"/>
      <c r="F495" s="188"/>
      <c r="H495" s="188"/>
      <c r="I495" s="188"/>
      <c r="J495" s="188"/>
    </row>
    <row r="496" spans="3:10" ht="12" customHeight="1">
      <c r="C496" s="188"/>
      <c r="F496" s="188"/>
      <c r="H496" s="188"/>
      <c r="I496" s="188"/>
      <c r="J496" s="188"/>
    </row>
    <row r="497" spans="3:10" ht="12" customHeight="1">
      <c r="C497" s="188"/>
      <c r="F497" s="188"/>
      <c r="H497" s="188"/>
      <c r="I497" s="188"/>
      <c r="J497" s="188"/>
    </row>
    <row r="498" spans="3:10" ht="12" customHeight="1">
      <c r="C498" s="188"/>
      <c r="F498" s="188"/>
      <c r="H498" s="188"/>
      <c r="I498" s="188"/>
      <c r="J498" s="188"/>
    </row>
    <row r="499" spans="3:10" ht="12" customHeight="1">
      <c r="C499" s="188"/>
      <c r="F499" s="188"/>
      <c r="H499" s="188"/>
      <c r="I499" s="188"/>
      <c r="J499" s="188"/>
    </row>
    <row r="500" spans="3:10" ht="12" customHeight="1">
      <c r="C500" s="188"/>
      <c r="F500" s="188"/>
      <c r="H500" s="188"/>
      <c r="I500" s="188"/>
      <c r="J500" s="188"/>
    </row>
    <row r="501" spans="3:10" ht="12" customHeight="1">
      <c r="C501" s="188"/>
      <c r="F501" s="188"/>
      <c r="H501" s="188"/>
      <c r="I501" s="188"/>
      <c r="J501" s="188"/>
    </row>
    <row r="502" spans="3:10" ht="12" customHeight="1">
      <c r="C502" s="188"/>
      <c r="F502" s="188"/>
      <c r="H502" s="188"/>
      <c r="I502" s="188"/>
      <c r="J502" s="188"/>
    </row>
    <row r="503" spans="3:10" ht="12" customHeight="1">
      <c r="C503" s="188"/>
      <c r="F503" s="188"/>
      <c r="H503" s="188"/>
      <c r="I503" s="188"/>
      <c r="J503" s="188"/>
    </row>
    <row r="504" spans="3:10" ht="12" customHeight="1">
      <c r="C504" s="188"/>
      <c r="F504" s="188"/>
      <c r="H504" s="188"/>
      <c r="I504" s="188"/>
      <c r="J504" s="188"/>
    </row>
    <row r="505" spans="3:10" ht="12" customHeight="1">
      <c r="C505" s="188"/>
      <c r="F505" s="188"/>
      <c r="H505" s="188"/>
      <c r="I505" s="188"/>
      <c r="J505" s="188"/>
    </row>
    <row r="506" spans="3:10" ht="12" customHeight="1">
      <c r="C506" s="188"/>
      <c r="F506" s="188"/>
      <c r="H506" s="188"/>
      <c r="I506" s="188"/>
      <c r="J506" s="188"/>
    </row>
    <row r="507" spans="3:10" ht="12" customHeight="1">
      <c r="C507" s="188"/>
      <c r="F507" s="188"/>
      <c r="H507" s="188"/>
      <c r="I507" s="188"/>
      <c r="J507" s="188"/>
    </row>
    <row r="508" spans="3:10" ht="12" customHeight="1">
      <c r="C508" s="188"/>
      <c r="F508" s="188"/>
      <c r="H508" s="188"/>
      <c r="I508" s="188"/>
      <c r="J508" s="188"/>
    </row>
    <row r="509" spans="3:10" ht="12" customHeight="1">
      <c r="C509" s="188"/>
      <c r="F509" s="188"/>
      <c r="H509" s="188"/>
      <c r="I509" s="188"/>
      <c r="J509" s="188"/>
    </row>
    <row r="510" spans="3:10" ht="12" customHeight="1">
      <c r="C510" s="188"/>
      <c r="F510" s="188"/>
      <c r="H510" s="188"/>
      <c r="I510" s="188"/>
      <c r="J510" s="188"/>
    </row>
    <row r="511" spans="3:10" ht="12" customHeight="1">
      <c r="C511" s="188"/>
      <c r="F511" s="188"/>
      <c r="H511" s="188"/>
      <c r="I511" s="188"/>
      <c r="J511" s="188"/>
    </row>
    <row r="512" spans="3:10" ht="12" customHeight="1">
      <c r="C512" s="188"/>
      <c r="F512" s="188"/>
      <c r="H512" s="188"/>
      <c r="I512" s="188"/>
      <c r="J512" s="188"/>
    </row>
    <row r="513" spans="3:10" ht="12" customHeight="1">
      <c r="C513" s="188"/>
      <c r="F513" s="188"/>
      <c r="H513" s="188"/>
      <c r="I513" s="188"/>
      <c r="J513" s="188"/>
    </row>
    <row r="514" spans="3:10" ht="12" customHeight="1">
      <c r="C514" s="188"/>
      <c r="F514" s="188"/>
      <c r="H514" s="188"/>
      <c r="I514" s="188"/>
      <c r="J514" s="188"/>
    </row>
    <row r="515" spans="3:10" ht="12" customHeight="1">
      <c r="C515" s="188"/>
      <c r="F515" s="188"/>
      <c r="H515" s="188"/>
      <c r="I515" s="188"/>
      <c r="J515" s="188"/>
    </row>
    <row r="516" spans="3:10" ht="12" customHeight="1">
      <c r="C516" s="188"/>
      <c r="F516" s="188"/>
      <c r="H516" s="188"/>
      <c r="I516" s="188"/>
      <c r="J516" s="188"/>
    </row>
    <row r="517" spans="3:10" ht="12" customHeight="1">
      <c r="C517" s="188"/>
      <c r="F517" s="188"/>
      <c r="H517" s="188"/>
      <c r="I517" s="188"/>
      <c r="J517" s="188"/>
    </row>
    <row r="518" spans="3:10" ht="12" customHeight="1">
      <c r="C518" s="188"/>
      <c r="F518" s="188"/>
      <c r="H518" s="188"/>
      <c r="I518" s="188"/>
      <c r="J518" s="188"/>
    </row>
    <row r="519" spans="3:10" ht="12" customHeight="1">
      <c r="C519" s="188"/>
      <c r="F519" s="188"/>
      <c r="H519" s="188"/>
      <c r="I519" s="188"/>
      <c r="J519" s="188"/>
    </row>
    <row r="520" spans="3:10" ht="12" customHeight="1">
      <c r="C520" s="188"/>
      <c r="F520" s="188"/>
      <c r="H520" s="188"/>
      <c r="I520" s="188"/>
      <c r="J520" s="188"/>
    </row>
    <row r="521" spans="3:10" ht="12" customHeight="1">
      <c r="C521" s="188"/>
      <c r="F521" s="188"/>
      <c r="H521" s="188"/>
      <c r="I521" s="188"/>
      <c r="J521" s="188"/>
    </row>
    <row r="522" spans="3:10" ht="12" customHeight="1">
      <c r="C522" s="188"/>
      <c r="F522" s="188"/>
      <c r="H522" s="188"/>
      <c r="I522" s="188"/>
      <c r="J522" s="188"/>
    </row>
    <row r="523" spans="3:10" ht="12" customHeight="1">
      <c r="C523" s="188"/>
      <c r="F523" s="188"/>
      <c r="H523" s="188"/>
      <c r="I523" s="188"/>
      <c r="J523" s="188"/>
    </row>
    <row r="524" spans="3:10" ht="12" customHeight="1">
      <c r="C524" s="188"/>
      <c r="F524" s="188"/>
      <c r="H524" s="188"/>
      <c r="I524" s="188"/>
      <c r="J524" s="188"/>
    </row>
    <row r="525" spans="3:10" ht="12" customHeight="1">
      <c r="C525" s="188"/>
      <c r="F525" s="188"/>
      <c r="H525" s="188"/>
      <c r="I525" s="188"/>
      <c r="J525" s="188"/>
    </row>
    <row r="526" spans="3:10" ht="12" customHeight="1">
      <c r="C526" s="188"/>
      <c r="F526" s="188"/>
      <c r="H526" s="188"/>
      <c r="I526" s="188"/>
      <c r="J526" s="188"/>
    </row>
    <row r="527" spans="3:10" ht="12" customHeight="1">
      <c r="C527" s="188"/>
      <c r="F527" s="188"/>
      <c r="H527" s="188"/>
      <c r="I527" s="188"/>
      <c r="J527" s="188"/>
    </row>
    <row r="528" spans="3:10" ht="12" customHeight="1">
      <c r="C528" s="188"/>
      <c r="F528" s="188"/>
      <c r="H528" s="188"/>
      <c r="I528" s="188"/>
      <c r="J528" s="188"/>
    </row>
    <row r="529" spans="3:10" ht="12" customHeight="1">
      <c r="C529" s="188"/>
      <c r="F529" s="188"/>
      <c r="H529" s="188"/>
      <c r="I529" s="188"/>
      <c r="J529" s="188"/>
    </row>
    <row r="530" spans="3:10" ht="12" customHeight="1">
      <c r="C530" s="188"/>
      <c r="F530" s="188"/>
      <c r="H530" s="188"/>
      <c r="I530" s="188"/>
      <c r="J530" s="188"/>
    </row>
    <row r="531" spans="3:10" ht="12" customHeight="1">
      <c r="C531" s="188"/>
      <c r="F531" s="188"/>
      <c r="H531" s="188"/>
      <c r="I531" s="188"/>
      <c r="J531" s="188"/>
    </row>
    <row r="532" spans="3:10" ht="12" customHeight="1">
      <c r="C532" s="188"/>
      <c r="F532" s="188"/>
      <c r="H532" s="188"/>
      <c r="I532" s="188"/>
      <c r="J532" s="188"/>
    </row>
    <row r="533" spans="3:10" ht="12" customHeight="1">
      <c r="C533" s="188"/>
      <c r="F533" s="188"/>
      <c r="H533" s="188"/>
      <c r="I533" s="188"/>
      <c r="J533" s="188"/>
    </row>
    <row r="534" spans="3:10" ht="12" customHeight="1">
      <c r="C534" s="188"/>
      <c r="F534" s="188"/>
      <c r="H534" s="188"/>
      <c r="I534" s="188"/>
      <c r="J534" s="188"/>
    </row>
    <row r="535" spans="3:10" ht="12" customHeight="1">
      <c r="C535" s="188"/>
      <c r="F535" s="188"/>
      <c r="H535" s="188"/>
      <c r="I535" s="188"/>
      <c r="J535" s="188"/>
    </row>
    <row r="536" spans="3:10" ht="12" customHeight="1">
      <c r="C536" s="188"/>
      <c r="F536" s="188"/>
      <c r="H536" s="188"/>
      <c r="I536" s="188"/>
      <c r="J536" s="188"/>
    </row>
    <row r="537" spans="3:10" ht="12" customHeight="1">
      <c r="C537" s="188"/>
      <c r="F537" s="188"/>
      <c r="H537" s="188"/>
      <c r="I537" s="188"/>
      <c r="J537" s="188"/>
    </row>
    <row r="538" spans="3:10" ht="12" customHeight="1">
      <c r="C538" s="188"/>
      <c r="F538" s="188"/>
      <c r="H538" s="188"/>
      <c r="I538" s="188"/>
      <c r="J538" s="188"/>
    </row>
    <row r="539" spans="3:10" ht="12" customHeight="1">
      <c r="C539" s="188"/>
      <c r="F539" s="188"/>
      <c r="H539" s="188"/>
      <c r="I539" s="188"/>
      <c r="J539" s="188"/>
    </row>
    <row r="540" spans="3:10" ht="12" customHeight="1">
      <c r="C540" s="188"/>
      <c r="F540" s="188"/>
      <c r="H540" s="188"/>
      <c r="I540" s="188"/>
      <c r="J540" s="188"/>
    </row>
    <row r="541" spans="3:10" ht="12" customHeight="1">
      <c r="C541" s="188"/>
      <c r="F541" s="188"/>
      <c r="H541" s="188"/>
      <c r="I541" s="188"/>
      <c r="J541" s="188"/>
    </row>
    <row r="542" spans="3:10" ht="12" customHeight="1">
      <c r="C542" s="188"/>
      <c r="F542" s="188"/>
      <c r="H542" s="188"/>
      <c r="I542" s="188"/>
      <c r="J542" s="188"/>
    </row>
    <row r="543" spans="3:10" ht="12" customHeight="1">
      <c r="C543" s="188"/>
      <c r="F543" s="188"/>
      <c r="H543" s="188"/>
      <c r="I543" s="188"/>
      <c r="J543" s="188"/>
    </row>
    <row r="544" spans="3:10" ht="12" customHeight="1">
      <c r="C544" s="188"/>
      <c r="F544" s="188"/>
      <c r="H544" s="188"/>
      <c r="I544" s="188"/>
      <c r="J544" s="188"/>
    </row>
    <row r="545" spans="3:10" ht="12" customHeight="1">
      <c r="C545" s="188"/>
      <c r="F545" s="188"/>
      <c r="H545" s="188"/>
      <c r="I545" s="188"/>
      <c r="J545" s="188"/>
    </row>
    <row r="546" spans="3:10" ht="12" customHeight="1">
      <c r="C546" s="188"/>
      <c r="F546" s="188"/>
      <c r="H546" s="188"/>
      <c r="I546" s="188"/>
      <c r="J546" s="188"/>
    </row>
    <row r="547" spans="3:10" ht="12" customHeight="1">
      <c r="C547" s="188"/>
      <c r="F547" s="188"/>
      <c r="H547" s="188"/>
      <c r="I547" s="188"/>
      <c r="J547" s="188"/>
    </row>
    <row r="548" spans="3:10" ht="12" customHeight="1">
      <c r="C548" s="188"/>
      <c r="F548" s="188"/>
      <c r="H548" s="188"/>
      <c r="I548" s="188"/>
      <c r="J548" s="188"/>
    </row>
    <row r="549" spans="3:10" ht="12" customHeight="1">
      <c r="C549" s="188"/>
      <c r="F549" s="188"/>
      <c r="H549" s="188"/>
      <c r="I549" s="188"/>
      <c r="J549" s="188"/>
    </row>
    <row r="550" spans="3:10" ht="12" customHeight="1">
      <c r="C550" s="188"/>
      <c r="F550" s="188"/>
      <c r="H550" s="188"/>
      <c r="I550" s="188"/>
      <c r="J550" s="188"/>
    </row>
    <row r="551" spans="3:10" ht="12" customHeight="1">
      <c r="C551" s="188"/>
      <c r="F551" s="188"/>
      <c r="H551" s="188"/>
      <c r="I551" s="188"/>
      <c r="J551" s="188"/>
    </row>
    <row r="552" spans="3:10" ht="12" customHeight="1">
      <c r="C552" s="188"/>
      <c r="F552" s="188"/>
      <c r="H552" s="188"/>
      <c r="I552" s="188"/>
      <c r="J552" s="188"/>
    </row>
    <row r="553" spans="3:10" ht="12" customHeight="1">
      <c r="C553" s="188"/>
      <c r="F553" s="188"/>
      <c r="H553" s="188"/>
      <c r="I553" s="188"/>
      <c r="J553" s="188"/>
    </row>
    <row r="554" spans="3:10" ht="12" customHeight="1">
      <c r="C554" s="188"/>
      <c r="F554" s="188"/>
      <c r="H554" s="188"/>
      <c r="I554" s="188"/>
      <c r="J554" s="188"/>
    </row>
    <row r="555" spans="3:10" ht="12" customHeight="1">
      <c r="C555" s="188"/>
      <c r="F555" s="188"/>
      <c r="H555" s="188"/>
      <c r="I555" s="188"/>
      <c r="J555" s="188"/>
    </row>
    <row r="556" spans="3:10" ht="12" customHeight="1">
      <c r="C556" s="188"/>
      <c r="F556" s="188"/>
      <c r="H556" s="188"/>
      <c r="I556" s="188"/>
      <c r="J556" s="188"/>
    </row>
    <row r="557" spans="3:10" ht="12" customHeight="1">
      <c r="C557" s="188"/>
      <c r="F557" s="188"/>
      <c r="H557" s="188"/>
      <c r="I557" s="188"/>
      <c r="J557" s="188"/>
    </row>
    <row r="558" spans="3:10" ht="12" customHeight="1">
      <c r="C558" s="188"/>
      <c r="F558" s="188"/>
      <c r="H558" s="188"/>
      <c r="I558" s="188"/>
      <c r="J558" s="188"/>
    </row>
    <row r="559" spans="3:10" ht="12" customHeight="1">
      <c r="C559" s="188"/>
      <c r="F559" s="188"/>
      <c r="H559" s="188"/>
      <c r="I559" s="188"/>
      <c r="J559" s="188"/>
    </row>
    <row r="560" spans="3:10" ht="12" customHeight="1">
      <c r="C560" s="188"/>
      <c r="F560" s="188"/>
      <c r="H560" s="188"/>
      <c r="I560" s="188"/>
      <c r="J560" s="188"/>
    </row>
    <row r="561" spans="3:10" ht="12" customHeight="1">
      <c r="C561" s="188"/>
      <c r="F561" s="188"/>
      <c r="H561" s="188"/>
      <c r="I561" s="188"/>
      <c r="J561" s="188"/>
    </row>
    <row r="562" spans="3:10" ht="12" customHeight="1">
      <c r="C562" s="188"/>
      <c r="F562" s="188"/>
      <c r="H562" s="188"/>
      <c r="I562" s="188"/>
      <c r="J562" s="188"/>
    </row>
    <row r="563" spans="3:10" ht="12" customHeight="1">
      <c r="C563" s="188"/>
      <c r="F563" s="188"/>
      <c r="H563" s="188"/>
      <c r="I563" s="188"/>
      <c r="J563" s="188"/>
    </row>
    <row r="564" spans="3:10" ht="12" customHeight="1">
      <c r="C564" s="188"/>
      <c r="F564" s="188"/>
      <c r="H564" s="188"/>
      <c r="I564" s="188"/>
      <c r="J564" s="188"/>
    </row>
    <row r="565" spans="3:10" ht="12" customHeight="1">
      <c r="C565" s="188"/>
      <c r="F565" s="188"/>
      <c r="H565" s="188"/>
      <c r="I565" s="188"/>
      <c r="J565" s="188"/>
    </row>
    <row r="566" spans="3:10" ht="12" customHeight="1">
      <c r="C566" s="188"/>
      <c r="F566" s="188"/>
      <c r="H566" s="188"/>
      <c r="I566" s="188"/>
      <c r="J566" s="188"/>
    </row>
    <row r="567" spans="3:10" ht="12" customHeight="1">
      <c r="C567" s="188"/>
      <c r="F567" s="188"/>
      <c r="H567" s="188"/>
      <c r="I567" s="188"/>
      <c r="J567" s="188"/>
    </row>
    <row r="568" spans="3:10" ht="12" customHeight="1">
      <c r="C568" s="188"/>
      <c r="F568" s="188"/>
      <c r="H568" s="188"/>
      <c r="I568" s="188"/>
      <c r="J568" s="188"/>
    </row>
    <row r="569" spans="3:10" ht="12" customHeight="1">
      <c r="C569" s="188"/>
      <c r="F569" s="188"/>
      <c r="H569" s="188"/>
      <c r="I569" s="188"/>
      <c r="J569" s="188"/>
    </row>
    <row r="570" spans="3:10" ht="12" customHeight="1">
      <c r="C570" s="188"/>
      <c r="F570" s="188"/>
      <c r="H570" s="188"/>
      <c r="I570" s="188"/>
      <c r="J570" s="188"/>
    </row>
    <row r="571" spans="3:10" ht="12" customHeight="1">
      <c r="C571" s="188"/>
      <c r="F571" s="188"/>
      <c r="H571" s="188"/>
      <c r="I571" s="188"/>
      <c r="J571" s="188"/>
    </row>
    <row r="572" spans="3:10" ht="12" customHeight="1">
      <c r="C572" s="188"/>
      <c r="F572" s="188"/>
      <c r="H572" s="188"/>
      <c r="I572" s="188"/>
      <c r="J572" s="188"/>
    </row>
    <row r="573" spans="3:10" ht="12" customHeight="1">
      <c r="C573" s="188"/>
      <c r="F573" s="188"/>
      <c r="H573" s="188"/>
      <c r="I573" s="188"/>
      <c r="J573" s="188"/>
    </row>
    <row r="574" spans="3:10" ht="12" customHeight="1">
      <c r="C574" s="188"/>
      <c r="F574" s="188"/>
      <c r="H574" s="188"/>
      <c r="I574" s="188"/>
      <c r="J574" s="188"/>
    </row>
    <row r="575" spans="3:10" ht="12" customHeight="1">
      <c r="C575" s="188"/>
      <c r="F575" s="188"/>
      <c r="H575" s="188"/>
      <c r="I575" s="188"/>
      <c r="J575" s="188"/>
    </row>
    <row r="576" spans="3:10" ht="12" customHeight="1">
      <c r="C576" s="188"/>
      <c r="F576" s="188"/>
      <c r="H576" s="188"/>
      <c r="I576" s="188"/>
      <c r="J576" s="188"/>
    </row>
    <row r="577" spans="3:10" ht="12" customHeight="1">
      <c r="C577" s="188"/>
      <c r="F577" s="188"/>
      <c r="H577" s="188"/>
      <c r="I577" s="188"/>
      <c r="J577" s="188"/>
    </row>
    <row r="578" spans="3:10" ht="12" customHeight="1">
      <c r="C578" s="188"/>
      <c r="F578" s="188"/>
      <c r="H578" s="188"/>
      <c r="I578" s="188"/>
      <c r="J578" s="188"/>
    </row>
    <row r="579" spans="3:10" ht="12" customHeight="1">
      <c r="C579" s="188"/>
      <c r="F579" s="188"/>
      <c r="H579" s="188"/>
      <c r="I579" s="188"/>
      <c r="J579" s="188"/>
    </row>
    <row r="580" spans="3:10" ht="12" customHeight="1">
      <c r="C580" s="188"/>
      <c r="F580" s="188"/>
      <c r="H580" s="188"/>
      <c r="I580" s="188"/>
      <c r="J580" s="188"/>
    </row>
    <row r="581" spans="3:10" ht="12" customHeight="1">
      <c r="C581" s="188"/>
      <c r="F581" s="188"/>
      <c r="H581" s="188"/>
      <c r="I581" s="188"/>
      <c r="J581" s="188"/>
    </row>
    <row r="582" spans="3:10" ht="12" customHeight="1">
      <c r="C582" s="188"/>
      <c r="F582" s="188"/>
      <c r="H582" s="188"/>
      <c r="I582" s="188"/>
      <c r="J582" s="188"/>
    </row>
    <row r="583" spans="3:10" ht="12" customHeight="1">
      <c r="C583" s="188"/>
      <c r="F583" s="188"/>
      <c r="H583" s="188"/>
      <c r="I583" s="188"/>
      <c r="J583" s="188"/>
    </row>
    <row r="584" spans="3:10" ht="12" customHeight="1">
      <c r="C584" s="188"/>
      <c r="F584" s="188"/>
      <c r="H584" s="188"/>
      <c r="I584" s="188"/>
      <c r="J584" s="188"/>
    </row>
    <row r="585" spans="3:10" ht="12" customHeight="1">
      <c r="C585" s="188"/>
      <c r="F585" s="188"/>
      <c r="H585" s="188"/>
      <c r="I585" s="188"/>
      <c r="J585" s="188"/>
    </row>
    <row r="586" spans="3:10" ht="12" customHeight="1">
      <c r="C586" s="188"/>
      <c r="F586" s="188"/>
      <c r="H586" s="188"/>
      <c r="I586" s="188"/>
      <c r="J586" s="188"/>
    </row>
    <row r="587" spans="3:10" ht="12" customHeight="1">
      <c r="C587" s="188"/>
      <c r="F587" s="188"/>
      <c r="H587" s="188"/>
      <c r="I587" s="188"/>
      <c r="J587" s="188"/>
    </row>
    <row r="588" spans="3:10" ht="12" customHeight="1">
      <c r="C588" s="188"/>
      <c r="F588" s="188"/>
      <c r="H588" s="188"/>
      <c r="I588" s="188"/>
      <c r="J588" s="188"/>
    </row>
    <row r="589" spans="3:10" ht="12" customHeight="1">
      <c r="C589" s="188"/>
      <c r="F589" s="188"/>
      <c r="H589" s="188"/>
      <c r="I589" s="188"/>
      <c r="J589" s="188"/>
    </row>
    <row r="590" spans="3:10" ht="12" customHeight="1">
      <c r="C590" s="188"/>
      <c r="F590" s="188"/>
      <c r="H590" s="188"/>
      <c r="I590" s="188"/>
      <c r="J590" s="188"/>
    </row>
    <row r="591" spans="3:10" ht="12" customHeight="1">
      <c r="C591" s="188"/>
      <c r="F591" s="188"/>
      <c r="H591" s="188"/>
      <c r="I591" s="188"/>
      <c r="J591" s="188"/>
    </row>
    <row r="592" spans="3:10" ht="12" customHeight="1">
      <c r="C592" s="188"/>
      <c r="F592" s="188"/>
      <c r="H592" s="188"/>
      <c r="I592" s="188"/>
      <c r="J592" s="188"/>
    </row>
    <row r="593" spans="3:10" ht="12" customHeight="1">
      <c r="C593" s="188"/>
      <c r="F593" s="188"/>
      <c r="H593" s="188"/>
      <c r="I593" s="188"/>
      <c r="J593" s="188"/>
    </row>
    <row r="594" spans="3:10" ht="12" customHeight="1">
      <c r="C594" s="188"/>
      <c r="F594" s="188"/>
      <c r="H594" s="188"/>
      <c r="I594" s="188"/>
      <c r="J594" s="188"/>
    </row>
    <row r="595" spans="3:10" ht="12" customHeight="1">
      <c r="C595" s="188"/>
      <c r="F595" s="188"/>
      <c r="H595" s="188"/>
      <c r="I595" s="188"/>
      <c r="J595" s="188"/>
    </row>
    <row r="596" spans="3:10" ht="12" customHeight="1">
      <c r="C596" s="188"/>
      <c r="F596" s="188"/>
      <c r="H596" s="188"/>
      <c r="I596" s="188"/>
      <c r="J596" s="188"/>
    </row>
    <row r="597" spans="3:10" ht="12" customHeight="1">
      <c r="C597" s="188"/>
      <c r="F597" s="188"/>
      <c r="H597" s="188"/>
      <c r="I597" s="188"/>
      <c r="J597" s="188"/>
    </row>
    <row r="598" spans="3:10" ht="12" customHeight="1">
      <c r="C598" s="188"/>
      <c r="F598" s="188"/>
      <c r="H598" s="188"/>
      <c r="I598" s="188"/>
      <c r="J598" s="188"/>
    </row>
    <row r="599" spans="3:10" ht="12" customHeight="1">
      <c r="C599" s="188"/>
      <c r="F599" s="188"/>
      <c r="H599" s="188"/>
      <c r="I599" s="188"/>
      <c r="J599" s="188"/>
    </row>
    <row r="600" spans="3:10" ht="12" customHeight="1">
      <c r="C600" s="188"/>
      <c r="F600" s="188"/>
      <c r="H600" s="188"/>
      <c r="I600" s="188"/>
      <c r="J600" s="188"/>
    </row>
    <row r="601" spans="3:10" ht="12" customHeight="1">
      <c r="C601" s="188"/>
      <c r="F601" s="188"/>
      <c r="H601" s="188"/>
      <c r="I601" s="188"/>
      <c r="J601" s="188"/>
    </row>
    <row r="602" spans="3:10" ht="12" customHeight="1">
      <c r="C602" s="188"/>
      <c r="F602" s="188"/>
      <c r="H602" s="188"/>
      <c r="I602" s="188"/>
      <c r="J602" s="188"/>
    </row>
    <row r="603" spans="3:10" ht="12" customHeight="1">
      <c r="C603" s="188"/>
      <c r="F603" s="188"/>
      <c r="H603" s="188"/>
      <c r="I603" s="188"/>
      <c r="J603" s="188"/>
    </row>
    <row r="604" spans="3:10" ht="12" customHeight="1">
      <c r="C604" s="188"/>
      <c r="F604" s="188"/>
      <c r="H604" s="188"/>
      <c r="I604" s="188"/>
      <c r="J604" s="188"/>
    </row>
    <row r="605" spans="3:10" ht="12" customHeight="1">
      <c r="C605" s="188"/>
      <c r="F605" s="188"/>
      <c r="H605" s="188"/>
      <c r="I605" s="188"/>
      <c r="J605" s="188"/>
    </row>
    <row r="606" spans="3:10" ht="12" customHeight="1">
      <c r="C606" s="188"/>
      <c r="F606" s="188"/>
      <c r="H606" s="188"/>
      <c r="I606" s="188"/>
      <c r="J606" s="188"/>
    </row>
    <row r="607" spans="3:10" ht="12" customHeight="1">
      <c r="C607" s="188"/>
      <c r="F607" s="188"/>
      <c r="H607" s="188"/>
      <c r="I607" s="188"/>
      <c r="J607" s="188"/>
    </row>
    <row r="608" spans="3:10" ht="12" customHeight="1">
      <c r="C608" s="188"/>
      <c r="F608" s="188"/>
      <c r="H608" s="188"/>
      <c r="I608" s="188"/>
      <c r="J608" s="188"/>
    </row>
    <row r="609" spans="3:10" ht="12" customHeight="1">
      <c r="C609" s="188"/>
      <c r="F609" s="188"/>
      <c r="H609" s="188"/>
      <c r="I609" s="188"/>
      <c r="J609" s="188"/>
    </row>
    <row r="610" spans="3:10" ht="12" customHeight="1">
      <c r="C610" s="188"/>
      <c r="F610" s="188"/>
      <c r="H610" s="188"/>
      <c r="I610" s="188"/>
      <c r="J610" s="188"/>
    </row>
    <row r="611" spans="3:10" ht="12" customHeight="1">
      <c r="C611" s="188"/>
      <c r="F611" s="188"/>
      <c r="H611" s="188"/>
      <c r="I611" s="188"/>
      <c r="J611" s="188"/>
    </row>
    <row r="612" spans="3:10" ht="12" customHeight="1">
      <c r="C612" s="188"/>
      <c r="F612" s="188"/>
      <c r="H612" s="188"/>
      <c r="I612" s="188"/>
      <c r="J612" s="188"/>
    </row>
    <row r="613" spans="3:10" ht="12" customHeight="1">
      <c r="C613" s="188"/>
      <c r="F613" s="188"/>
      <c r="H613" s="188"/>
      <c r="I613" s="188"/>
      <c r="J613" s="188"/>
    </row>
    <row r="614" spans="3:10" ht="12" customHeight="1">
      <c r="C614" s="188"/>
      <c r="F614" s="188"/>
      <c r="H614" s="188"/>
      <c r="I614" s="188"/>
      <c r="J614" s="188"/>
    </row>
    <row r="615" spans="3:10" ht="12" customHeight="1">
      <c r="C615" s="188"/>
      <c r="F615" s="188"/>
      <c r="H615" s="188"/>
      <c r="I615" s="188"/>
      <c r="J615" s="188"/>
    </row>
    <row r="616" spans="3:10" ht="12" customHeight="1">
      <c r="C616" s="188"/>
      <c r="F616" s="188"/>
      <c r="H616" s="188"/>
      <c r="I616" s="188"/>
      <c r="J616" s="188"/>
    </row>
    <row r="617" spans="3:10" ht="12" customHeight="1">
      <c r="C617" s="188"/>
      <c r="F617" s="188"/>
      <c r="H617" s="188"/>
      <c r="I617" s="188"/>
      <c r="J617" s="188"/>
    </row>
    <row r="618" spans="3:10" ht="12" customHeight="1">
      <c r="C618" s="188"/>
      <c r="F618" s="188"/>
      <c r="H618" s="188"/>
      <c r="I618" s="188"/>
      <c r="J618" s="188"/>
    </row>
    <row r="619" spans="3:10" ht="12" customHeight="1">
      <c r="C619" s="188"/>
      <c r="F619" s="188"/>
      <c r="H619" s="188"/>
      <c r="I619" s="188"/>
      <c r="J619" s="188"/>
    </row>
    <row r="620" spans="3:10" ht="12" customHeight="1">
      <c r="C620" s="188"/>
      <c r="F620" s="188"/>
      <c r="H620" s="188"/>
      <c r="I620" s="188"/>
      <c r="J620" s="188"/>
    </row>
    <row r="621" spans="3:10" ht="12" customHeight="1">
      <c r="C621" s="188"/>
      <c r="F621" s="188"/>
      <c r="H621" s="188"/>
      <c r="I621" s="188"/>
      <c r="J621" s="188"/>
    </row>
    <row r="622" spans="3:10" ht="12" customHeight="1">
      <c r="C622" s="188"/>
      <c r="F622" s="188"/>
      <c r="H622" s="188"/>
      <c r="I622" s="188"/>
      <c r="J622" s="188"/>
    </row>
    <row r="623" spans="3:10" ht="12" customHeight="1">
      <c r="C623" s="188"/>
      <c r="F623" s="188"/>
      <c r="H623" s="188"/>
      <c r="I623" s="188"/>
      <c r="J623" s="188"/>
    </row>
    <row r="624" spans="3:10" ht="12" customHeight="1">
      <c r="C624" s="188"/>
      <c r="F624" s="188"/>
      <c r="H624" s="188"/>
      <c r="I624" s="188"/>
      <c r="J624" s="188"/>
    </row>
    <row r="625" spans="3:10" ht="12" customHeight="1">
      <c r="C625" s="188"/>
      <c r="F625" s="188"/>
      <c r="H625" s="188"/>
      <c r="I625" s="188"/>
      <c r="J625" s="188"/>
    </row>
    <row r="626" spans="3:10" ht="12" customHeight="1">
      <c r="C626" s="188"/>
      <c r="F626" s="188"/>
      <c r="H626" s="188"/>
      <c r="I626" s="188"/>
      <c r="J626" s="188"/>
    </row>
    <row r="627" spans="3:10" ht="12" customHeight="1">
      <c r="C627" s="188"/>
      <c r="F627" s="188"/>
      <c r="H627" s="188"/>
      <c r="I627" s="188"/>
      <c r="J627" s="188"/>
    </row>
    <row r="628" spans="3:10" ht="12" customHeight="1">
      <c r="C628" s="188"/>
      <c r="F628" s="188"/>
      <c r="H628" s="188"/>
      <c r="I628" s="188"/>
      <c r="J628" s="188"/>
    </row>
    <row r="629" spans="3:10" ht="12" customHeight="1">
      <c r="C629" s="188"/>
      <c r="F629" s="188"/>
      <c r="H629" s="188"/>
      <c r="I629" s="188"/>
      <c r="J629" s="188"/>
    </row>
    <row r="630" spans="3:10" ht="12" customHeight="1">
      <c r="C630" s="188"/>
      <c r="F630" s="188"/>
      <c r="H630" s="188"/>
      <c r="I630" s="188"/>
      <c r="J630" s="188"/>
    </row>
    <row r="631" spans="3:10" ht="12" customHeight="1">
      <c r="C631" s="188"/>
      <c r="F631" s="188"/>
      <c r="H631" s="188"/>
      <c r="I631" s="188"/>
      <c r="J631" s="188"/>
    </row>
    <row r="632" spans="3:10" ht="12" customHeight="1">
      <c r="C632" s="188"/>
      <c r="F632" s="188"/>
      <c r="H632" s="188"/>
      <c r="I632" s="188"/>
      <c r="J632" s="188"/>
    </row>
    <row r="633" spans="3:10" ht="12" customHeight="1">
      <c r="C633" s="188"/>
      <c r="F633" s="188"/>
      <c r="H633" s="188"/>
      <c r="I633" s="188"/>
      <c r="J633" s="188"/>
    </row>
    <row r="634" spans="3:10" ht="12" customHeight="1">
      <c r="C634" s="188"/>
      <c r="F634" s="188"/>
      <c r="H634" s="188"/>
      <c r="I634" s="188"/>
      <c r="J634" s="188"/>
    </row>
    <row r="635" spans="3:10" ht="12" customHeight="1">
      <c r="C635" s="188"/>
      <c r="F635" s="188"/>
      <c r="H635" s="188"/>
      <c r="I635" s="188"/>
      <c r="J635" s="188"/>
    </row>
    <row r="636" spans="3:10" ht="12" customHeight="1">
      <c r="C636" s="188"/>
      <c r="F636" s="188"/>
      <c r="H636" s="188"/>
      <c r="I636" s="188"/>
      <c r="J636" s="188"/>
    </row>
    <row r="637" spans="3:10" ht="12" customHeight="1">
      <c r="C637" s="188"/>
      <c r="F637" s="188"/>
      <c r="H637" s="188"/>
      <c r="I637" s="188"/>
      <c r="J637" s="188"/>
    </row>
    <row r="638" spans="3:10" ht="12" customHeight="1">
      <c r="C638" s="188"/>
      <c r="F638" s="188"/>
      <c r="H638" s="188"/>
      <c r="I638" s="188"/>
      <c r="J638" s="188"/>
    </row>
    <row r="639" spans="3:10" ht="12" customHeight="1">
      <c r="C639" s="188"/>
      <c r="F639" s="188"/>
      <c r="H639" s="188"/>
      <c r="I639" s="188"/>
      <c r="J639" s="188"/>
    </row>
    <row r="640" spans="3:10" ht="12" customHeight="1">
      <c r="C640" s="188"/>
      <c r="F640" s="188"/>
      <c r="H640" s="188"/>
      <c r="I640" s="188"/>
      <c r="J640" s="188"/>
    </row>
    <row r="641" spans="3:10" ht="12" customHeight="1">
      <c r="C641" s="188"/>
      <c r="F641" s="188"/>
      <c r="H641" s="188"/>
      <c r="I641" s="188"/>
      <c r="J641" s="188"/>
    </row>
    <row r="642" spans="3:10" ht="12" customHeight="1">
      <c r="C642" s="188"/>
      <c r="F642" s="188"/>
      <c r="H642" s="188"/>
      <c r="I642" s="188"/>
      <c r="J642" s="188"/>
    </row>
    <row r="643" spans="3:10" ht="12" customHeight="1">
      <c r="C643" s="188"/>
      <c r="F643" s="188"/>
      <c r="H643" s="188"/>
      <c r="I643" s="188"/>
      <c r="J643" s="188"/>
    </row>
    <row r="644" spans="3:10" ht="12" customHeight="1">
      <c r="C644" s="188"/>
      <c r="F644" s="188"/>
      <c r="H644" s="188"/>
      <c r="I644" s="188"/>
      <c r="J644" s="188"/>
    </row>
    <row r="645" spans="3:10" ht="12" customHeight="1">
      <c r="C645" s="188"/>
      <c r="F645" s="188"/>
      <c r="H645" s="188"/>
      <c r="I645" s="188"/>
      <c r="J645" s="188"/>
    </row>
    <row r="646" spans="3:10" ht="12" customHeight="1">
      <c r="C646" s="188"/>
      <c r="F646" s="188"/>
      <c r="H646" s="188"/>
      <c r="I646" s="188"/>
      <c r="J646" s="188"/>
    </row>
    <row r="647" spans="3:10" ht="12" customHeight="1">
      <c r="C647" s="188"/>
      <c r="F647" s="188"/>
      <c r="H647" s="188"/>
      <c r="I647" s="188"/>
      <c r="J647" s="188"/>
    </row>
    <row r="648" spans="3:10" ht="12" customHeight="1">
      <c r="C648" s="188"/>
      <c r="F648" s="188"/>
      <c r="H648" s="188"/>
      <c r="I648" s="188"/>
      <c r="J648" s="188"/>
    </row>
    <row r="649" spans="3:10" ht="12" customHeight="1">
      <c r="C649" s="188"/>
      <c r="F649" s="188"/>
      <c r="H649" s="188"/>
      <c r="I649" s="188"/>
      <c r="J649" s="188"/>
    </row>
    <row r="650" spans="3:10" ht="12" customHeight="1">
      <c r="C650" s="188"/>
      <c r="F650" s="188"/>
      <c r="H650" s="188"/>
      <c r="I650" s="188"/>
      <c r="J650" s="188"/>
    </row>
    <row r="651" spans="3:10" ht="12" customHeight="1">
      <c r="C651" s="188"/>
      <c r="F651" s="188"/>
      <c r="H651" s="188"/>
      <c r="I651" s="188"/>
      <c r="J651" s="188"/>
    </row>
    <row r="652" spans="3:10" ht="12" customHeight="1">
      <c r="C652" s="188"/>
      <c r="F652" s="188"/>
      <c r="H652" s="188"/>
      <c r="I652" s="188"/>
      <c r="J652" s="188"/>
    </row>
    <row r="653" spans="3:10" ht="12" customHeight="1">
      <c r="C653" s="188"/>
      <c r="F653" s="188"/>
      <c r="H653" s="188"/>
      <c r="I653" s="188"/>
      <c r="J653" s="188"/>
    </row>
    <row r="654" spans="3:10" ht="12" customHeight="1">
      <c r="C654" s="188"/>
      <c r="F654" s="188"/>
      <c r="H654" s="188"/>
      <c r="I654" s="188"/>
      <c r="J654" s="188"/>
    </row>
    <row r="655" spans="3:10" ht="12" customHeight="1">
      <c r="C655" s="188"/>
      <c r="F655" s="188"/>
      <c r="H655" s="188"/>
      <c r="I655" s="188"/>
      <c r="J655" s="188"/>
    </row>
    <row r="656" spans="3:10" ht="12" customHeight="1">
      <c r="C656" s="188"/>
      <c r="F656" s="188"/>
      <c r="H656" s="188"/>
      <c r="I656" s="188"/>
      <c r="J656" s="188"/>
    </row>
    <row r="657" spans="3:10" ht="12" customHeight="1">
      <c r="C657" s="188"/>
      <c r="F657" s="188"/>
      <c r="H657" s="188"/>
      <c r="I657" s="188"/>
      <c r="J657" s="188"/>
    </row>
    <row r="658" spans="3:10" ht="12" customHeight="1">
      <c r="C658" s="188"/>
      <c r="F658" s="188"/>
      <c r="H658" s="188"/>
      <c r="I658" s="188"/>
      <c r="J658" s="188"/>
    </row>
    <row r="659" spans="3:10" ht="12" customHeight="1">
      <c r="C659" s="188"/>
      <c r="F659" s="188"/>
      <c r="H659" s="188"/>
      <c r="I659" s="188"/>
      <c r="J659" s="188"/>
    </row>
    <row r="660" spans="3:10" ht="12" customHeight="1">
      <c r="C660" s="188"/>
      <c r="F660" s="188"/>
      <c r="H660" s="188"/>
      <c r="I660" s="188"/>
      <c r="J660" s="188"/>
    </row>
    <row r="661" spans="3:10" ht="12" customHeight="1">
      <c r="C661" s="188"/>
      <c r="F661" s="188"/>
      <c r="H661" s="188"/>
      <c r="I661" s="188"/>
      <c r="J661" s="188"/>
    </row>
    <row r="662" spans="3:10" ht="12" customHeight="1">
      <c r="C662" s="188"/>
      <c r="F662" s="188"/>
      <c r="H662" s="188"/>
      <c r="I662" s="188"/>
      <c r="J662" s="188"/>
    </row>
    <row r="663" spans="3:10" ht="12" customHeight="1">
      <c r="C663" s="188"/>
      <c r="F663" s="188"/>
      <c r="H663" s="188"/>
      <c r="I663" s="188"/>
      <c r="J663" s="188"/>
    </row>
    <row r="664" spans="3:10" ht="12" customHeight="1">
      <c r="C664" s="188"/>
      <c r="F664" s="188"/>
      <c r="H664" s="188"/>
      <c r="I664" s="188"/>
      <c r="J664" s="188"/>
    </row>
    <row r="665" spans="3:10" ht="12" customHeight="1">
      <c r="C665" s="188"/>
      <c r="F665" s="188"/>
      <c r="H665" s="188"/>
      <c r="I665" s="188"/>
      <c r="J665" s="188"/>
    </row>
    <row r="666" spans="3:10" ht="12" customHeight="1">
      <c r="C666" s="188"/>
      <c r="F666" s="188"/>
      <c r="H666" s="188"/>
      <c r="I666" s="188"/>
      <c r="J666" s="188"/>
    </row>
    <row r="667" spans="3:10" ht="12" customHeight="1">
      <c r="C667" s="188"/>
      <c r="F667" s="188"/>
      <c r="H667" s="188"/>
      <c r="I667" s="188"/>
      <c r="J667" s="188"/>
    </row>
    <row r="668" spans="3:10" ht="12" customHeight="1">
      <c r="C668" s="188"/>
      <c r="F668" s="188"/>
      <c r="H668" s="188"/>
      <c r="I668" s="188"/>
      <c r="J668" s="188"/>
    </row>
    <row r="669" spans="3:10" ht="12" customHeight="1">
      <c r="C669" s="188"/>
      <c r="F669" s="188"/>
      <c r="H669" s="188"/>
      <c r="I669" s="188"/>
      <c r="J669" s="188"/>
    </row>
    <row r="670" spans="3:10" ht="12" customHeight="1">
      <c r="C670" s="188"/>
      <c r="F670" s="188"/>
      <c r="H670" s="188"/>
      <c r="I670" s="188"/>
      <c r="J670" s="188"/>
    </row>
    <row r="671" spans="3:10" ht="12" customHeight="1">
      <c r="C671" s="188"/>
      <c r="F671" s="188"/>
      <c r="H671" s="188"/>
      <c r="I671" s="188"/>
      <c r="J671" s="188"/>
    </row>
    <row r="672" spans="3:10" ht="12" customHeight="1">
      <c r="C672" s="188"/>
      <c r="F672" s="188"/>
      <c r="H672" s="188"/>
      <c r="I672" s="188"/>
      <c r="J672" s="188"/>
    </row>
    <row r="673" spans="3:10" ht="12" customHeight="1">
      <c r="C673" s="188"/>
      <c r="F673" s="188"/>
      <c r="H673" s="188"/>
      <c r="I673" s="188"/>
      <c r="J673" s="188"/>
    </row>
    <row r="674" spans="3:10" ht="12" customHeight="1">
      <c r="C674" s="188"/>
      <c r="F674" s="188"/>
      <c r="H674" s="188"/>
      <c r="I674" s="188"/>
      <c r="J674" s="188"/>
    </row>
    <row r="675" spans="3:10" ht="12" customHeight="1">
      <c r="C675" s="188"/>
      <c r="F675" s="188"/>
      <c r="H675" s="188"/>
      <c r="I675" s="188"/>
      <c r="J675" s="188"/>
    </row>
    <row r="676" spans="3:10" ht="12" customHeight="1">
      <c r="C676" s="188"/>
      <c r="F676" s="188"/>
      <c r="H676" s="188"/>
      <c r="I676" s="188"/>
      <c r="J676" s="188"/>
    </row>
    <row r="677" spans="3:10" ht="12" customHeight="1">
      <c r="C677" s="188"/>
      <c r="F677" s="188"/>
      <c r="H677" s="188"/>
      <c r="I677" s="188"/>
      <c r="J677" s="188"/>
    </row>
    <row r="678" spans="3:10" ht="12" customHeight="1">
      <c r="C678" s="188"/>
      <c r="F678" s="188"/>
      <c r="H678" s="188"/>
      <c r="I678" s="188"/>
      <c r="J678" s="188"/>
    </row>
    <row r="679" spans="3:10" ht="12" customHeight="1">
      <c r="C679" s="188"/>
      <c r="F679" s="188"/>
      <c r="H679" s="188"/>
      <c r="I679" s="188"/>
      <c r="J679" s="188"/>
    </row>
    <row r="680" spans="3:10" ht="12" customHeight="1">
      <c r="C680" s="188"/>
      <c r="F680" s="188"/>
      <c r="H680" s="188"/>
      <c r="I680" s="188"/>
      <c r="J680" s="188"/>
    </row>
    <row r="681" spans="3:10" ht="12" customHeight="1">
      <c r="C681" s="188"/>
      <c r="F681" s="188"/>
      <c r="H681" s="188"/>
      <c r="I681" s="188"/>
      <c r="J681" s="188"/>
    </row>
    <row r="682" spans="3:10" ht="12" customHeight="1">
      <c r="C682" s="188"/>
      <c r="F682" s="188"/>
      <c r="H682" s="188"/>
      <c r="I682" s="188"/>
      <c r="J682" s="188"/>
    </row>
    <row r="683" spans="3:10" ht="12" customHeight="1">
      <c r="C683" s="188"/>
      <c r="F683" s="188"/>
      <c r="H683" s="188"/>
      <c r="I683" s="188"/>
      <c r="J683" s="188"/>
    </row>
    <row r="684" spans="3:10" ht="12" customHeight="1">
      <c r="C684" s="188"/>
      <c r="F684" s="188"/>
      <c r="H684" s="188"/>
      <c r="I684" s="188"/>
      <c r="J684" s="188"/>
    </row>
    <row r="685" spans="3:10" ht="12" customHeight="1">
      <c r="C685" s="188"/>
      <c r="F685" s="188"/>
      <c r="H685" s="188"/>
      <c r="I685" s="188"/>
      <c r="J685" s="188"/>
    </row>
    <row r="686" spans="3:10" ht="12" customHeight="1">
      <c r="C686" s="188"/>
      <c r="F686" s="188"/>
      <c r="H686" s="188"/>
      <c r="I686" s="188"/>
      <c r="J686" s="188"/>
    </row>
    <row r="687" spans="3:10" ht="12" customHeight="1">
      <c r="C687" s="188"/>
      <c r="F687" s="188"/>
      <c r="H687" s="188"/>
      <c r="I687" s="188"/>
      <c r="J687" s="188"/>
    </row>
    <row r="688" spans="3:10" ht="12" customHeight="1">
      <c r="C688" s="188"/>
      <c r="F688" s="188"/>
      <c r="H688" s="188"/>
      <c r="I688" s="188"/>
      <c r="J688" s="188"/>
    </row>
    <row r="689" spans="3:10" ht="12" customHeight="1">
      <c r="C689" s="188"/>
      <c r="F689" s="188"/>
      <c r="H689" s="188"/>
      <c r="I689" s="188"/>
      <c r="J689" s="188"/>
    </row>
    <row r="690" spans="3:10" ht="12" customHeight="1">
      <c r="C690" s="188"/>
      <c r="F690" s="188"/>
      <c r="H690" s="188"/>
      <c r="I690" s="188"/>
      <c r="J690" s="188"/>
    </row>
    <row r="691" spans="3:10" ht="12" customHeight="1">
      <c r="C691" s="188"/>
      <c r="F691" s="188"/>
      <c r="H691" s="188"/>
      <c r="I691" s="188"/>
      <c r="J691" s="188"/>
    </row>
    <row r="692" spans="3:10" ht="12" customHeight="1">
      <c r="C692" s="188"/>
      <c r="F692" s="188"/>
      <c r="H692" s="188"/>
      <c r="I692" s="188"/>
      <c r="J692" s="188"/>
    </row>
    <row r="693" spans="3:10" ht="12" customHeight="1">
      <c r="C693" s="188"/>
      <c r="F693" s="188"/>
      <c r="H693" s="188"/>
      <c r="I693" s="188"/>
      <c r="J693" s="188"/>
    </row>
    <row r="694" spans="3:10" ht="12" customHeight="1">
      <c r="C694" s="188"/>
      <c r="F694" s="188"/>
      <c r="H694" s="188"/>
      <c r="I694" s="188"/>
      <c r="J694" s="188"/>
    </row>
    <row r="695" spans="3:10" ht="12" customHeight="1">
      <c r="C695" s="188"/>
      <c r="F695" s="188"/>
      <c r="H695" s="188"/>
      <c r="I695" s="188"/>
      <c r="J695" s="188"/>
    </row>
    <row r="696" spans="3:10" ht="12" customHeight="1">
      <c r="C696" s="188"/>
      <c r="F696" s="188"/>
      <c r="H696" s="188"/>
      <c r="I696" s="188"/>
      <c r="J696" s="188"/>
    </row>
    <row r="697" spans="3:10" ht="12" customHeight="1">
      <c r="C697" s="188"/>
      <c r="F697" s="188"/>
      <c r="H697" s="188"/>
      <c r="I697" s="188"/>
      <c r="J697" s="188"/>
    </row>
    <row r="698" spans="3:10" ht="12" customHeight="1">
      <c r="C698" s="188"/>
      <c r="F698" s="188"/>
      <c r="H698" s="188"/>
      <c r="I698" s="188"/>
      <c r="J698" s="188"/>
    </row>
    <row r="699" spans="3:10" ht="12" customHeight="1">
      <c r="C699" s="188"/>
      <c r="F699" s="188"/>
      <c r="H699" s="188"/>
      <c r="I699" s="188"/>
      <c r="J699" s="188"/>
    </row>
    <row r="700" spans="3:10" ht="12" customHeight="1">
      <c r="C700" s="188"/>
      <c r="F700" s="188"/>
      <c r="H700" s="188"/>
      <c r="I700" s="188"/>
      <c r="J700" s="188"/>
    </row>
    <row r="701" spans="3:10" ht="12" customHeight="1">
      <c r="C701" s="188"/>
      <c r="F701" s="188"/>
      <c r="H701" s="188"/>
      <c r="I701" s="188"/>
      <c r="J701" s="188"/>
    </row>
    <row r="702" spans="3:10" ht="12" customHeight="1">
      <c r="C702" s="188"/>
      <c r="F702" s="188"/>
      <c r="H702" s="188"/>
      <c r="I702" s="188"/>
      <c r="J702" s="188"/>
    </row>
    <row r="703" spans="3:10" ht="12" customHeight="1">
      <c r="C703" s="188"/>
      <c r="F703" s="188"/>
      <c r="H703" s="188"/>
      <c r="I703" s="188"/>
      <c r="J703" s="188"/>
    </row>
    <row r="704" spans="3:10" ht="12" customHeight="1">
      <c r="C704" s="188"/>
      <c r="F704" s="188"/>
      <c r="H704" s="188"/>
      <c r="I704" s="188"/>
      <c r="J704" s="188"/>
    </row>
    <row r="705" spans="3:10" ht="12" customHeight="1">
      <c r="C705" s="188"/>
      <c r="F705" s="188"/>
      <c r="H705" s="188"/>
      <c r="I705" s="188"/>
      <c r="J705" s="188"/>
    </row>
    <row r="706" spans="3:10" ht="12" customHeight="1">
      <c r="C706" s="188"/>
      <c r="F706" s="188"/>
      <c r="H706" s="188"/>
      <c r="I706" s="188"/>
      <c r="J706" s="188"/>
    </row>
    <row r="707" spans="3:10" ht="12" customHeight="1">
      <c r="C707" s="188"/>
      <c r="F707" s="188"/>
      <c r="H707" s="188"/>
      <c r="I707" s="188"/>
      <c r="J707" s="188"/>
    </row>
    <row r="708" spans="3:10" ht="12" customHeight="1">
      <c r="C708" s="188"/>
      <c r="F708" s="188"/>
      <c r="H708" s="188"/>
      <c r="I708" s="188"/>
      <c r="J708" s="188"/>
    </row>
    <row r="709" spans="3:10" ht="12" customHeight="1">
      <c r="C709" s="188"/>
      <c r="F709" s="188"/>
      <c r="H709" s="188"/>
      <c r="I709" s="188"/>
      <c r="J709" s="188"/>
    </row>
    <row r="710" spans="3:10" ht="12" customHeight="1">
      <c r="C710" s="188"/>
      <c r="F710" s="188"/>
      <c r="H710" s="188"/>
      <c r="I710" s="188"/>
      <c r="J710" s="188"/>
    </row>
    <row r="711" spans="3:10" ht="12" customHeight="1">
      <c r="C711" s="188"/>
      <c r="F711" s="188"/>
      <c r="H711" s="188"/>
      <c r="I711" s="188"/>
      <c r="J711" s="188"/>
    </row>
    <row r="712" spans="3:10" ht="12" customHeight="1">
      <c r="C712" s="188"/>
      <c r="F712" s="188"/>
      <c r="H712" s="188"/>
      <c r="I712" s="188"/>
      <c r="J712" s="188"/>
    </row>
    <row r="713" spans="3:10" ht="12" customHeight="1">
      <c r="C713" s="188"/>
      <c r="F713" s="188"/>
      <c r="H713" s="188"/>
      <c r="I713" s="188"/>
      <c r="J713" s="188"/>
    </row>
    <row r="714" spans="3:10" ht="12" customHeight="1">
      <c r="C714" s="188"/>
      <c r="F714" s="188"/>
      <c r="H714" s="188"/>
      <c r="I714" s="188"/>
      <c r="J714" s="188"/>
    </row>
    <row r="715" spans="3:10" ht="12" customHeight="1">
      <c r="C715" s="188"/>
      <c r="F715" s="188"/>
      <c r="H715" s="188"/>
      <c r="I715" s="188"/>
      <c r="J715" s="188"/>
    </row>
    <row r="716" spans="3:10" ht="12" customHeight="1">
      <c r="C716" s="188"/>
      <c r="F716" s="188"/>
      <c r="H716" s="188"/>
      <c r="I716" s="188"/>
      <c r="J716" s="188"/>
    </row>
    <row r="717" spans="3:10" ht="12" customHeight="1">
      <c r="C717" s="188"/>
      <c r="F717" s="188"/>
      <c r="H717" s="188"/>
      <c r="I717" s="188"/>
      <c r="J717" s="188"/>
    </row>
    <row r="718" spans="3:10" ht="12" customHeight="1">
      <c r="C718" s="188"/>
      <c r="F718" s="188"/>
      <c r="H718" s="188"/>
      <c r="I718" s="188"/>
      <c r="J718" s="188"/>
    </row>
    <row r="719" spans="3:10" ht="12" customHeight="1">
      <c r="C719" s="188"/>
      <c r="F719" s="188"/>
      <c r="H719" s="188"/>
      <c r="I719" s="188"/>
      <c r="J719" s="188"/>
    </row>
    <row r="720" spans="3:10" ht="12" customHeight="1">
      <c r="C720" s="188"/>
      <c r="F720" s="188"/>
      <c r="H720" s="188"/>
      <c r="I720" s="188"/>
      <c r="J720" s="188"/>
    </row>
    <row r="721" spans="3:10" ht="12" customHeight="1">
      <c r="C721" s="188"/>
      <c r="F721" s="188"/>
      <c r="H721" s="188"/>
      <c r="I721" s="188"/>
      <c r="J721" s="188"/>
    </row>
    <row r="722" spans="3:10" ht="12" customHeight="1">
      <c r="C722" s="188"/>
      <c r="F722" s="188"/>
      <c r="H722" s="188"/>
      <c r="I722" s="188"/>
      <c r="J722" s="188"/>
    </row>
    <row r="723" spans="3:10" ht="12" customHeight="1">
      <c r="C723" s="188"/>
      <c r="F723" s="188"/>
      <c r="H723" s="188"/>
      <c r="I723" s="188"/>
      <c r="J723" s="188"/>
    </row>
    <row r="724" spans="3:10" ht="12" customHeight="1">
      <c r="C724" s="188"/>
      <c r="F724" s="188"/>
      <c r="H724" s="188"/>
      <c r="I724" s="188"/>
      <c r="J724" s="188"/>
    </row>
    <row r="725" spans="3:10" ht="12" customHeight="1">
      <c r="C725" s="188"/>
      <c r="F725" s="188"/>
      <c r="H725" s="188"/>
      <c r="I725" s="188"/>
      <c r="J725" s="188"/>
    </row>
    <row r="726" spans="3:10" ht="12" customHeight="1">
      <c r="C726" s="188"/>
      <c r="F726" s="188"/>
      <c r="H726" s="188"/>
      <c r="I726" s="188"/>
      <c r="J726" s="188"/>
    </row>
    <row r="727" spans="3:10" ht="12" customHeight="1">
      <c r="C727" s="188"/>
      <c r="F727" s="188"/>
      <c r="H727" s="188"/>
      <c r="I727" s="188"/>
      <c r="J727" s="188"/>
    </row>
    <row r="728" spans="3:10" ht="12" customHeight="1">
      <c r="C728" s="188"/>
      <c r="F728" s="188"/>
      <c r="H728" s="188"/>
      <c r="I728" s="188"/>
      <c r="J728" s="188"/>
    </row>
    <row r="729" spans="3:10" ht="12" customHeight="1">
      <c r="C729" s="188"/>
      <c r="F729" s="188"/>
      <c r="H729" s="188"/>
      <c r="I729" s="188"/>
      <c r="J729" s="188"/>
    </row>
    <row r="730" spans="3:10" ht="12" customHeight="1">
      <c r="C730" s="188"/>
      <c r="F730" s="188"/>
      <c r="H730" s="188"/>
      <c r="I730" s="188"/>
      <c r="J730" s="188"/>
    </row>
    <row r="731" spans="3:10" ht="12" customHeight="1">
      <c r="C731" s="188"/>
      <c r="F731" s="188"/>
      <c r="H731" s="188"/>
      <c r="I731" s="188"/>
      <c r="J731" s="188"/>
    </row>
    <row r="732" spans="3:10" ht="12" customHeight="1">
      <c r="C732" s="188"/>
      <c r="F732" s="188"/>
      <c r="H732" s="188"/>
      <c r="I732" s="188"/>
      <c r="J732" s="188"/>
    </row>
    <row r="733" spans="3:10" ht="12" customHeight="1">
      <c r="C733" s="188"/>
      <c r="F733" s="188"/>
      <c r="H733" s="188"/>
      <c r="I733" s="188"/>
      <c r="J733" s="188"/>
    </row>
    <row r="734" spans="3:10" ht="12" customHeight="1">
      <c r="C734" s="188"/>
      <c r="F734" s="188"/>
      <c r="H734" s="188"/>
      <c r="I734" s="188"/>
      <c r="J734" s="188"/>
    </row>
    <row r="735" spans="3:10" ht="12" customHeight="1">
      <c r="C735" s="188"/>
      <c r="F735" s="188"/>
      <c r="H735" s="188"/>
      <c r="I735" s="188"/>
      <c r="J735" s="188"/>
    </row>
    <row r="736" spans="3:10" ht="12" customHeight="1">
      <c r="C736" s="188"/>
      <c r="F736" s="188"/>
      <c r="H736" s="188"/>
      <c r="I736" s="188"/>
      <c r="J736" s="188"/>
    </row>
    <row r="737" spans="3:10" ht="12" customHeight="1">
      <c r="C737" s="188"/>
      <c r="F737" s="188"/>
      <c r="H737" s="188"/>
      <c r="I737" s="188"/>
      <c r="J737" s="188"/>
    </row>
    <row r="738" spans="3:10" ht="12" customHeight="1">
      <c r="C738" s="188"/>
      <c r="F738" s="188"/>
      <c r="H738" s="188"/>
      <c r="I738" s="188"/>
      <c r="J738" s="188"/>
    </row>
    <row r="739" spans="3:10" ht="12" customHeight="1">
      <c r="C739" s="188"/>
      <c r="F739" s="188"/>
      <c r="H739" s="188"/>
      <c r="I739" s="188"/>
      <c r="J739" s="188"/>
    </row>
    <row r="740" spans="3:10" ht="12" customHeight="1">
      <c r="C740" s="188"/>
      <c r="F740" s="188"/>
      <c r="H740" s="188"/>
      <c r="I740" s="188"/>
      <c r="J740" s="188"/>
    </row>
    <row r="741" spans="3:10" ht="12" customHeight="1">
      <c r="C741" s="188"/>
      <c r="F741" s="188"/>
      <c r="H741" s="188"/>
      <c r="I741" s="188"/>
      <c r="J741" s="188"/>
    </row>
    <row r="742" spans="3:10" ht="12" customHeight="1">
      <c r="C742" s="188"/>
      <c r="F742" s="188"/>
      <c r="H742" s="188"/>
      <c r="I742" s="188"/>
      <c r="J742" s="188"/>
    </row>
    <row r="743" spans="3:10" ht="12" customHeight="1">
      <c r="C743" s="188"/>
      <c r="F743" s="188"/>
      <c r="H743" s="188"/>
      <c r="I743" s="188"/>
      <c r="J743" s="188"/>
    </row>
    <row r="744" spans="3:10" ht="12" customHeight="1">
      <c r="C744" s="188"/>
      <c r="F744" s="188"/>
      <c r="H744" s="188"/>
      <c r="I744" s="188"/>
      <c r="J744" s="188"/>
    </row>
    <row r="745" spans="3:10" ht="12" customHeight="1">
      <c r="C745" s="188"/>
      <c r="F745" s="188"/>
      <c r="H745" s="188"/>
      <c r="I745" s="188"/>
      <c r="J745" s="188"/>
    </row>
    <row r="746" spans="3:10" ht="12" customHeight="1">
      <c r="C746" s="188"/>
      <c r="F746" s="188"/>
      <c r="H746" s="188"/>
      <c r="I746" s="188"/>
      <c r="J746" s="188"/>
    </row>
    <row r="747" spans="3:10" ht="12" customHeight="1">
      <c r="C747" s="188"/>
      <c r="F747" s="188"/>
      <c r="H747" s="188"/>
      <c r="I747" s="188"/>
      <c r="J747" s="188"/>
    </row>
    <row r="748" spans="3:10" ht="12" customHeight="1">
      <c r="C748" s="188"/>
      <c r="F748" s="188"/>
      <c r="H748" s="188"/>
      <c r="I748" s="188"/>
      <c r="J748" s="188"/>
    </row>
    <row r="749" spans="3:10" ht="12" customHeight="1">
      <c r="C749" s="188"/>
      <c r="F749" s="188"/>
      <c r="H749" s="188"/>
      <c r="I749" s="188"/>
      <c r="J749" s="188"/>
    </row>
    <row r="750" spans="3:10" ht="12" customHeight="1">
      <c r="C750" s="188"/>
      <c r="F750" s="188"/>
      <c r="H750" s="188"/>
      <c r="I750" s="188"/>
      <c r="J750" s="188"/>
    </row>
    <row r="751" spans="3:10" ht="12" customHeight="1">
      <c r="C751" s="188"/>
      <c r="F751" s="188"/>
      <c r="H751" s="188"/>
      <c r="I751" s="188"/>
      <c r="J751" s="188"/>
    </row>
    <row r="752" spans="3:10" ht="12" customHeight="1">
      <c r="C752" s="188"/>
      <c r="F752" s="188"/>
      <c r="H752" s="188"/>
      <c r="I752" s="188"/>
      <c r="J752" s="188"/>
    </row>
    <row r="753" spans="3:10" ht="12" customHeight="1">
      <c r="C753" s="188"/>
      <c r="F753" s="188"/>
      <c r="H753" s="188"/>
      <c r="I753" s="188"/>
      <c r="J753" s="188"/>
    </row>
    <row r="754" spans="3:10" ht="12" customHeight="1">
      <c r="C754" s="188"/>
      <c r="F754" s="188"/>
      <c r="H754" s="188"/>
      <c r="I754" s="188"/>
      <c r="J754" s="188"/>
    </row>
    <row r="755" spans="3:10" ht="12" customHeight="1">
      <c r="C755" s="188"/>
      <c r="F755" s="188"/>
      <c r="H755" s="188"/>
      <c r="I755" s="188"/>
      <c r="J755" s="188"/>
    </row>
    <row r="756" spans="3:10" ht="12" customHeight="1">
      <c r="C756" s="188"/>
      <c r="F756" s="188"/>
      <c r="H756" s="188"/>
      <c r="I756" s="188"/>
      <c r="J756" s="188"/>
    </row>
    <row r="757" spans="3:10" ht="12" customHeight="1">
      <c r="C757" s="188"/>
      <c r="F757" s="188"/>
      <c r="H757" s="188"/>
      <c r="I757" s="188"/>
      <c r="J757" s="188"/>
    </row>
    <row r="758" spans="3:10" ht="12" customHeight="1">
      <c r="C758" s="188"/>
      <c r="F758" s="188"/>
      <c r="H758" s="188"/>
      <c r="I758" s="188"/>
      <c r="J758" s="188"/>
    </row>
    <row r="759" spans="3:10" ht="12" customHeight="1">
      <c r="C759" s="188"/>
      <c r="F759" s="188"/>
      <c r="H759" s="188"/>
      <c r="I759" s="188"/>
      <c r="J759" s="188"/>
    </row>
    <row r="760" spans="3:10" ht="12" customHeight="1">
      <c r="C760" s="188"/>
      <c r="F760" s="188"/>
      <c r="H760" s="188"/>
      <c r="I760" s="188"/>
      <c r="J760" s="188"/>
    </row>
    <row r="761" spans="3:10" ht="12" customHeight="1">
      <c r="C761" s="188"/>
      <c r="F761" s="188"/>
      <c r="H761" s="188"/>
      <c r="I761" s="188"/>
      <c r="J761" s="188"/>
    </row>
    <row r="762" spans="3:10" ht="12" customHeight="1">
      <c r="C762" s="188"/>
      <c r="F762" s="188"/>
      <c r="H762" s="188"/>
      <c r="I762" s="188"/>
      <c r="J762" s="188"/>
    </row>
    <row r="763" spans="3:10" ht="12" customHeight="1">
      <c r="C763" s="188"/>
      <c r="F763" s="188"/>
      <c r="H763" s="188"/>
      <c r="I763" s="188"/>
      <c r="J763" s="188"/>
    </row>
    <row r="764" spans="3:10" ht="12" customHeight="1">
      <c r="C764" s="188"/>
      <c r="F764" s="188"/>
      <c r="H764" s="188"/>
      <c r="I764" s="188"/>
      <c r="J764" s="188"/>
    </row>
    <row r="765" spans="3:10" ht="12" customHeight="1">
      <c r="C765" s="188"/>
      <c r="F765" s="188"/>
      <c r="H765" s="188"/>
      <c r="I765" s="188"/>
      <c r="J765" s="188"/>
    </row>
    <row r="766" spans="3:10" ht="12" customHeight="1">
      <c r="C766" s="188"/>
      <c r="F766" s="188"/>
      <c r="H766" s="188"/>
      <c r="I766" s="188"/>
      <c r="J766" s="188"/>
    </row>
    <row r="767" spans="3:10" ht="12" customHeight="1">
      <c r="C767" s="188"/>
      <c r="F767" s="188"/>
      <c r="H767" s="188"/>
      <c r="I767" s="188"/>
      <c r="J767" s="188"/>
    </row>
    <row r="768" spans="3:10" ht="12" customHeight="1">
      <c r="C768" s="188"/>
      <c r="F768" s="188"/>
      <c r="H768" s="188"/>
      <c r="I768" s="188"/>
      <c r="J768" s="188"/>
    </row>
    <row r="769" spans="3:10" ht="12" customHeight="1">
      <c r="C769" s="188"/>
      <c r="F769" s="188"/>
      <c r="H769" s="188"/>
      <c r="I769" s="188"/>
      <c r="J769" s="188"/>
    </row>
    <row r="770" spans="3:10" ht="12" customHeight="1">
      <c r="C770" s="188"/>
      <c r="F770" s="188"/>
      <c r="H770" s="188"/>
      <c r="I770" s="188"/>
      <c r="J770" s="188"/>
    </row>
    <row r="771" spans="3:10" ht="12" customHeight="1">
      <c r="C771" s="188"/>
      <c r="F771" s="188"/>
      <c r="H771" s="188"/>
      <c r="I771" s="188"/>
      <c r="J771" s="188"/>
    </row>
    <row r="772" spans="3:10" ht="12" customHeight="1">
      <c r="C772" s="188"/>
      <c r="F772" s="188"/>
      <c r="H772" s="188"/>
      <c r="I772" s="188"/>
      <c r="J772" s="188"/>
    </row>
    <row r="773" spans="3:10" ht="12" customHeight="1">
      <c r="C773" s="188"/>
      <c r="F773" s="188"/>
      <c r="H773" s="188"/>
      <c r="I773" s="188"/>
      <c r="J773" s="188"/>
    </row>
    <row r="774" spans="3:10" ht="12" customHeight="1">
      <c r="C774" s="188"/>
      <c r="F774" s="188"/>
      <c r="H774" s="188"/>
      <c r="I774" s="188"/>
      <c r="J774" s="188"/>
    </row>
    <row r="775" spans="3:10" ht="12" customHeight="1">
      <c r="C775" s="188"/>
      <c r="F775" s="188"/>
      <c r="H775" s="188"/>
      <c r="I775" s="188"/>
      <c r="J775" s="188"/>
    </row>
    <row r="776" spans="3:10" ht="12" customHeight="1">
      <c r="C776" s="188"/>
      <c r="F776" s="188"/>
      <c r="H776" s="188"/>
      <c r="I776" s="188"/>
      <c r="J776" s="188"/>
    </row>
    <row r="777" spans="3:10" ht="12" customHeight="1">
      <c r="C777" s="188"/>
      <c r="F777" s="188"/>
      <c r="H777" s="188"/>
      <c r="I777" s="188"/>
      <c r="J777" s="188"/>
    </row>
    <row r="778" spans="3:10" ht="12" customHeight="1">
      <c r="C778" s="188"/>
      <c r="F778" s="188"/>
      <c r="H778" s="188"/>
      <c r="I778" s="188"/>
      <c r="J778" s="188"/>
    </row>
    <row r="779" spans="3:10" ht="12" customHeight="1">
      <c r="C779" s="188"/>
      <c r="F779" s="188"/>
      <c r="H779" s="188"/>
      <c r="I779" s="188"/>
      <c r="J779" s="188"/>
    </row>
    <row r="780" spans="3:10" ht="12" customHeight="1">
      <c r="C780" s="188"/>
      <c r="F780" s="188"/>
      <c r="H780" s="188"/>
      <c r="I780" s="188"/>
      <c r="J780" s="188"/>
    </row>
    <row r="781" spans="3:10" ht="12" customHeight="1">
      <c r="C781" s="188"/>
      <c r="F781" s="188"/>
      <c r="H781" s="188"/>
      <c r="I781" s="188"/>
      <c r="J781" s="188"/>
    </row>
    <row r="782" spans="3:10" ht="12" customHeight="1">
      <c r="C782" s="188"/>
      <c r="F782" s="188"/>
      <c r="H782" s="188"/>
      <c r="I782" s="188"/>
      <c r="J782" s="188"/>
    </row>
    <row r="783" spans="3:10" ht="12" customHeight="1">
      <c r="C783" s="188"/>
      <c r="F783" s="188"/>
      <c r="H783" s="188"/>
      <c r="I783" s="188"/>
      <c r="J783" s="188"/>
    </row>
    <row r="784" spans="3:10" ht="12" customHeight="1">
      <c r="C784" s="188"/>
      <c r="F784" s="188"/>
      <c r="H784" s="188"/>
      <c r="I784" s="188"/>
      <c r="J784" s="188"/>
    </row>
    <row r="785" spans="3:10" ht="12" customHeight="1">
      <c r="C785" s="188"/>
      <c r="F785" s="188"/>
      <c r="H785" s="188"/>
      <c r="I785" s="188"/>
      <c r="J785" s="188"/>
    </row>
    <row r="786" spans="3:10" ht="12" customHeight="1">
      <c r="C786" s="188"/>
      <c r="F786" s="188"/>
      <c r="H786" s="188"/>
      <c r="I786" s="188"/>
      <c r="J786" s="188"/>
    </row>
    <row r="787" spans="3:10" ht="12" customHeight="1">
      <c r="C787" s="188"/>
      <c r="F787" s="188"/>
      <c r="H787" s="188"/>
      <c r="I787" s="188"/>
      <c r="J787" s="188"/>
    </row>
    <row r="788" spans="3:10" ht="12" customHeight="1">
      <c r="C788" s="188"/>
      <c r="F788" s="188"/>
      <c r="H788" s="188"/>
      <c r="I788" s="188"/>
      <c r="J788" s="188"/>
    </row>
    <row r="789" spans="3:10" ht="12" customHeight="1">
      <c r="C789" s="188"/>
      <c r="F789" s="188"/>
      <c r="H789" s="188"/>
      <c r="I789" s="188"/>
      <c r="J789" s="188"/>
    </row>
    <row r="790" spans="3:10" ht="12" customHeight="1">
      <c r="C790" s="188"/>
      <c r="F790" s="188"/>
      <c r="H790" s="188"/>
      <c r="I790" s="188"/>
      <c r="J790" s="188"/>
    </row>
    <row r="791" spans="3:10" ht="12" customHeight="1">
      <c r="C791" s="188"/>
      <c r="F791" s="188"/>
      <c r="H791" s="188"/>
      <c r="I791" s="188"/>
      <c r="J791" s="188"/>
    </row>
    <row r="792" spans="3:10" ht="12" customHeight="1">
      <c r="C792" s="188"/>
      <c r="F792" s="188"/>
      <c r="H792" s="188"/>
      <c r="I792" s="188"/>
      <c r="J792" s="188"/>
    </row>
    <row r="793" spans="3:10" ht="12" customHeight="1">
      <c r="C793" s="188"/>
      <c r="F793" s="188"/>
      <c r="H793" s="188"/>
      <c r="I793" s="188"/>
      <c r="J793" s="188"/>
    </row>
    <row r="794" spans="3:10" ht="12" customHeight="1">
      <c r="C794" s="188"/>
      <c r="F794" s="188"/>
      <c r="H794" s="188"/>
      <c r="I794" s="188"/>
      <c r="J794" s="188"/>
    </row>
    <row r="795" spans="3:10" ht="12" customHeight="1">
      <c r="C795" s="188"/>
      <c r="F795" s="188"/>
      <c r="H795" s="188"/>
      <c r="I795" s="188"/>
      <c r="J795" s="188"/>
    </row>
    <row r="796" spans="3:10" ht="12" customHeight="1">
      <c r="C796" s="188"/>
      <c r="F796" s="188"/>
      <c r="H796" s="188"/>
      <c r="I796" s="188"/>
      <c r="J796" s="188"/>
    </row>
    <row r="797" spans="3:10" ht="12" customHeight="1">
      <c r="C797" s="188"/>
      <c r="F797" s="188"/>
      <c r="H797" s="188"/>
      <c r="I797" s="188"/>
      <c r="J797" s="188"/>
    </row>
    <row r="798" spans="3:10" ht="12" customHeight="1">
      <c r="C798" s="188"/>
      <c r="F798" s="188"/>
      <c r="H798" s="188"/>
      <c r="I798" s="188"/>
      <c r="J798" s="188"/>
    </row>
    <row r="799" spans="3:10" ht="12" customHeight="1">
      <c r="C799" s="188"/>
      <c r="F799" s="188"/>
      <c r="H799" s="188"/>
      <c r="I799" s="188"/>
      <c r="J799" s="188"/>
    </row>
    <row r="800" spans="3:10" ht="12" customHeight="1">
      <c r="C800" s="188"/>
      <c r="F800" s="188"/>
      <c r="H800" s="188"/>
      <c r="I800" s="188"/>
      <c r="J800" s="188"/>
    </row>
    <row r="801" spans="3:10" ht="12" customHeight="1">
      <c r="C801" s="188"/>
      <c r="F801" s="188"/>
      <c r="H801" s="188"/>
      <c r="I801" s="188"/>
      <c r="J801" s="188"/>
    </row>
    <row r="802" spans="3:10" ht="12" customHeight="1">
      <c r="C802" s="188"/>
      <c r="F802" s="188"/>
      <c r="H802" s="188"/>
      <c r="I802" s="188"/>
      <c r="J802" s="188"/>
    </row>
    <row r="803" spans="3:10" ht="12" customHeight="1">
      <c r="C803" s="188"/>
      <c r="F803" s="188"/>
      <c r="H803" s="188"/>
      <c r="I803" s="188"/>
      <c r="J803" s="188"/>
    </row>
    <row r="804" spans="3:10" ht="12" customHeight="1">
      <c r="C804" s="188"/>
      <c r="F804" s="188"/>
      <c r="H804" s="188"/>
      <c r="I804" s="188"/>
      <c r="J804" s="188"/>
    </row>
    <row r="805" spans="3:10" ht="12" customHeight="1">
      <c r="C805" s="188"/>
      <c r="F805" s="188"/>
      <c r="H805" s="188"/>
      <c r="I805" s="188"/>
      <c r="J805" s="188"/>
    </row>
    <row r="806" spans="3:10" ht="12" customHeight="1">
      <c r="C806" s="188"/>
      <c r="F806" s="188"/>
      <c r="H806" s="188"/>
      <c r="I806" s="188"/>
      <c r="J806" s="188"/>
    </row>
    <row r="807" spans="3:10" ht="12" customHeight="1">
      <c r="C807" s="188"/>
      <c r="F807" s="188"/>
      <c r="H807" s="188"/>
      <c r="I807" s="188"/>
      <c r="J807" s="188"/>
    </row>
    <row r="808" spans="3:10" ht="12" customHeight="1">
      <c r="C808" s="188"/>
      <c r="F808" s="188"/>
      <c r="H808" s="188"/>
      <c r="I808" s="188"/>
      <c r="J808" s="188"/>
    </row>
    <row r="809" spans="3:10" ht="12" customHeight="1">
      <c r="C809" s="188"/>
      <c r="F809" s="188"/>
      <c r="H809" s="188"/>
      <c r="I809" s="188"/>
      <c r="J809" s="188"/>
    </row>
    <row r="810" spans="3:10" ht="12" customHeight="1">
      <c r="C810" s="188"/>
      <c r="F810" s="188"/>
      <c r="H810" s="188"/>
      <c r="I810" s="188"/>
      <c r="J810" s="188"/>
    </row>
    <row r="811" spans="3:10" ht="12" customHeight="1">
      <c r="C811" s="188"/>
      <c r="F811" s="188"/>
      <c r="H811" s="188"/>
      <c r="I811" s="188"/>
      <c r="J811" s="188"/>
    </row>
    <row r="812" spans="3:10" ht="12" customHeight="1">
      <c r="C812" s="188"/>
      <c r="F812" s="188"/>
      <c r="H812" s="188"/>
      <c r="I812" s="188"/>
      <c r="J812" s="188"/>
    </row>
    <row r="813" spans="3:10" ht="12" customHeight="1">
      <c r="C813" s="188"/>
      <c r="F813" s="188"/>
      <c r="H813" s="188"/>
      <c r="I813" s="188"/>
      <c r="J813" s="188"/>
    </row>
    <row r="814" spans="3:10" ht="12" customHeight="1">
      <c r="C814" s="188"/>
      <c r="F814" s="188"/>
      <c r="H814" s="188"/>
      <c r="I814" s="188"/>
      <c r="J814" s="188"/>
    </row>
    <row r="815" spans="3:10" ht="12" customHeight="1">
      <c r="C815" s="188"/>
      <c r="F815" s="188"/>
      <c r="H815" s="188"/>
      <c r="I815" s="188"/>
      <c r="J815" s="188"/>
    </row>
    <row r="816" spans="3:10" ht="12" customHeight="1">
      <c r="C816" s="188"/>
      <c r="F816" s="188"/>
      <c r="H816" s="188"/>
      <c r="I816" s="188"/>
      <c r="J816" s="188"/>
    </row>
    <row r="817" spans="3:10" ht="12" customHeight="1">
      <c r="C817" s="188"/>
      <c r="F817" s="188"/>
      <c r="H817" s="188"/>
      <c r="I817" s="188"/>
      <c r="J817" s="188"/>
    </row>
    <row r="818" spans="3:10" ht="12" customHeight="1">
      <c r="C818" s="188"/>
      <c r="F818" s="188"/>
      <c r="H818" s="188"/>
      <c r="I818" s="188"/>
      <c r="J818" s="188"/>
    </row>
    <row r="819" spans="3:10" ht="12" customHeight="1">
      <c r="C819" s="188"/>
      <c r="F819" s="188"/>
      <c r="H819" s="188"/>
      <c r="I819" s="188"/>
      <c r="J819" s="188"/>
    </row>
    <row r="820" spans="3:10" ht="12" customHeight="1">
      <c r="C820" s="188"/>
      <c r="F820" s="188"/>
      <c r="H820" s="188"/>
      <c r="I820" s="188"/>
      <c r="J820" s="188"/>
    </row>
    <row r="821" spans="3:10" ht="12" customHeight="1">
      <c r="C821" s="188"/>
      <c r="F821" s="188"/>
      <c r="H821" s="188"/>
      <c r="I821" s="188"/>
      <c r="J821" s="188"/>
    </row>
    <row r="822" spans="3:10" ht="12" customHeight="1">
      <c r="C822" s="188"/>
      <c r="F822" s="188"/>
      <c r="H822" s="188"/>
      <c r="I822" s="188"/>
      <c r="J822" s="188"/>
    </row>
    <row r="823" spans="3:10" ht="12" customHeight="1">
      <c r="C823" s="188"/>
      <c r="F823" s="188"/>
      <c r="H823" s="188"/>
      <c r="I823" s="188"/>
      <c r="J823" s="188"/>
    </row>
    <row r="824" spans="3:10" ht="12" customHeight="1">
      <c r="C824" s="188"/>
      <c r="F824" s="188"/>
      <c r="H824" s="188"/>
      <c r="I824" s="188"/>
      <c r="J824" s="188"/>
    </row>
    <row r="825" spans="3:10" ht="12" customHeight="1">
      <c r="C825" s="188"/>
      <c r="F825" s="188"/>
      <c r="H825" s="188"/>
      <c r="I825" s="188"/>
      <c r="J825" s="188"/>
    </row>
    <row r="826" spans="3:10" ht="12" customHeight="1">
      <c r="C826" s="188"/>
      <c r="F826" s="188"/>
      <c r="H826" s="188"/>
      <c r="I826" s="188"/>
      <c r="J826" s="188"/>
    </row>
    <row r="827" spans="3:10" ht="12" customHeight="1">
      <c r="C827" s="188"/>
      <c r="F827" s="188"/>
      <c r="H827" s="188"/>
      <c r="I827" s="188"/>
      <c r="J827" s="188"/>
    </row>
    <row r="828" spans="3:10" ht="12" customHeight="1">
      <c r="C828" s="188"/>
      <c r="F828" s="188"/>
      <c r="H828" s="188"/>
      <c r="I828" s="188"/>
      <c r="J828" s="188"/>
    </row>
    <row r="829" spans="3:10" ht="12" customHeight="1">
      <c r="C829" s="188"/>
      <c r="F829" s="188"/>
      <c r="H829" s="188"/>
      <c r="I829" s="188"/>
      <c r="J829" s="188"/>
    </row>
    <row r="830" spans="3:10" ht="12" customHeight="1">
      <c r="C830" s="188"/>
      <c r="F830" s="188"/>
      <c r="H830" s="188"/>
      <c r="I830" s="188"/>
      <c r="J830" s="188"/>
    </row>
    <row r="831" spans="3:10" ht="12" customHeight="1">
      <c r="C831" s="188"/>
      <c r="F831" s="188"/>
      <c r="H831" s="188"/>
      <c r="I831" s="188"/>
      <c r="J831" s="188"/>
    </row>
    <row r="832" spans="3:10" ht="12" customHeight="1">
      <c r="C832" s="188"/>
      <c r="F832" s="188"/>
      <c r="H832" s="188"/>
      <c r="I832" s="188"/>
      <c r="J832" s="188"/>
    </row>
    <row r="833" spans="3:10" ht="12" customHeight="1">
      <c r="C833" s="188"/>
      <c r="F833" s="188"/>
      <c r="H833" s="188"/>
      <c r="I833" s="188"/>
      <c r="J833" s="188"/>
    </row>
    <row r="834" spans="3:10" ht="12" customHeight="1">
      <c r="C834" s="188"/>
      <c r="F834" s="188"/>
      <c r="H834" s="188"/>
      <c r="I834" s="188"/>
      <c r="J834" s="188"/>
    </row>
    <row r="835" spans="3:10" ht="12" customHeight="1">
      <c r="C835" s="188"/>
      <c r="F835" s="188"/>
      <c r="H835" s="188"/>
      <c r="I835" s="188"/>
      <c r="J835" s="188"/>
    </row>
    <row r="836" spans="3:10" ht="12" customHeight="1">
      <c r="C836" s="188"/>
      <c r="F836" s="188"/>
      <c r="H836" s="188"/>
      <c r="I836" s="188"/>
      <c r="J836" s="188"/>
    </row>
    <row r="837" spans="3:10" ht="12" customHeight="1">
      <c r="C837" s="188"/>
      <c r="F837" s="188"/>
      <c r="H837" s="188"/>
      <c r="I837" s="188"/>
      <c r="J837" s="188"/>
    </row>
    <row r="838" spans="3:10" ht="12" customHeight="1">
      <c r="C838" s="188"/>
      <c r="F838" s="188"/>
      <c r="H838" s="188"/>
      <c r="I838" s="188"/>
      <c r="J838" s="188"/>
    </row>
    <row r="839" spans="3:10" ht="12" customHeight="1">
      <c r="C839" s="188"/>
      <c r="F839" s="188"/>
      <c r="H839" s="188"/>
      <c r="I839" s="188"/>
      <c r="J839" s="188"/>
    </row>
    <row r="840" spans="3:10" ht="12" customHeight="1">
      <c r="C840" s="188"/>
      <c r="F840" s="188"/>
      <c r="H840" s="188"/>
      <c r="I840" s="188"/>
      <c r="J840" s="188"/>
    </row>
    <row r="841" spans="3:10" ht="12" customHeight="1">
      <c r="C841" s="188"/>
      <c r="F841" s="188"/>
      <c r="H841" s="188"/>
      <c r="I841" s="188"/>
      <c r="J841" s="188"/>
    </row>
    <row r="842" spans="3:10" ht="12" customHeight="1">
      <c r="C842" s="188"/>
      <c r="F842" s="188"/>
      <c r="H842" s="188"/>
      <c r="I842" s="188"/>
      <c r="J842" s="188"/>
    </row>
    <row r="843" spans="3:10" ht="12" customHeight="1">
      <c r="C843" s="188"/>
      <c r="F843" s="188"/>
      <c r="H843" s="188"/>
      <c r="I843" s="188"/>
      <c r="J843" s="188"/>
    </row>
    <row r="844" spans="3:10" ht="12" customHeight="1">
      <c r="C844" s="188"/>
      <c r="F844" s="188"/>
      <c r="H844" s="188"/>
      <c r="I844" s="188"/>
      <c r="J844" s="188"/>
    </row>
    <row r="845" spans="3:10" ht="12" customHeight="1">
      <c r="C845" s="188"/>
      <c r="F845" s="188"/>
      <c r="H845" s="188"/>
      <c r="I845" s="188"/>
      <c r="J845" s="188"/>
    </row>
    <row r="846" spans="3:10" ht="12" customHeight="1">
      <c r="C846" s="188"/>
      <c r="F846" s="188"/>
      <c r="H846" s="188"/>
      <c r="I846" s="188"/>
      <c r="J846" s="188"/>
    </row>
    <row r="847" spans="3:10" ht="12" customHeight="1">
      <c r="C847" s="188"/>
      <c r="F847" s="188"/>
      <c r="H847" s="188"/>
      <c r="I847" s="188"/>
      <c r="J847" s="188"/>
    </row>
    <row r="848" spans="3:10" ht="12" customHeight="1">
      <c r="C848" s="188"/>
      <c r="F848" s="188"/>
      <c r="H848" s="188"/>
      <c r="I848" s="188"/>
      <c r="J848" s="188"/>
    </row>
    <row r="849" spans="3:10" ht="12" customHeight="1">
      <c r="C849" s="188"/>
      <c r="F849" s="188"/>
      <c r="H849" s="188"/>
      <c r="I849" s="188"/>
      <c r="J849" s="188"/>
    </row>
    <row r="850" spans="3:10" ht="12" customHeight="1">
      <c r="C850" s="188"/>
      <c r="F850" s="188"/>
      <c r="H850" s="188"/>
      <c r="I850" s="188"/>
      <c r="J850" s="188"/>
    </row>
    <row r="851" spans="3:10" ht="12" customHeight="1">
      <c r="C851" s="188"/>
      <c r="F851" s="188"/>
      <c r="H851" s="188"/>
      <c r="I851" s="188"/>
      <c r="J851" s="188"/>
    </row>
    <row r="852" spans="3:10" ht="12" customHeight="1">
      <c r="C852" s="188"/>
      <c r="F852" s="188"/>
      <c r="H852" s="188"/>
      <c r="I852" s="188"/>
      <c r="J852" s="188"/>
    </row>
    <row r="853" spans="3:10" ht="12" customHeight="1">
      <c r="C853" s="188"/>
      <c r="F853" s="188"/>
      <c r="H853" s="188"/>
      <c r="I853" s="188"/>
      <c r="J853" s="188"/>
    </row>
    <row r="854" spans="3:10" ht="12" customHeight="1">
      <c r="C854" s="188"/>
      <c r="F854" s="188"/>
      <c r="H854" s="188"/>
      <c r="I854" s="188"/>
      <c r="J854" s="188"/>
    </row>
    <row r="855" spans="3:10" ht="12" customHeight="1">
      <c r="C855" s="188"/>
      <c r="F855" s="188"/>
      <c r="H855" s="188"/>
      <c r="I855" s="188"/>
      <c r="J855" s="188"/>
    </row>
    <row r="856" spans="3:10" ht="12" customHeight="1">
      <c r="C856" s="188"/>
      <c r="F856" s="188"/>
      <c r="H856" s="188"/>
      <c r="I856" s="188"/>
      <c r="J856" s="188"/>
    </row>
    <row r="857" spans="3:10" ht="12" customHeight="1">
      <c r="C857" s="188"/>
      <c r="F857" s="188"/>
      <c r="H857" s="188"/>
      <c r="I857" s="188"/>
      <c r="J857" s="188"/>
    </row>
    <row r="858" spans="3:10" ht="12" customHeight="1">
      <c r="C858" s="188"/>
      <c r="F858" s="188"/>
      <c r="H858" s="188"/>
      <c r="I858" s="188"/>
      <c r="J858" s="188"/>
    </row>
    <row r="859" spans="3:10" ht="12" customHeight="1">
      <c r="C859" s="188"/>
      <c r="F859" s="188"/>
      <c r="H859" s="188"/>
      <c r="I859" s="188"/>
      <c r="J859" s="188"/>
    </row>
    <row r="860" spans="3:10" ht="12" customHeight="1">
      <c r="C860" s="188"/>
      <c r="F860" s="188"/>
      <c r="H860" s="188"/>
      <c r="I860" s="188"/>
      <c r="J860" s="188"/>
    </row>
    <row r="861" spans="3:10" ht="12" customHeight="1">
      <c r="C861" s="188"/>
      <c r="F861" s="188"/>
      <c r="H861" s="188"/>
      <c r="I861" s="188"/>
      <c r="J861" s="188"/>
    </row>
    <row r="862" spans="3:10" ht="12" customHeight="1">
      <c r="C862" s="188"/>
      <c r="F862" s="188"/>
      <c r="H862" s="188"/>
      <c r="I862" s="188"/>
      <c r="J862" s="188"/>
    </row>
    <row r="863" spans="3:10" ht="12" customHeight="1">
      <c r="C863" s="188"/>
      <c r="F863" s="188"/>
      <c r="H863" s="188"/>
      <c r="I863" s="188"/>
      <c r="J863" s="188"/>
    </row>
    <row r="864" spans="3:10" ht="12" customHeight="1">
      <c r="C864" s="188"/>
      <c r="F864" s="188"/>
      <c r="H864" s="188"/>
      <c r="I864" s="188"/>
      <c r="J864" s="188"/>
    </row>
    <row r="865" spans="3:10" ht="12" customHeight="1">
      <c r="C865" s="188"/>
      <c r="F865" s="188"/>
      <c r="H865" s="188"/>
      <c r="I865" s="188"/>
      <c r="J865" s="188"/>
    </row>
    <row r="866" spans="3:10" ht="12" customHeight="1">
      <c r="C866" s="188"/>
      <c r="F866" s="188"/>
      <c r="H866" s="188"/>
      <c r="I866" s="188"/>
      <c r="J866" s="188"/>
    </row>
    <row r="867" spans="3:10" ht="12" customHeight="1">
      <c r="C867" s="188"/>
      <c r="F867" s="188"/>
      <c r="H867" s="188"/>
      <c r="I867" s="188"/>
      <c r="J867" s="188"/>
    </row>
    <row r="868" spans="3:10" ht="12" customHeight="1">
      <c r="C868" s="188"/>
      <c r="F868" s="188"/>
      <c r="H868" s="188"/>
      <c r="I868" s="188"/>
      <c r="J868" s="188"/>
    </row>
    <row r="869" spans="3:10" ht="12" customHeight="1">
      <c r="C869" s="188"/>
      <c r="F869" s="188"/>
      <c r="H869" s="188"/>
      <c r="I869" s="188"/>
      <c r="J869" s="188"/>
    </row>
    <row r="870" spans="3:10" ht="12" customHeight="1">
      <c r="C870" s="188"/>
      <c r="F870" s="188"/>
      <c r="H870" s="188"/>
      <c r="I870" s="188"/>
      <c r="J870" s="188"/>
    </row>
    <row r="871" spans="3:10" ht="12" customHeight="1">
      <c r="C871" s="188"/>
      <c r="F871" s="188"/>
      <c r="H871" s="188"/>
      <c r="I871" s="188"/>
      <c r="J871" s="188"/>
    </row>
    <row r="872" spans="3:10" ht="12" customHeight="1">
      <c r="C872" s="188"/>
      <c r="F872" s="188"/>
      <c r="H872" s="188"/>
      <c r="I872" s="188"/>
      <c r="J872" s="188"/>
    </row>
    <row r="873" spans="3:10" ht="12" customHeight="1">
      <c r="C873" s="188"/>
      <c r="F873" s="188"/>
      <c r="H873" s="188"/>
      <c r="I873" s="188"/>
      <c r="J873" s="188"/>
    </row>
    <row r="874" spans="3:10" ht="12" customHeight="1">
      <c r="C874" s="188"/>
      <c r="F874" s="188"/>
      <c r="H874" s="188"/>
      <c r="I874" s="188"/>
      <c r="J874" s="188"/>
    </row>
    <row r="875" spans="3:10" ht="12" customHeight="1">
      <c r="C875" s="188"/>
      <c r="F875" s="188"/>
      <c r="H875" s="188"/>
      <c r="I875" s="188"/>
      <c r="J875" s="188"/>
    </row>
    <row r="876" spans="3:10" ht="12" customHeight="1">
      <c r="C876" s="188"/>
      <c r="F876" s="188"/>
      <c r="H876" s="188"/>
      <c r="I876" s="188"/>
      <c r="J876" s="188"/>
    </row>
    <row r="877" spans="3:10" ht="12" customHeight="1">
      <c r="C877" s="188"/>
      <c r="F877" s="188"/>
      <c r="H877" s="188"/>
      <c r="I877" s="188"/>
      <c r="J877" s="188"/>
    </row>
    <row r="878" spans="3:10" ht="12" customHeight="1">
      <c r="C878" s="188"/>
      <c r="F878" s="188"/>
      <c r="H878" s="188"/>
      <c r="I878" s="188"/>
      <c r="J878" s="188"/>
    </row>
    <row r="879" spans="3:10" ht="12" customHeight="1">
      <c r="C879" s="188"/>
      <c r="F879" s="188"/>
      <c r="H879" s="188"/>
      <c r="I879" s="188"/>
      <c r="J879" s="188"/>
    </row>
    <row r="880" spans="3:10" ht="12" customHeight="1">
      <c r="C880" s="188"/>
      <c r="F880" s="188"/>
      <c r="H880" s="188"/>
      <c r="I880" s="188"/>
      <c r="J880" s="188"/>
    </row>
    <row r="881" spans="3:10" ht="12" customHeight="1">
      <c r="C881" s="188"/>
      <c r="F881" s="188"/>
      <c r="H881" s="188"/>
      <c r="I881" s="188"/>
      <c r="J881" s="188"/>
    </row>
    <row r="882" spans="3:10" ht="12" customHeight="1">
      <c r="C882" s="188"/>
      <c r="F882" s="188"/>
      <c r="H882" s="188"/>
      <c r="I882" s="188"/>
      <c r="J882" s="188"/>
    </row>
    <row r="883" spans="3:10" ht="12" customHeight="1">
      <c r="C883" s="188"/>
      <c r="F883" s="188"/>
      <c r="H883" s="188"/>
      <c r="I883" s="188"/>
      <c r="J883" s="188"/>
    </row>
    <row r="884" spans="3:10" ht="12" customHeight="1">
      <c r="C884" s="188"/>
      <c r="F884" s="188"/>
      <c r="H884" s="188"/>
      <c r="I884" s="188"/>
      <c r="J884" s="188"/>
    </row>
    <row r="885" spans="3:10" ht="12" customHeight="1">
      <c r="C885" s="188"/>
      <c r="F885" s="188"/>
      <c r="H885" s="188"/>
      <c r="I885" s="188"/>
      <c r="J885" s="188"/>
    </row>
    <row r="886" spans="3:10" ht="12" customHeight="1">
      <c r="C886" s="188"/>
      <c r="F886" s="188"/>
      <c r="H886" s="188"/>
      <c r="I886" s="188"/>
      <c r="J886" s="188"/>
    </row>
    <row r="887" spans="3:10" ht="12" customHeight="1">
      <c r="C887" s="188"/>
      <c r="F887" s="188"/>
      <c r="H887" s="188"/>
      <c r="I887" s="188"/>
      <c r="J887" s="188"/>
    </row>
    <row r="888" spans="3:10" ht="12" customHeight="1">
      <c r="C888" s="188"/>
      <c r="F888" s="188"/>
      <c r="H888" s="188"/>
      <c r="I888" s="188"/>
      <c r="J888" s="188"/>
    </row>
    <row r="889" spans="3:10" ht="12" customHeight="1">
      <c r="C889" s="188"/>
      <c r="F889" s="188"/>
      <c r="H889" s="188"/>
      <c r="I889" s="188"/>
      <c r="J889" s="188"/>
    </row>
    <row r="890" spans="3:10" ht="12" customHeight="1">
      <c r="C890" s="188"/>
      <c r="F890" s="188"/>
      <c r="H890" s="188"/>
      <c r="I890" s="188"/>
      <c r="J890" s="188"/>
    </row>
    <row r="891" spans="3:10" ht="12" customHeight="1">
      <c r="C891" s="188"/>
      <c r="F891" s="188"/>
      <c r="H891" s="188"/>
      <c r="I891" s="188"/>
      <c r="J891" s="188"/>
    </row>
    <row r="892" spans="3:10" ht="12" customHeight="1">
      <c r="C892" s="188"/>
      <c r="F892" s="188"/>
      <c r="H892" s="188"/>
      <c r="I892" s="188"/>
      <c r="J892" s="188"/>
    </row>
    <row r="893" spans="3:10" ht="12" customHeight="1">
      <c r="C893" s="188"/>
      <c r="F893" s="188"/>
      <c r="H893" s="188"/>
      <c r="I893" s="188"/>
      <c r="J893" s="188"/>
    </row>
    <row r="894" spans="3:10" ht="12" customHeight="1">
      <c r="C894" s="188"/>
      <c r="F894" s="188"/>
      <c r="H894" s="188"/>
      <c r="I894" s="188"/>
      <c r="J894" s="188"/>
    </row>
    <row r="895" spans="3:10" ht="12" customHeight="1">
      <c r="C895" s="188"/>
      <c r="F895" s="188"/>
      <c r="H895" s="188"/>
      <c r="I895" s="188"/>
      <c r="J895" s="188"/>
    </row>
    <row r="896" spans="3:10" ht="12" customHeight="1">
      <c r="C896" s="188"/>
      <c r="F896" s="188"/>
      <c r="H896" s="188"/>
      <c r="I896" s="188"/>
      <c r="J896" s="188"/>
    </row>
    <row r="897" spans="3:10" ht="12" customHeight="1">
      <c r="C897" s="188"/>
      <c r="F897" s="188"/>
      <c r="H897" s="188"/>
      <c r="I897" s="188"/>
      <c r="J897" s="188"/>
    </row>
    <row r="898" spans="3:10" ht="12" customHeight="1">
      <c r="C898" s="188"/>
      <c r="F898" s="188"/>
      <c r="H898" s="188"/>
      <c r="I898" s="188"/>
      <c r="J898" s="188"/>
    </row>
    <row r="899" spans="3:10" ht="12" customHeight="1">
      <c r="C899" s="188"/>
      <c r="F899" s="188"/>
      <c r="H899" s="188"/>
      <c r="I899" s="188"/>
      <c r="J899" s="188"/>
    </row>
    <row r="900" spans="3:10" ht="12" customHeight="1">
      <c r="C900" s="188"/>
      <c r="F900" s="188"/>
      <c r="H900" s="188"/>
      <c r="I900" s="188"/>
      <c r="J900" s="188"/>
    </row>
    <row r="901" spans="3:10" ht="12" customHeight="1">
      <c r="C901" s="188"/>
      <c r="F901" s="188"/>
      <c r="H901" s="188"/>
      <c r="I901" s="188"/>
      <c r="J901" s="188"/>
    </row>
    <row r="902" spans="3:10" ht="12" customHeight="1">
      <c r="C902" s="188"/>
      <c r="F902" s="188"/>
      <c r="H902" s="188"/>
      <c r="I902" s="188"/>
      <c r="J902" s="188"/>
    </row>
    <row r="903" spans="3:10" ht="12" customHeight="1">
      <c r="C903" s="188"/>
      <c r="F903" s="188"/>
      <c r="H903" s="188"/>
      <c r="I903" s="188"/>
      <c r="J903" s="188"/>
    </row>
    <row r="904" spans="3:10" ht="12" customHeight="1">
      <c r="C904" s="188"/>
      <c r="F904" s="188"/>
      <c r="H904" s="188"/>
      <c r="I904" s="188"/>
      <c r="J904" s="188"/>
    </row>
    <row r="905" spans="3:10" ht="12" customHeight="1">
      <c r="C905" s="188"/>
      <c r="F905" s="188"/>
      <c r="H905" s="188"/>
      <c r="I905" s="188"/>
      <c r="J905" s="188"/>
    </row>
    <row r="906" spans="3:10" ht="12" customHeight="1">
      <c r="C906" s="188"/>
      <c r="F906" s="188"/>
      <c r="H906" s="188"/>
      <c r="I906" s="188"/>
      <c r="J906" s="188"/>
    </row>
    <row r="907" spans="3:10" ht="12" customHeight="1">
      <c r="C907" s="188"/>
      <c r="F907" s="188"/>
      <c r="H907" s="188"/>
      <c r="I907" s="188"/>
      <c r="J907" s="188"/>
    </row>
    <row r="908" spans="3:10" ht="12" customHeight="1">
      <c r="C908" s="188"/>
      <c r="F908" s="188"/>
      <c r="H908" s="188"/>
      <c r="I908" s="188"/>
      <c r="J908" s="188"/>
    </row>
    <row r="909" spans="3:10" ht="12" customHeight="1">
      <c r="C909" s="188"/>
      <c r="F909" s="188"/>
      <c r="H909" s="188"/>
      <c r="I909" s="188"/>
      <c r="J909" s="188"/>
    </row>
    <row r="910" spans="3:10" ht="12" customHeight="1">
      <c r="C910" s="188"/>
      <c r="F910" s="188"/>
      <c r="H910" s="188"/>
      <c r="I910" s="188"/>
      <c r="J910" s="188"/>
    </row>
    <row r="911" spans="3:10" ht="12" customHeight="1">
      <c r="C911" s="188"/>
      <c r="F911" s="188"/>
      <c r="H911" s="188"/>
      <c r="I911" s="188"/>
      <c r="J911" s="188"/>
    </row>
    <row r="912" spans="3:10" ht="12" customHeight="1">
      <c r="C912" s="188"/>
      <c r="F912" s="188"/>
      <c r="H912" s="188"/>
      <c r="I912" s="188"/>
      <c r="J912" s="188"/>
    </row>
    <row r="913" spans="3:10" ht="12" customHeight="1">
      <c r="C913" s="188"/>
      <c r="F913" s="188"/>
      <c r="H913" s="188"/>
      <c r="I913" s="188"/>
      <c r="J913" s="188"/>
    </row>
    <row r="914" spans="3:10" ht="12" customHeight="1">
      <c r="C914" s="188"/>
      <c r="F914" s="188"/>
      <c r="H914" s="188"/>
      <c r="I914" s="188"/>
      <c r="J914" s="188"/>
    </row>
    <row r="915" spans="3:10" ht="12" customHeight="1">
      <c r="C915" s="188"/>
      <c r="F915" s="188"/>
      <c r="H915" s="188"/>
      <c r="I915" s="188"/>
      <c r="J915" s="188"/>
    </row>
    <row r="916" spans="3:10" ht="12" customHeight="1">
      <c r="C916" s="188"/>
      <c r="F916" s="188"/>
      <c r="H916" s="188"/>
      <c r="I916" s="188"/>
      <c r="J916" s="188"/>
    </row>
    <row r="917" spans="3:10" ht="12" customHeight="1">
      <c r="C917" s="188"/>
      <c r="F917" s="188"/>
      <c r="H917" s="188"/>
      <c r="I917" s="188"/>
      <c r="J917" s="188"/>
    </row>
    <row r="918" spans="3:10" ht="12" customHeight="1">
      <c r="C918" s="188"/>
      <c r="F918" s="188"/>
      <c r="H918" s="188"/>
      <c r="I918" s="188"/>
      <c r="J918" s="188"/>
    </row>
    <row r="919" spans="3:10" ht="12" customHeight="1">
      <c r="C919" s="188"/>
      <c r="F919" s="188"/>
      <c r="H919" s="188"/>
      <c r="I919" s="188"/>
      <c r="J919" s="188"/>
    </row>
    <row r="920" spans="3:10" ht="12" customHeight="1">
      <c r="C920" s="188"/>
      <c r="F920" s="188"/>
      <c r="H920" s="188"/>
      <c r="I920" s="188"/>
      <c r="J920" s="188"/>
    </row>
    <row r="921" spans="3:10" ht="12" customHeight="1">
      <c r="C921" s="188"/>
      <c r="F921" s="188"/>
      <c r="H921" s="188"/>
      <c r="I921" s="188"/>
      <c r="J921" s="188"/>
    </row>
    <row r="922" spans="3:10" ht="12" customHeight="1">
      <c r="C922" s="188"/>
      <c r="F922" s="188"/>
      <c r="H922" s="188"/>
      <c r="I922" s="188"/>
      <c r="J922" s="188"/>
    </row>
    <row r="923" spans="3:10" ht="12" customHeight="1">
      <c r="C923" s="188"/>
      <c r="F923" s="188"/>
      <c r="H923" s="188"/>
      <c r="I923" s="188"/>
      <c r="J923" s="188"/>
    </row>
    <row r="924" spans="3:10" ht="12" customHeight="1">
      <c r="C924" s="188"/>
      <c r="F924" s="188"/>
      <c r="H924" s="188"/>
      <c r="I924" s="188"/>
      <c r="J924" s="188"/>
    </row>
    <row r="925" spans="3:10" ht="12" customHeight="1">
      <c r="C925" s="188"/>
      <c r="F925" s="188"/>
      <c r="H925" s="188"/>
      <c r="I925" s="188"/>
      <c r="J925" s="188"/>
    </row>
    <row r="926" spans="3:10" ht="12" customHeight="1">
      <c r="C926" s="188"/>
      <c r="F926" s="188"/>
      <c r="H926" s="188"/>
      <c r="I926" s="188"/>
      <c r="J926" s="188"/>
    </row>
    <row r="927" spans="3:10" ht="12" customHeight="1">
      <c r="C927" s="188"/>
      <c r="F927" s="188"/>
      <c r="H927" s="188"/>
      <c r="I927" s="188"/>
      <c r="J927" s="188"/>
    </row>
    <row r="928" spans="3:10" ht="12" customHeight="1">
      <c r="C928" s="188"/>
      <c r="F928" s="188"/>
      <c r="H928" s="188"/>
      <c r="I928" s="188"/>
      <c r="J928" s="188"/>
    </row>
    <row r="929" spans="3:10" ht="12" customHeight="1">
      <c r="C929" s="188"/>
      <c r="F929" s="188"/>
      <c r="H929" s="188"/>
      <c r="I929" s="188"/>
      <c r="J929" s="188"/>
    </row>
    <row r="930" spans="3:10" ht="12" customHeight="1">
      <c r="C930" s="188"/>
      <c r="F930" s="188"/>
      <c r="H930" s="188"/>
      <c r="I930" s="188"/>
      <c r="J930" s="188"/>
    </row>
    <row r="931" spans="3:10" ht="12" customHeight="1">
      <c r="C931" s="188"/>
      <c r="F931" s="188"/>
      <c r="H931" s="188"/>
      <c r="I931" s="188"/>
      <c r="J931" s="188"/>
    </row>
    <row r="932" spans="3:10" ht="12" customHeight="1">
      <c r="C932" s="188"/>
      <c r="F932" s="188"/>
      <c r="H932" s="188"/>
      <c r="I932" s="188"/>
      <c r="J932" s="188"/>
    </row>
    <row r="933" spans="3:10" ht="12" customHeight="1">
      <c r="C933" s="188"/>
      <c r="F933" s="188"/>
      <c r="H933" s="188"/>
      <c r="I933" s="188"/>
      <c r="J933" s="188"/>
    </row>
    <row r="934" spans="3:10" ht="12" customHeight="1">
      <c r="C934" s="188"/>
      <c r="F934" s="188"/>
      <c r="H934" s="188"/>
      <c r="I934" s="188"/>
      <c r="J934" s="188"/>
    </row>
    <row r="935" spans="3:10" ht="12" customHeight="1">
      <c r="C935" s="188"/>
      <c r="F935" s="188"/>
      <c r="H935" s="188"/>
      <c r="I935" s="188"/>
      <c r="J935" s="188"/>
    </row>
    <row r="936" spans="3:10" ht="12" customHeight="1">
      <c r="C936" s="188"/>
      <c r="F936" s="188"/>
      <c r="H936" s="188"/>
      <c r="I936" s="188"/>
      <c r="J936" s="188"/>
    </row>
    <row r="937" spans="3:10" ht="12" customHeight="1">
      <c r="C937" s="188"/>
      <c r="F937" s="188"/>
      <c r="H937" s="188"/>
      <c r="I937" s="188"/>
      <c r="J937" s="188"/>
    </row>
    <row r="938" spans="3:10" ht="12" customHeight="1">
      <c r="C938" s="188"/>
      <c r="F938" s="188"/>
      <c r="H938" s="188"/>
      <c r="I938" s="188"/>
      <c r="J938" s="188"/>
    </row>
    <row r="939" spans="3:10" ht="12" customHeight="1">
      <c r="C939" s="188"/>
      <c r="F939" s="188"/>
      <c r="H939" s="188"/>
      <c r="I939" s="188"/>
      <c r="J939" s="188"/>
    </row>
    <row r="940" spans="3:10" ht="12" customHeight="1">
      <c r="C940" s="188"/>
      <c r="F940" s="188"/>
      <c r="H940" s="188"/>
      <c r="I940" s="188"/>
      <c r="J940" s="188"/>
    </row>
    <row r="941" spans="3:10" ht="12" customHeight="1">
      <c r="C941" s="188"/>
      <c r="F941" s="188"/>
      <c r="H941" s="188"/>
      <c r="I941" s="188"/>
      <c r="J941" s="188"/>
    </row>
    <row r="942" spans="3:10" ht="12" customHeight="1">
      <c r="C942" s="188"/>
      <c r="F942" s="188"/>
      <c r="H942" s="188"/>
      <c r="I942" s="188"/>
      <c r="J942" s="188"/>
    </row>
    <row r="943" spans="3:10" ht="12" customHeight="1">
      <c r="C943" s="188"/>
      <c r="F943" s="188"/>
      <c r="H943" s="188"/>
      <c r="I943" s="188"/>
      <c r="J943" s="188"/>
    </row>
    <row r="944" spans="3:10" ht="12" customHeight="1">
      <c r="C944" s="188"/>
      <c r="F944" s="188"/>
      <c r="H944" s="188"/>
      <c r="I944" s="188"/>
      <c r="J944" s="188"/>
    </row>
    <row r="945" spans="3:10" ht="12" customHeight="1">
      <c r="C945" s="188"/>
      <c r="F945" s="188"/>
      <c r="H945" s="188"/>
      <c r="I945" s="188"/>
      <c r="J945" s="188"/>
    </row>
    <row r="946" spans="3:10" ht="12" customHeight="1">
      <c r="C946" s="188"/>
      <c r="F946" s="188"/>
      <c r="H946" s="188"/>
      <c r="I946" s="188"/>
      <c r="J946" s="188"/>
    </row>
    <row r="947" spans="3:10" ht="12" customHeight="1">
      <c r="C947" s="188"/>
      <c r="F947" s="188"/>
      <c r="H947" s="188"/>
      <c r="I947" s="188"/>
      <c r="J947" s="188"/>
    </row>
    <row r="948" spans="3:10" ht="12" customHeight="1">
      <c r="C948" s="188"/>
      <c r="F948" s="188"/>
      <c r="H948" s="188"/>
      <c r="I948" s="188"/>
      <c r="J948" s="188"/>
    </row>
    <row r="949" spans="3:10" ht="12" customHeight="1">
      <c r="C949" s="188"/>
      <c r="F949" s="188"/>
      <c r="H949" s="188"/>
      <c r="I949" s="188"/>
      <c r="J949" s="188"/>
    </row>
    <row r="950" spans="3:10" ht="12" customHeight="1">
      <c r="C950" s="188"/>
      <c r="F950" s="188"/>
      <c r="H950" s="188"/>
      <c r="I950" s="188"/>
      <c r="J950" s="188"/>
    </row>
    <row r="951" spans="3:10" ht="12" customHeight="1">
      <c r="C951" s="188"/>
      <c r="F951" s="188"/>
      <c r="H951" s="188"/>
      <c r="I951" s="188"/>
      <c r="J951" s="188"/>
    </row>
    <row r="952" spans="3:10" ht="12" customHeight="1">
      <c r="C952" s="188"/>
      <c r="F952" s="188"/>
      <c r="H952" s="188"/>
      <c r="I952" s="188"/>
      <c r="J952" s="188"/>
    </row>
    <row r="953" spans="3:10" ht="12" customHeight="1">
      <c r="C953" s="188"/>
      <c r="F953" s="188"/>
      <c r="H953" s="188"/>
      <c r="I953" s="188"/>
      <c r="J953" s="188"/>
    </row>
    <row r="954" spans="3:10" ht="12" customHeight="1">
      <c r="C954" s="188"/>
      <c r="F954" s="188"/>
      <c r="H954" s="188"/>
      <c r="I954" s="188"/>
      <c r="J954" s="188"/>
    </row>
    <row r="955" spans="3:10" ht="12" customHeight="1">
      <c r="C955" s="188"/>
      <c r="F955" s="188"/>
      <c r="H955" s="188"/>
      <c r="I955" s="188"/>
      <c r="J955" s="188"/>
    </row>
    <row r="956" spans="3:10" ht="12" customHeight="1">
      <c r="C956" s="188"/>
      <c r="F956" s="188"/>
      <c r="H956" s="188"/>
      <c r="I956" s="188"/>
      <c r="J956" s="188"/>
    </row>
    <row r="957" spans="3:10" ht="12" customHeight="1">
      <c r="C957" s="188"/>
      <c r="F957" s="188"/>
      <c r="H957" s="188"/>
      <c r="I957" s="188"/>
      <c r="J957" s="188"/>
    </row>
    <row r="958" spans="3:10" ht="12" customHeight="1">
      <c r="C958" s="188"/>
      <c r="F958" s="188"/>
      <c r="H958" s="188"/>
      <c r="I958" s="188"/>
      <c r="J958" s="188"/>
    </row>
    <row r="959" spans="3:10" ht="12" customHeight="1">
      <c r="C959" s="188"/>
      <c r="F959" s="188"/>
      <c r="H959" s="188"/>
      <c r="I959" s="188"/>
      <c r="J959" s="188"/>
    </row>
    <row r="960" spans="3:10" ht="12" customHeight="1">
      <c r="C960" s="188"/>
      <c r="F960" s="188"/>
      <c r="H960" s="188"/>
      <c r="I960" s="188"/>
      <c r="J960" s="188"/>
    </row>
    <row r="961" spans="3:10" ht="12" customHeight="1">
      <c r="C961" s="188"/>
      <c r="F961" s="188"/>
      <c r="H961" s="188"/>
      <c r="I961" s="188"/>
      <c r="J961" s="188"/>
    </row>
    <row r="962" spans="3:10" ht="12" customHeight="1">
      <c r="C962" s="188"/>
      <c r="F962" s="188"/>
      <c r="H962" s="188"/>
      <c r="I962" s="188"/>
      <c r="J962" s="188"/>
    </row>
    <row r="963" spans="3:10" ht="12" customHeight="1">
      <c r="C963" s="188"/>
      <c r="F963" s="188"/>
      <c r="H963" s="188"/>
      <c r="I963" s="188"/>
      <c r="J963" s="188"/>
    </row>
    <row r="964" spans="3:10" ht="12" customHeight="1">
      <c r="C964" s="188"/>
      <c r="F964" s="188"/>
      <c r="H964" s="188"/>
      <c r="I964" s="188"/>
      <c r="J964" s="188"/>
    </row>
    <row r="965" spans="3:10" ht="12" customHeight="1">
      <c r="C965" s="188"/>
      <c r="F965" s="188"/>
      <c r="H965" s="188"/>
      <c r="I965" s="188"/>
      <c r="J965" s="188"/>
    </row>
    <row r="966" spans="3:10" ht="12" customHeight="1">
      <c r="C966" s="188"/>
      <c r="F966" s="188"/>
      <c r="H966" s="188"/>
      <c r="I966" s="188"/>
      <c r="J966" s="188"/>
    </row>
    <row r="967" spans="3:10" ht="12" customHeight="1">
      <c r="C967" s="188"/>
      <c r="F967" s="188"/>
      <c r="H967" s="188"/>
      <c r="I967" s="188"/>
      <c r="J967" s="188"/>
    </row>
    <row r="968" spans="3:10" ht="12" customHeight="1">
      <c r="C968" s="188"/>
      <c r="F968" s="188"/>
      <c r="H968" s="188"/>
      <c r="I968" s="188"/>
      <c r="J968" s="188"/>
    </row>
    <row r="969" spans="3:10" ht="12" customHeight="1">
      <c r="C969" s="188"/>
      <c r="F969" s="188"/>
      <c r="H969" s="188"/>
      <c r="I969" s="188"/>
      <c r="J969" s="188"/>
    </row>
    <row r="970" spans="3:10" ht="12" customHeight="1">
      <c r="C970" s="188"/>
      <c r="F970" s="188"/>
      <c r="H970" s="188"/>
      <c r="I970" s="188"/>
      <c r="J970" s="188"/>
    </row>
    <row r="971" spans="3:10" ht="12" customHeight="1">
      <c r="C971" s="188"/>
      <c r="F971" s="188"/>
      <c r="H971" s="188"/>
      <c r="I971" s="188"/>
      <c r="J971" s="188"/>
    </row>
    <row r="972" spans="3:10" ht="12" customHeight="1">
      <c r="C972" s="188"/>
      <c r="F972" s="188"/>
      <c r="H972" s="188"/>
      <c r="I972" s="188"/>
      <c r="J972" s="188"/>
    </row>
    <row r="973" spans="3:10" ht="12" customHeight="1">
      <c r="C973" s="188"/>
      <c r="F973" s="188"/>
      <c r="H973" s="188"/>
      <c r="I973" s="188"/>
      <c r="J973" s="188"/>
    </row>
    <row r="974" spans="3:10" ht="12" customHeight="1">
      <c r="C974" s="188"/>
      <c r="F974" s="188"/>
      <c r="H974" s="188"/>
      <c r="I974" s="188"/>
      <c r="J974" s="188"/>
    </row>
    <row r="975" spans="3:10" ht="12" customHeight="1">
      <c r="C975" s="188"/>
      <c r="F975" s="188"/>
      <c r="H975" s="188"/>
      <c r="I975" s="188"/>
      <c r="J975" s="188"/>
    </row>
    <row r="976" spans="3:10" ht="12" customHeight="1">
      <c r="C976" s="188"/>
      <c r="F976" s="188"/>
      <c r="H976" s="188"/>
      <c r="I976" s="188"/>
      <c r="J976" s="188"/>
    </row>
    <row r="977" spans="3:10" ht="12" customHeight="1">
      <c r="C977" s="188"/>
      <c r="F977" s="188"/>
      <c r="H977" s="188"/>
      <c r="I977" s="188"/>
      <c r="J977" s="188"/>
    </row>
    <row r="978" spans="3:10" ht="12" customHeight="1">
      <c r="C978" s="188"/>
      <c r="F978" s="188"/>
      <c r="H978" s="188"/>
      <c r="I978" s="188"/>
      <c r="J978" s="188"/>
    </row>
    <row r="979" spans="3:10" ht="12" customHeight="1">
      <c r="C979" s="188"/>
      <c r="F979" s="188"/>
      <c r="H979" s="188"/>
      <c r="I979" s="188"/>
      <c r="J979" s="188"/>
    </row>
    <row r="980" spans="3:10" ht="12" customHeight="1">
      <c r="C980" s="188"/>
      <c r="F980" s="188"/>
      <c r="H980" s="188"/>
      <c r="I980" s="188"/>
      <c r="J980" s="188"/>
    </row>
    <row r="981" spans="3:10" ht="12" customHeight="1">
      <c r="C981" s="188"/>
      <c r="F981" s="188"/>
      <c r="H981" s="188"/>
      <c r="I981" s="188"/>
      <c r="J981" s="188"/>
    </row>
    <row r="982" spans="3:10" ht="12" customHeight="1">
      <c r="C982" s="188"/>
      <c r="F982" s="188"/>
      <c r="H982" s="188"/>
      <c r="I982" s="188"/>
      <c r="J982" s="188"/>
    </row>
    <row r="983" spans="3:10" ht="12" customHeight="1">
      <c r="C983" s="188"/>
      <c r="F983" s="188"/>
      <c r="H983" s="188"/>
      <c r="I983" s="188"/>
      <c r="J983" s="188"/>
    </row>
    <row r="984" spans="3:10" ht="12" customHeight="1">
      <c r="C984" s="188"/>
      <c r="F984" s="188"/>
      <c r="H984" s="188"/>
      <c r="I984" s="188"/>
      <c r="J984" s="188"/>
    </row>
    <row r="985" spans="3:10" ht="12" customHeight="1">
      <c r="C985" s="188"/>
      <c r="F985" s="188"/>
      <c r="H985" s="188"/>
      <c r="I985" s="188"/>
      <c r="J985" s="188"/>
    </row>
    <row r="986" spans="3:10" ht="12" customHeight="1">
      <c r="C986" s="188"/>
      <c r="F986" s="188"/>
      <c r="H986" s="188"/>
      <c r="I986" s="188"/>
      <c r="J986" s="188"/>
    </row>
    <row r="987" spans="3:10" ht="12" customHeight="1">
      <c r="C987" s="188"/>
      <c r="F987" s="188"/>
      <c r="H987" s="188"/>
      <c r="I987" s="188"/>
      <c r="J987" s="188"/>
    </row>
    <row r="988" spans="3:10" ht="12" customHeight="1">
      <c r="C988" s="188"/>
      <c r="F988" s="188"/>
      <c r="H988" s="188"/>
      <c r="I988" s="188"/>
      <c r="J988" s="188"/>
    </row>
    <row r="989" spans="3:10" ht="12" customHeight="1">
      <c r="C989" s="188"/>
      <c r="F989" s="188"/>
      <c r="H989" s="188"/>
      <c r="I989" s="188"/>
      <c r="J989" s="188"/>
    </row>
    <row r="990" spans="3:10" ht="12" customHeight="1">
      <c r="C990" s="188"/>
      <c r="F990" s="188"/>
      <c r="H990" s="188"/>
      <c r="I990" s="188"/>
      <c r="J990" s="188"/>
    </row>
    <row r="991" spans="3:10" ht="12" customHeight="1">
      <c r="C991" s="188"/>
      <c r="F991" s="188"/>
      <c r="H991" s="188"/>
      <c r="I991" s="188"/>
      <c r="J991" s="188"/>
    </row>
    <row r="992" spans="3:10" ht="12" customHeight="1">
      <c r="C992" s="188"/>
      <c r="F992" s="188"/>
      <c r="H992" s="188"/>
      <c r="I992" s="188"/>
      <c r="J992" s="188"/>
    </row>
    <row r="993" spans="3:10" ht="12" customHeight="1">
      <c r="C993" s="188"/>
      <c r="F993" s="188"/>
      <c r="H993" s="188"/>
      <c r="I993" s="188"/>
      <c r="J993" s="188"/>
    </row>
    <row r="994" spans="3:10" ht="12" customHeight="1">
      <c r="C994" s="188"/>
      <c r="F994" s="188"/>
      <c r="H994" s="188"/>
      <c r="I994" s="188"/>
      <c r="J994" s="188"/>
    </row>
    <row r="995" spans="3:10" ht="12" customHeight="1">
      <c r="C995" s="188"/>
      <c r="F995" s="188"/>
      <c r="H995" s="188"/>
      <c r="I995" s="188"/>
      <c r="J995" s="188"/>
    </row>
    <row r="996" spans="3:10" ht="12" customHeight="1">
      <c r="C996" s="188"/>
      <c r="F996" s="188"/>
      <c r="H996" s="188"/>
      <c r="I996" s="188"/>
      <c r="J996" s="188"/>
    </row>
    <row r="997" spans="3:10" ht="12" customHeight="1">
      <c r="C997" s="188"/>
      <c r="F997" s="188"/>
      <c r="H997" s="188"/>
      <c r="I997" s="188"/>
      <c r="J997" s="188"/>
    </row>
    <row r="998" spans="3:10" ht="12" customHeight="1">
      <c r="C998" s="188"/>
      <c r="F998" s="188"/>
      <c r="H998" s="188"/>
      <c r="I998" s="188"/>
      <c r="J998" s="188"/>
    </row>
    <row r="999" spans="3:10" ht="12" customHeight="1">
      <c r="C999" s="188"/>
      <c r="F999" s="188"/>
      <c r="H999" s="188"/>
      <c r="I999" s="188"/>
      <c r="J999" s="188"/>
    </row>
    <row r="1000" spans="3:10" ht="12" customHeight="1">
      <c r="C1000" s="188"/>
      <c r="F1000" s="188"/>
      <c r="H1000" s="188"/>
      <c r="I1000" s="188"/>
      <c r="J1000" s="188"/>
    </row>
    <row r="1001" spans="3:10" ht="12" customHeight="1">
      <c r="C1001" s="188"/>
      <c r="F1001" s="188"/>
      <c r="H1001" s="188"/>
      <c r="I1001" s="188"/>
      <c r="J1001" s="188"/>
    </row>
    <row r="1002" spans="3:10" ht="12" customHeight="1">
      <c r="C1002" s="188"/>
      <c r="F1002" s="188"/>
      <c r="H1002" s="188"/>
      <c r="I1002" s="188"/>
      <c r="J1002" s="188"/>
    </row>
    <row r="1003" spans="3:10" ht="12" customHeight="1">
      <c r="C1003" s="188"/>
      <c r="F1003" s="188"/>
      <c r="H1003" s="188"/>
      <c r="I1003" s="188"/>
      <c r="J1003" s="188"/>
    </row>
    <row r="1004" spans="3:10" ht="12" customHeight="1">
      <c r="C1004" s="188"/>
      <c r="F1004" s="188"/>
      <c r="H1004" s="188"/>
      <c r="I1004" s="188"/>
      <c r="J1004" s="188"/>
    </row>
    <row r="1005" spans="3:10" ht="12" customHeight="1">
      <c r="C1005" s="188"/>
      <c r="F1005" s="188"/>
      <c r="H1005" s="188"/>
      <c r="I1005" s="188"/>
      <c r="J1005" s="188"/>
    </row>
    <row r="1006" spans="3:10" ht="12" customHeight="1">
      <c r="C1006" s="188"/>
      <c r="F1006" s="188"/>
      <c r="H1006" s="188"/>
      <c r="I1006" s="188"/>
      <c r="J1006" s="188"/>
    </row>
    <row r="1007" spans="3:10" ht="12" customHeight="1">
      <c r="C1007" s="188"/>
      <c r="F1007" s="188"/>
      <c r="H1007" s="188"/>
      <c r="I1007" s="188"/>
      <c r="J1007" s="188"/>
    </row>
    <row r="1008" spans="3:10" ht="12" customHeight="1">
      <c r="C1008" s="188"/>
      <c r="F1008" s="188"/>
      <c r="H1008" s="188"/>
      <c r="I1008" s="188"/>
      <c r="J1008" s="188"/>
    </row>
    <row r="1009" spans="3:10" ht="12" customHeight="1">
      <c r="C1009" s="188"/>
      <c r="F1009" s="188"/>
      <c r="H1009" s="188"/>
      <c r="I1009" s="188"/>
      <c r="J1009" s="188"/>
    </row>
    <row r="1010" spans="3:10" ht="12" customHeight="1">
      <c r="C1010" s="188"/>
      <c r="F1010" s="188"/>
      <c r="H1010" s="188"/>
      <c r="I1010" s="188"/>
      <c r="J1010" s="188"/>
    </row>
  </sheetData>
  <hyperlinks>
    <hyperlink ref="B3" r:id="rId1" xr:uid="{5BCEA060-C3B8-8947-9B95-BB86726EDAE0}"/>
  </hyperlink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0567A-EFFD-B646-A5CD-6495AD730E5A}">
  <sheetPr>
    <tabColor theme="4"/>
  </sheetPr>
  <dimension ref="A1:Z1004"/>
  <sheetViews>
    <sheetView workbookViewId="0">
      <pane xSplit="3" ySplit="12" topLeftCell="D49" activePane="bottomRight" state="frozen"/>
      <selection activeCell="F32" sqref="F32"/>
      <selection pane="topRight" activeCell="F32" sqref="F32"/>
      <selection pane="bottomLeft" activeCell="F32" sqref="F32"/>
      <selection pane="bottomRight" activeCell="F32" sqref="F32"/>
    </sheetView>
  </sheetViews>
  <sheetFormatPr baseColWidth="10" defaultColWidth="12.6640625" defaultRowHeight="15" customHeight="1"/>
  <cols>
    <col min="1" max="1" width="50.6640625" style="187" customWidth="1"/>
    <col min="2" max="2" width="32" style="187" customWidth="1"/>
    <col min="3" max="3" width="31.1640625" style="187" customWidth="1"/>
    <col min="4" max="4" width="19.6640625" style="187" customWidth="1"/>
    <col min="5" max="5" width="36.5" style="187" customWidth="1"/>
    <col min="6" max="6" width="48.1640625" style="187" customWidth="1"/>
    <col min="7" max="7" width="21" style="187" customWidth="1"/>
    <col min="8" max="8" width="14" style="187" customWidth="1"/>
    <col min="9" max="9" width="14.83203125" style="187" customWidth="1"/>
    <col min="10" max="10" width="24.5" style="187" customWidth="1"/>
    <col min="11" max="11" width="20.1640625" style="187" customWidth="1"/>
    <col min="12" max="12" width="45.83203125" style="187" customWidth="1"/>
    <col min="13" max="13" width="52.6640625" style="187" customWidth="1"/>
    <col min="14" max="26" width="10.83203125" style="187" customWidth="1"/>
    <col min="27" max="16384" width="12.6640625" style="187"/>
  </cols>
  <sheetData>
    <row r="1" spans="1:26" ht="15" customHeight="1">
      <c r="A1" s="187" t="s">
        <v>1227</v>
      </c>
    </row>
    <row r="3" spans="1:26" ht="12" customHeight="1">
      <c r="A3" s="209" t="s">
        <v>1226</v>
      </c>
      <c r="B3" s="215" t="s">
        <v>1225</v>
      </c>
      <c r="C3" s="207"/>
      <c r="D3" s="208"/>
      <c r="F3" s="188"/>
      <c r="H3" s="188"/>
      <c r="I3" s="188"/>
      <c r="J3" s="188"/>
      <c r="L3" s="188"/>
    </row>
    <row r="4" spans="1:26" ht="12" customHeight="1">
      <c r="C4" s="207"/>
      <c r="F4" s="205"/>
      <c r="H4" s="188"/>
      <c r="I4" s="188"/>
      <c r="J4" s="188"/>
      <c r="L4" s="188"/>
    </row>
    <row r="5" spans="1:26" ht="12" customHeight="1">
      <c r="C5" s="188"/>
      <c r="F5" s="188"/>
      <c r="H5" s="188"/>
      <c r="I5" s="188"/>
      <c r="J5" s="188"/>
      <c r="L5" s="188"/>
    </row>
    <row r="6" spans="1:26" ht="12" customHeight="1">
      <c r="C6" s="188"/>
      <c r="F6" s="205"/>
      <c r="H6" s="188"/>
      <c r="I6" s="188"/>
      <c r="J6" s="188"/>
      <c r="L6" s="188"/>
    </row>
    <row r="7" spans="1:26" ht="12" customHeight="1">
      <c r="C7" s="188"/>
      <c r="F7" s="205"/>
      <c r="H7" s="188"/>
      <c r="I7" s="188"/>
      <c r="J7" s="188"/>
      <c r="L7" s="188"/>
    </row>
    <row r="8" spans="1:26" ht="12" customHeight="1">
      <c r="C8" s="206"/>
      <c r="F8" s="205"/>
      <c r="H8" s="188"/>
      <c r="I8" s="188"/>
      <c r="J8" s="188"/>
      <c r="L8" s="188"/>
    </row>
    <row r="9" spans="1:26" ht="12" customHeight="1">
      <c r="C9" s="206"/>
      <c r="F9" s="205"/>
      <c r="H9" s="188"/>
      <c r="I9" s="188"/>
      <c r="J9" s="188"/>
      <c r="L9" s="188"/>
    </row>
    <row r="10" spans="1:26" ht="12" customHeight="1">
      <c r="C10" s="188"/>
      <c r="F10" s="205"/>
      <c r="H10" s="188"/>
      <c r="I10" s="188"/>
      <c r="J10" s="188"/>
      <c r="L10" s="188"/>
    </row>
    <row r="11" spans="1:26" ht="54" customHeight="1">
      <c r="A11" s="204" t="s">
        <v>1224</v>
      </c>
      <c r="B11" s="204" t="s">
        <v>1223</v>
      </c>
      <c r="C11" s="204" t="s">
        <v>1222</v>
      </c>
      <c r="D11" s="204" t="s">
        <v>1221</v>
      </c>
      <c r="E11" s="204" t="s">
        <v>1220</v>
      </c>
      <c r="F11" s="204" t="s">
        <v>1219</v>
      </c>
      <c r="G11" s="204" t="s">
        <v>1218</v>
      </c>
      <c r="H11" s="204"/>
      <c r="I11" s="204"/>
      <c r="J11" s="204" t="s">
        <v>1217</v>
      </c>
      <c r="K11" s="204" t="s">
        <v>1216</v>
      </c>
      <c r="L11" s="204" t="s">
        <v>1215</v>
      </c>
      <c r="M11" s="204" t="s">
        <v>1214</v>
      </c>
      <c r="N11" s="203"/>
      <c r="O11" s="203"/>
      <c r="P11" s="203"/>
      <c r="Q11" s="203"/>
      <c r="R11" s="203"/>
      <c r="S11" s="203"/>
      <c r="T11" s="203"/>
      <c r="U11" s="203"/>
      <c r="V11" s="203"/>
      <c r="W11" s="203"/>
      <c r="X11" s="203"/>
      <c r="Y11" s="203"/>
      <c r="Z11" s="203"/>
    </row>
    <row r="12" spans="1:26" ht="12" customHeight="1">
      <c r="A12" s="201" t="s">
        <v>584</v>
      </c>
      <c r="B12" s="201" t="s">
        <v>1453</v>
      </c>
      <c r="C12" s="202" t="s">
        <v>1452</v>
      </c>
      <c r="D12" s="201" t="s">
        <v>1211</v>
      </c>
      <c r="E12" s="201" t="s">
        <v>1210</v>
      </c>
      <c r="F12" s="202" t="s">
        <v>1209</v>
      </c>
      <c r="G12" s="202" t="s">
        <v>1208</v>
      </c>
      <c r="H12" s="202" t="s">
        <v>1207</v>
      </c>
      <c r="I12" s="202" t="s">
        <v>1206</v>
      </c>
      <c r="J12" s="202" t="s">
        <v>1205</v>
      </c>
      <c r="K12" s="202" t="s">
        <v>1204</v>
      </c>
      <c r="L12" s="202" t="s">
        <v>1203</v>
      </c>
      <c r="M12" s="201" t="s">
        <v>1202</v>
      </c>
    </row>
    <row r="15" spans="1:26" ht="12" customHeight="1">
      <c r="A15" s="190" t="s">
        <v>433</v>
      </c>
      <c r="B15" s="190"/>
      <c r="C15" s="191"/>
      <c r="D15" s="190"/>
      <c r="E15" s="190"/>
      <c r="F15" s="191"/>
      <c r="G15" s="190"/>
      <c r="H15" s="192"/>
      <c r="I15" s="192"/>
      <c r="J15" s="192"/>
      <c r="K15" s="190"/>
      <c r="L15" s="191"/>
      <c r="M15" s="190"/>
      <c r="N15" s="190"/>
      <c r="O15" s="190"/>
      <c r="P15" s="190"/>
      <c r="Q15" s="190"/>
      <c r="R15" s="190"/>
      <c r="S15" s="190"/>
      <c r="T15" s="190"/>
      <c r="U15" s="190"/>
      <c r="V15" s="190"/>
      <c r="W15" s="190"/>
      <c r="X15" s="190"/>
      <c r="Y15" s="190"/>
      <c r="Z15" s="190"/>
    </row>
    <row r="16" spans="1:26" ht="12" customHeight="1">
      <c r="A16" s="189" t="str">
        <f ca="1">IFERROR(__xludf.DUMMYFUNCTION("CONCATENATE(""elish:"",REGEXREPLACE(C14,""eli:|[, ]"",""""),""_"",REGEXREPLACE(B14,""eli:"",""""))"),"elish:Work_is_part_of")</f>
        <v>elish:Work_is_part_of</v>
      </c>
      <c r="B16" s="189" t="s">
        <v>1160</v>
      </c>
      <c r="C16" s="188" t="s">
        <v>433</v>
      </c>
      <c r="D16" s="189" t="s">
        <v>1232</v>
      </c>
      <c r="E16" s="189" t="s">
        <v>1336</v>
      </c>
      <c r="F16" s="188" t="s">
        <v>1451</v>
      </c>
      <c r="G16" s="189" t="s">
        <v>1229</v>
      </c>
      <c r="H16" s="195"/>
      <c r="I16" s="195"/>
      <c r="J16" s="195" t="s">
        <v>433</v>
      </c>
      <c r="L16" s="188"/>
    </row>
    <row r="17" spans="1:26" ht="12" customHeight="1">
      <c r="A17" s="189" t="str">
        <f ca="1">IFERROR(__xludf.DUMMYFUNCTION("CONCATENATE(""elish:"",REGEXREPLACE(C15,""eli:|[, ]"",""""),""_"",REGEXREPLACE(B15,""eli:"",""""))"),"elish:Work_has_part")</f>
        <v>elish:Work_has_part</v>
      </c>
      <c r="B17" s="189" t="s">
        <v>1158</v>
      </c>
      <c r="C17" s="188" t="s">
        <v>433</v>
      </c>
      <c r="D17" s="189" t="s">
        <v>1232</v>
      </c>
      <c r="E17" s="189" t="s">
        <v>1334</v>
      </c>
      <c r="F17" s="188" t="s">
        <v>1450</v>
      </c>
      <c r="G17" s="189" t="s">
        <v>1229</v>
      </c>
      <c r="H17" s="195"/>
      <c r="I17" s="195"/>
      <c r="J17" s="195" t="s">
        <v>433</v>
      </c>
      <c r="L17" s="188"/>
    </row>
    <row r="18" spans="1:26" ht="12" customHeight="1">
      <c r="A18" s="189" t="str">
        <f ca="1">IFERROR(__xludf.DUMMYFUNCTION("CONCATENATE(""elish:"",REGEXREPLACE(C16,""eli:|[, ]"",""""),""_"",REGEXREPLACE(B16,""eli:"",""""))"),"elish:Work_is_member_of")</f>
        <v>elish:Work_is_member_of</v>
      </c>
      <c r="B18" s="189" t="s">
        <v>1156</v>
      </c>
      <c r="C18" s="188" t="s">
        <v>433</v>
      </c>
      <c r="D18" s="189" t="s">
        <v>1232</v>
      </c>
      <c r="E18" s="189" t="s">
        <v>1332</v>
      </c>
      <c r="F18" s="188" t="s">
        <v>1449</v>
      </c>
      <c r="G18" s="189" t="s">
        <v>1229</v>
      </c>
      <c r="H18" s="195"/>
      <c r="I18" s="195"/>
      <c r="J18" s="195" t="s">
        <v>433</v>
      </c>
      <c r="L18" s="188"/>
    </row>
    <row r="19" spans="1:26" ht="12" customHeight="1">
      <c r="A19" s="189" t="str">
        <f ca="1">IFERROR(__xludf.DUMMYFUNCTION("CONCATENATE(""elish:"",REGEXREPLACE(C17,""eli:|[, ]"",""""),""_"",REGEXREPLACE(B17,""eli:"",""""))"),"elish:Work_has_member")</f>
        <v>elish:Work_has_member</v>
      </c>
      <c r="B19" s="189" t="s">
        <v>1154</v>
      </c>
      <c r="C19" s="188" t="s">
        <v>433</v>
      </c>
      <c r="D19" s="189" t="s">
        <v>1232</v>
      </c>
      <c r="E19" s="189" t="s">
        <v>1330</v>
      </c>
      <c r="F19" s="188" t="s">
        <v>1448</v>
      </c>
      <c r="G19" s="189" t="s">
        <v>1229</v>
      </c>
      <c r="H19" s="195"/>
      <c r="I19" s="195"/>
      <c r="J19" s="195" t="s">
        <v>433</v>
      </c>
      <c r="L19" s="188"/>
    </row>
    <row r="20" spans="1:26" ht="11.25" customHeight="1">
      <c r="A20" s="189" t="str">
        <f ca="1">IFERROR(__xludf.DUMMYFUNCTION("CONCATENATE(""elish:"",REGEXREPLACE(C18,""eli:|[, ]"",""""),""_"",REGEXREPLACE(B18,""eli:"",""""))"),"elish:Work_is_realized_by")</f>
        <v>elish:Work_is_realized_by</v>
      </c>
      <c r="B20" s="189" t="s">
        <v>1152</v>
      </c>
      <c r="C20" s="188" t="s">
        <v>433</v>
      </c>
      <c r="D20" s="189" t="s">
        <v>1232</v>
      </c>
      <c r="E20" s="189" t="s">
        <v>1328</v>
      </c>
      <c r="F20" s="188" t="s">
        <v>1447</v>
      </c>
      <c r="G20" s="189" t="s">
        <v>1229</v>
      </c>
      <c r="H20" s="188"/>
      <c r="I20" s="188"/>
      <c r="J20" s="195" t="s">
        <v>427</v>
      </c>
      <c r="L20" s="188"/>
    </row>
    <row r="21" spans="1:26">
      <c r="A21" s="189" t="str">
        <f ca="1">IFERROR(__xludf.DUMMYFUNCTION("CONCATENATE(""elish:"",REGEXREPLACE(C19,""eli:|[, ]"",""""),""_"",REGEXREPLACE(B19,""eli:"",""""))"),"elish:Work_work_type")</f>
        <v>elish:Work_work_type</v>
      </c>
      <c r="B21" s="189" t="s">
        <v>1195</v>
      </c>
      <c r="C21" s="188" t="s">
        <v>433</v>
      </c>
      <c r="D21" s="189" t="s">
        <v>1232</v>
      </c>
      <c r="E21" s="189" t="s">
        <v>51</v>
      </c>
      <c r="F21" s="188" t="s">
        <v>1446</v>
      </c>
      <c r="G21" s="189" t="s">
        <v>1229</v>
      </c>
      <c r="H21" s="188"/>
      <c r="I21" s="188"/>
      <c r="J21" s="195"/>
      <c r="K21" s="189"/>
      <c r="L21" s="188"/>
      <c r="M21" s="189"/>
      <c r="N21" s="189"/>
      <c r="O21" s="189"/>
      <c r="P21" s="189"/>
      <c r="Q21" s="189"/>
      <c r="R21" s="189"/>
      <c r="S21" s="189"/>
      <c r="T21" s="189"/>
      <c r="U21" s="189"/>
      <c r="V21" s="189"/>
      <c r="W21" s="189"/>
      <c r="X21" s="189"/>
      <c r="Y21" s="189"/>
      <c r="Z21" s="189"/>
    </row>
    <row r="22" spans="1:26">
      <c r="A22" s="189" t="str">
        <f ca="1">IFERROR(__xludf.DUMMYFUNCTION("CONCATENATE(""elish:"",REGEXREPLACE(C20,""eli:|[, ]"",""""),""_"",REGEXREPLACE(B20,""eli:"",""""))"),"elish:Work_is_about")</f>
        <v>elish:Work_is_about</v>
      </c>
      <c r="B22" s="189" t="s">
        <v>1445</v>
      </c>
      <c r="C22" s="188" t="s">
        <v>433</v>
      </c>
      <c r="D22" s="189" t="s">
        <v>1232</v>
      </c>
      <c r="E22" s="189" t="s">
        <v>1444</v>
      </c>
      <c r="F22" s="188" t="s">
        <v>1443</v>
      </c>
      <c r="G22" s="189" t="s">
        <v>1229</v>
      </c>
      <c r="H22" s="188"/>
      <c r="I22" s="188"/>
      <c r="J22" s="188"/>
      <c r="K22" s="189"/>
      <c r="L22" s="188"/>
      <c r="M22" s="189"/>
      <c r="N22" s="189"/>
      <c r="O22" s="189"/>
      <c r="P22" s="189"/>
      <c r="Q22" s="189"/>
      <c r="R22" s="189"/>
      <c r="S22" s="189"/>
      <c r="T22" s="189"/>
      <c r="U22" s="189"/>
      <c r="V22" s="189"/>
      <c r="W22" s="189"/>
      <c r="X22" s="189"/>
      <c r="Y22" s="189"/>
      <c r="Z22" s="189"/>
    </row>
    <row r="23" spans="1:26" ht="43">
      <c r="A23" s="189" t="str">
        <f ca="1">IFERROR(__xludf.DUMMYFUNCTION("CONCATENATE(""elish:"",REGEXREPLACE(C21,""eli:|[, ]"",""""),""_"",REGEXREPLACE(B21,""eli:"",""""))"),"elish:Work_date_document")</f>
        <v>elish:Work_date_document</v>
      </c>
      <c r="B23" s="189" t="s">
        <v>1442</v>
      </c>
      <c r="C23" s="188" t="s">
        <v>433</v>
      </c>
      <c r="D23" s="189" t="s">
        <v>1232</v>
      </c>
      <c r="E23" s="189" t="s">
        <v>1441</v>
      </c>
      <c r="F23" s="188" t="s">
        <v>1440</v>
      </c>
      <c r="G23" s="189" t="s">
        <v>1235</v>
      </c>
      <c r="H23" s="188"/>
      <c r="I23" s="188">
        <v>1</v>
      </c>
      <c r="J23" s="188"/>
      <c r="K23" s="189" t="s">
        <v>342</v>
      </c>
      <c r="L23" s="188"/>
      <c r="M23" s="189"/>
      <c r="N23" s="189"/>
      <c r="O23" s="189"/>
      <c r="P23" s="189"/>
      <c r="Q23" s="189"/>
      <c r="R23" s="189"/>
      <c r="S23" s="189"/>
      <c r="T23" s="189"/>
      <c r="U23" s="189"/>
      <c r="V23" s="189"/>
      <c r="W23" s="189"/>
      <c r="X23" s="189"/>
      <c r="Y23" s="189"/>
      <c r="Z23" s="189"/>
    </row>
    <row r="24" spans="1:26" ht="12" customHeight="1">
      <c r="A24" s="189" t="str">
        <f ca="1">IFERROR(__xludf.DUMMYFUNCTION("CONCATENATE(""elish:"",REGEXREPLACE(C22,""eli:|[, ]"",""""),""_"",REGEXREPLACE(B22,""eli:"",""""))"),"elish:Work_based_on")</f>
        <v>elish:Work_based_on</v>
      </c>
      <c r="B24" s="189" t="s">
        <v>1193</v>
      </c>
      <c r="C24" s="188" t="s">
        <v>433</v>
      </c>
      <c r="D24" s="189" t="s">
        <v>1232</v>
      </c>
      <c r="E24" s="189" t="s">
        <v>1439</v>
      </c>
      <c r="F24" s="188" t="s">
        <v>1438</v>
      </c>
      <c r="G24" s="189" t="s">
        <v>1229</v>
      </c>
      <c r="H24" s="195"/>
      <c r="I24" s="195"/>
      <c r="J24" s="195" t="s">
        <v>1182</v>
      </c>
      <c r="K24" s="189"/>
      <c r="L24" s="188"/>
      <c r="M24" s="189"/>
      <c r="N24" s="189"/>
      <c r="O24" s="189"/>
      <c r="P24" s="189"/>
      <c r="Q24" s="189"/>
      <c r="R24" s="189"/>
      <c r="S24" s="189"/>
      <c r="T24" s="189"/>
      <c r="U24" s="189"/>
      <c r="V24" s="189"/>
      <c r="W24" s="189"/>
      <c r="X24" s="189"/>
      <c r="Y24" s="189"/>
      <c r="Z24" s="189"/>
    </row>
    <row r="25" spans="1:26" ht="12" customHeight="1">
      <c r="A25" s="190" t="s">
        <v>427</v>
      </c>
      <c r="B25" s="190"/>
      <c r="C25" s="191"/>
      <c r="D25" s="190"/>
      <c r="E25" s="190"/>
      <c r="F25" s="191"/>
      <c r="G25" s="190"/>
      <c r="H25" s="192"/>
      <c r="I25" s="192"/>
      <c r="J25" s="192"/>
      <c r="K25" s="190"/>
      <c r="L25" s="191"/>
      <c r="M25" s="190"/>
      <c r="N25" s="190"/>
      <c r="O25" s="190"/>
      <c r="P25" s="190"/>
      <c r="Q25" s="190"/>
      <c r="R25" s="190"/>
      <c r="S25" s="190"/>
      <c r="T25" s="190"/>
      <c r="U25" s="190"/>
      <c r="V25" s="190"/>
      <c r="W25" s="190"/>
      <c r="X25" s="190"/>
      <c r="Y25" s="190"/>
      <c r="Z25" s="190"/>
    </row>
    <row r="26" spans="1:26" ht="12" customHeight="1">
      <c r="A26" s="189" t="str">
        <f ca="1">IFERROR(__xludf.DUMMYFUNCTION("CONCATENATE(""elish:"",REGEXREPLACE(C24,""eli:|[, ]"",""""),""_"",REGEXREPLACE(B24,""eli:"",""""))"),"elish:Expression_realizes")</f>
        <v>elish:Expression_realizes</v>
      </c>
      <c r="B26" s="189" t="s">
        <v>1139</v>
      </c>
      <c r="C26" s="188" t="s">
        <v>427</v>
      </c>
      <c r="D26" s="189" t="s">
        <v>1232</v>
      </c>
      <c r="E26" s="189" t="s">
        <v>38</v>
      </c>
      <c r="F26" s="188" t="s">
        <v>1437</v>
      </c>
      <c r="G26" s="189" t="s">
        <v>1229</v>
      </c>
      <c r="H26" s="188"/>
      <c r="I26" s="188"/>
      <c r="J26" s="195" t="s">
        <v>433</v>
      </c>
      <c r="L26" s="188"/>
    </row>
    <row r="27" spans="1:26" ht="12" customHeight="1">
      <c r="A27" s="189" t="str">
        <f ca="1">IFERROR(__xludf.DUMMYFUNCTION("CONCATENATE(""elish:"",REGEXREPLACE(C25,""eli:|[, ]"",""""),""_"",REGEXREPLACE(B25,""eli:"",""""))"),"elish:Expression_is_embodied_by")</f>
        <v>elish:Expression_is_embodied_by</v>
      </c>
      <c r="B27" s="189" t="s">
        <v>1137</v>
      </c>
      <c r="C27" s="188" t="s">
        <v>427</v>
      </c>
      <c r="D27" s="189" t="s">
        <v>1232</v>
      </c>
      <c r="E27" s="189" t="s">
        <v>1288</v>
      </c>
      <c r="F27" s="188" t="s">
        <v>1436</v>
      </c>
      <c r="G27" s="189" t="s">
        <v>1229</v>
      </c>
      <c r="H27" s="188"/>
      <c r="I27" s="188"/>
      <c r="J27" s="195" t="s">
        <v>1130</v>
      </c>
      <c r="L27" s="188"/>
    </row>
    <row r="28" spans="1:26" ht="12" customHeight="1">
      <c r="A28" s="189" t="str">
        <f ca="1">IFERROR(__xludf.DUMMYFUNCTION("CONCATENATE(""elish:"",REGEXREPLACE(C26,""eli:|[, ]"",""""),""_"",REGEXREPLACE(B26,""eli:"",""""))"),"elish:Expression_title")</f>
        <v>elish:Expression_title</v>
      </c>
      <c r="B28" s="189" t="s">
        <v>1286</v>
      </c>
      <c r="C28" s="188" t="s">
        <v>427</v>
      </c>
      <c r="D28" s="189" t="s">
        <v>1232</v>
      </c>
      <c r="E28" s="189" t="s">
        <v>142</v>
      </c>
      <c r="F28" s="188" t="s">
        <v>1435</v>
      </c>
      <c r="G28" s="189" t="s">
        <v>1235</v>
      </c>
      <c r="H28" s="188"/>
      <c r="I28" s="188"/>
      <c r="J28" s="188"/>
      <c r="L28" s="188"/>
    </row>
    <row r="29" spans="1:26" ht="26.25" customHeight="1">
      <c r="A29" s="189" t="str">
        <f ca="1">IFERROR(__xludf.DUMMYFUNCTION("CONCATENATE(""elish:"",REGEXREPLACE(C27,""eli:|[, ]"",""""),""_"",REGEXREPLACE(B27,""eli:"",""""))"),"elish:Expression_title_short")</f>
        <v>elish:Expression_title_short</v>
      </c>
      <c r="B29" s="189" t="s">
        <v>1434</v>
      </c>
      <c r="C29" s="188" t="s">
        <v>427</v>
      </c>
      <c r="D29" s="189" t="s">
        <v>1232</v>
      </c>
      <c r="E29" s="189" t="s">
        <v>1433</v>
      </c>
      <c r="F29" s="188" t="s">
        <v>1432</v>
      </c>
      <c r="G29" s="189" t="s">
        <v>1235</v>
      </c>
      <c r="H29" s="188"/>
      <c r="I29" s="188"/>
      <c r="J29" s="188"/>
      <c r="L29" s="188"/>
    </row>
    <row r="30" spans="1:26" ht="28.5" customHeight="1">
      <c r="A30" s="189" t="str">
        <f ca="1">IFERROR(__xludf.DUMMYFUNCTION("CONCATENATE(""elish:"",REGEXREPLACE(C28,""eli:|[, ]"",""""),""_"",REGEXREPLACE(B28,""eli:"",""""))"),"elish:Expression_title_alternative")</f>
        <v>elish:Expression_title_alternative</v>
      </c>
      <c r="B30" s="189" t="s">
        <v>1431</v>
      </c>
      <c r="C30" s="188" t="s">
        <v>427</v>
      </c>
      <c r="D30" s="189" t="s">
        <v>1232</v>
      </c>
      <c r="E30" s="189" t="s">
        <v>1430</v>
      </c>
      <c r="F30" s="188" t="s">
        <v>1429</v>
      </c>
      <c r="G30" s="189" t="s">
        <v>1235</v>
      </c>
      <c r="H30" s="188"/>
      <c r="I30" s="188"/>
      <c r="J30" s="188"/>
      <c r="L30" s="188"/>
    </row>
    <row r="31" spans="1:26" ht="16">
      <c r="A31" s="190" t="s">
        <v>1190</v>
      </c>
      <c r="B31" s="190"/>
      <c r="C31" s="191"/>
      <c r="D31" s="190"/>
      <c r="E31" s="190"/>
      <c r="F31" s="191"/>
      <c r="G31" s="190"/>
      <c r="H31" s="192"/>
      <c r="I31" s="192"/>
      <c r="J31" s="192"/>
      <c r="K31" s="190"/>
      <c r="L31" s="191"/>
      <c r="M31" s="190"/>
      <c r="N31" s="190"/>
      <c r="O31" s="190"/>
      <c r="P31" s="190"/>
      <c r="Q31" s="190"/>
      <c r="R31" s="190"/>
      <c r="S31" s="190"/>
      <c r="T31" s="190"/>
      <c r="U31" s="190"/>
      <c r="V31" s="190"/>
      <c r="W31" s="190"/>
      <c r="X31" s="190"/>
      <c r="Y31" s="190"/>
      <c r="Z31" s="190"/>
    </row>
    <row r="32" spans="1:26" ht="12" customHeight="1">
      <c r="A32" s="214" t="str">
        <f ca="1">IFERROR(__xludf.DUMMYFUNCTION("CONCATENATE(""elish:"",REGEXREPLACE(C30,""eli:|[, ]"",""""),""_"",REGEXREPLACE(B30,""eli:"",""""))"),"elish:WorkExpression_number")</f>
        <v>elish:WorkExpression_number</v>
      </c>
      <c r="B32" s="214" t="s">
        <v>1428</v>
      </c>
      <c r="C32" s="213" t="s">
        <v>1182</v>
      </c>
      <c r="D32" s="214" t="s">
        <v>1232</v>
      </c>
      <c r="E32" s="214" t="s">
        <v>46</v>
      </c>
      <c r="F32" s="213" t="s">
        <v>1427</v>
      </c>
      <c r="G32" s="214" t="s">
        <v>1235</v>
      </c>
      <c r="H32" s="213"/>
      <c r="I32" s="213"/>
      <c r="J32" s="213"/>
      <c r="K32" s="214" t="s">
        <v>394</v>
      </c>
      <c r="L32" s="213"/>
      <c r="M32" s="212"/>
      <c r="N32" s="212"/>
      <c r="O32" s="212"/>
      <c r="P32" s="212"/>
      <c r="Q32" s="212"/>
      <c r="R32" s="212"/>
      <c r="S32" s="212"/>
      <c r="T32" s="212"/>
      <c r="U32" s="212"/>
      <c r="V32" s="212"/>
      <c r="W32" s="212"/>
      <c r="X32" s="212"/>
      <c r="Y32" s="212"/>
      <c r="Z32" s="212"/>
    </row>
    <row r="33" spans="1:26" ht="12" customHeight="1">
      <c r="A33" s="214" t="str">
        <f ca="1">IFERROR(__xludf.DUMMYFUNCTION("CONCATENATE(""elish:"",REGEXREPLACE(C31,""eli:|[, ]"",""""),""_"",REGEXREPLACE(B31,""eli:"",""""))"),"elish:WorkExpression_refers_to")</f>
        <v>elish:WorkExpression_refers_to</v>
      </c>
      <c r="B33" s="214" t="s">
        <v>622</v>
      </c>
      <c r="C33" s="213" t="s">
        <v>1182</v>
      </c>
      <c r="D33" s="214" t="s">
        <v>1232</v>
      </c>
      <c r="E33" s="214" t="s">
        <v>87</v>
      </c>
      <c r="F33" s="213" t="s">
        <v>1426</v>
      </c>
      <c r="G33" s="214" t="s">
        <v>1229</v>
      </c>
      <c r="H33" s="213"/>
      <c r="I33" s="213"/>
      <c r="J33" s="213"/>
      <c r="K33" s="214"/>
      <c r="L33" s="213"/>
      <c r="M33" s="212"/>
      <c r="N33" s="212"/>
      <c r="O33" s="212"/>
      <c r="P33" s="212"/>
      <c r="Q33" s="212"/>
      <c r="R33" s="212"/>
      <c r="S33" s="212"/>
      <c r="T33" s="212"/>
      <c r="U33" s="212"/>
      <c r="V33" s="212"/>
      <c r="W33" s="212"/>
      <c r="X33" s="212"/>
      <c r="Y33" s="212"/>
      <c r="Z33" s="212"/>
    </row>
    <row r="34" spans="1:26" ht="12" customHeight="1">
      <c r="A34" s="211" t="s">
        <v>1425</v>
      </c>
      <c r="B34" s="211" t="s">
        <v>1424</v>
      </c>
      <c r="C34" s="213" t="s">
        <v>1182</v>
      </c>
      <c r="D34" s="214" t="s">
        <v>1232</v>
      </c>
      <c r="E34" s="214" t="s">
        <v>1423</v>
      </c>
      <c r="F34" s="213"/>
      <c r="G34" s="214" t="s">
        <v>1229</v>
      </c>
      <c r="H34" s="213"/>
      <c r="I34" s="213"/>
      <c r="J34" s="213"/>
      <c r="K34" s="214"/>
      <c r="L34" s="213"/>
      <c r="M34" s="212"/>
      <c r="N34" s="212"/>
      <c r="O34" s="212"/>
      <c r="P34" s="212"/>
      <c r="Q34" s="212"/>
      <c r="R34" s="212"/>
      <c r="S34" s="212"/>
      <c r="T34" s="212"/>
      <c r="U34" s="212"/>
      <c r="V34" s="212"/>
      <c r="W34" s="212"/>
      <c r="X34" s="212"/>
      <c r="Y34" s="212"/>
      <c r="Z34" s="212"/>
    </row>
    <row r="35" spans="1:26">
      <c r="A35" s="189" t="str">
        <f ca="1">IFERROR(__xludf.DUMMYFUNCTION("CONCATENATE(""elish:"",REGEXREPLACE(C33,""eli:|[, ]"",""""),""_"",REGEXREPLACE(B33,""eli:"",""""))"),"elish:WorkExpression_is_derivative_of")</f>
        <v>elish:WorkExpression_is_derivative_of</v>
      </c>
      <c r="B35" s="189" t="s">
        <v>1189</v>
      </c>
      <c r="C35" s="188" t="s">
        <v>1182</v>
      </c>
      <c r="D35" s="189" t="s">
        <v>1232</v>
      </c>
      <c r="E35" s="189" t="s">
        <v>93</v>
      </c>
      <c r="F35" s="188" t="s">
        <v>1422</v>
      </c>
      <c r="G35" s="189" t="s">
        <v>1229</v>
      </c>
      <c r="H35" s="188"/>
      <c r="I35" s="188"/>
      <c r="J35" s="195" t="s">
        <v>1182</v>
      </c>
      <c r="K35" s="189"/>
      <c r="L35" s="188"/>
      <c r="M35" s="189"/>
      <c r="N35" s="189"/>
      <c r="O35" s="189"/>
      <c r="P35" s="189"/>
      <c r="Q35" s="189"/>
      <c r="R35" s="189"/>
      <c r="S35" s="189"/>
      <c r="T35" s="189"/>
      <c r="U35" s="189"/>
      <c r="V35" s="189"/>
      <c r="W35" s="189"/>
      <c r="X35" s="189"/>
      <c r="Y35" s="189"/>
      <c r="Z35" s="189"/>
    </row>
    <row r="36" spans="1:26">
      <c r="A36" s="189" t="str">
        <f ca="1">IFERROR(__xludf.DUMMYFUNCTION("CONCATENATE(""elish:"",REGEXREPLACE(C34,""eli:|[, ]"",""""),""_"",REGEXREPLACE(B34,""eli:"",""""))"),"elish:WorkExpression_has_derivative")</f>
        <v>elish:WorkExpression_has_derivative</v>
      </c>
      <c r="B36" s="189" t="s">
        <v>1188</v>
      </c>
      <c r="C36" s="188" t="s">
        <v>1182</v>
      </c>
      <c r="D36" s="189" t="s">
        <v>1232</v>
      </c>
      <c r="E36" s="189" t="s">
        <v>95</v>
      </c>
      <c r="F36" s="188" t="s">
        <v>1421</v>
      </c>
      <c r="G36" s="189" t="s">
        <v>1229</v>
      </c>
      <c r="H36" s="188"/>
      <c r="I36" s="188"/>
      <c r="J36" s="195" t="s">
        <v>1182</v>
      </c>
      <c r="K36" s="189"/>
      <c r="L36" s="188"/>
      <c r="M36" s="189"/>
      <c r="N36" s="189"/>
      <c r="O36" s="189"/>
      <c r="P36" s="189"/>
      <c r="Q36" s="189"/>
      <c r="R36" s="189"/>
      <c r="S36" s="189"/>
      <c r="T36" s="189"/>
      <c r="U36" s="189"/>
      <c r="V36" s="189"/>
      <c r="W36" s="189"/>
      <c r="X36" s="189"/>
      <c r="Y36" s="189"/>
      <c r="Z36" s="189"/>
    </row>
    <row r="37" spans="1:26">
      <c r="A37" s="189" t="str">
        <f ca="1">IFERROR(__xludf.DUMMYFUNCTION("CONCATENATE(""elish:"",REGEXREPLACE(C35,""eli:|[, ]"",""""),""_"",REGEXREPLACE(B35,""eli:"",""""))"),"elish:WorkExpression_has_annex")</f>
        <v>elish:WorkExpression_has_annex</v>
      </c>
      <c r="B37" s="189" t="s">
        <v>1187</v>
      </c>
      <c r="C37" s="188" t="s">
        <v>1182</v>
      </c>
      <c r="D37" s="189" t="s">
        <v>1232</v>
      </c>
      <c r="E37" s="189" t="s">
        <v>97</v>
      </c>
      <c r="F37" s="188" t="s">
        <v>1420</v>
      </c>
      <c r="G37" s="189" t="s">
        <v>1229</v>
      </c>
      <c r="H37" s="188"/>
      <c r="I37" s="188"/>
      <c r="J37" s="195" t="s">
        <v>1182</v>
      </c>
      <c r="K37" s="189"/>
      <c r="L37" s="188"/>
      <c r="M37" s="189"/>
      <c r="N37" s="189"/>
      <c r="O37" s="189"/>
      <c r="P37" s="189"/>
      <c r="Q37" s="189"/>
      <c r="R37" s="189"/>
      <c r="S37" s="189"/>
      <c r="T37" s="189"/>
      <c r="U37" s="189"/>
      <c r="V37" s="189"/>
      <c r="W37" s="189"/>
      <c r="X37" s="189"/>
      <c r="Y37" s="189"/>
      <c r="Z37" s="189"/>
    </row>
    <row r="38" spans="1:26">
      <c r="A38" s="189" t="str">
        <f ca="1">IFERROR(__xludf.DUMMYFUNCTION("CONCATENATE(""elish:"",REGEXREPLACE(C36,""eli:|[, ]"",""""),""_"",REGEXREPLACE(B36,""eli:"",""""))"),"elish:WorkExpression_is_annex_of")</f>
        <v>elish:WorkExpression_is_annex_of</v>
      </c>
      <c r="B38" s="189" t="s">
        <v>1186</v>
      </c>
      <c r="C38" s="188" t="s">
        <v>1182</v>
      </c>
      <c r="D38" s="189" t="s">
        <v>1232</v>
      </c>
      <c r="E38" s="189" t="s">
        <v>98</v>
      </c>
      <c r="F38" s="188" t="s">
        <v>1419</v>
      </c>
      <c r="G38" s="189" t="s">
        <v>1229</v>
      </c>
      <c r="H38" s="188"/>
      <c r="I38" s="188"/>
      <c r="J38" s="195" t="s">
        <v>1182</v>
      </c>
      <c r="K38" s="189"/>
      <c r="L38" s="188"/>
      <c r="M38" s="189"/>
      <c r="N38" s="189"/>
      <c r="O38" s="189"/>
      <c r="P38" s="189"/>
      <c r="Q38" s="189"/>
      <c r="R38" s="189"/>
      <c r="S38" s="189"/>
      <c r="T38" s="189"/>
      <c r="U38" s="189"/>
      <c r="V38" s="189"/>
      <c r="W38" s="189"/>
      <c r="X38" s="189"/>
      <c r="Y38" s="189"/>
      <c r="Z38" s="189"/>
    </row>
    <row r="39" spans="1:26" ht="12" customHeight="1">
      <c r="A39" s="189" t="str">
        <f ca="1">IFERROR(__xludf.DUMMYFUNCTION("CONCATENATE(""elish:"",REGEXREPLACE(C37,""eli:|[, ]"",""""),""_"",REGEXREPLACE(B37,""eli:"",""""))"),"elish:WorkExpression_changes")</f>
        <v>elish:WorkExpression_changes</v>
      </c>
      <c r="B39" s="189" t="s">
        <v>300</v>
      </c>
      <c r="C39" s="188" t="s">
        <v>1182</v>
      </c>
      <c r="D39" s="189" t="s">
        <v>1232</v>
      </c>
      <c r="E39" s="189" t="s">
        <v>99</v>
      </c>
      <c r="F39" s="188" t="s">
        <v>1418</v>
      </c>
      <c r="G39" s="189" t="s">
        <v>1229</v>
      </c>
      <c r="H39" s="195"/>
      <c r="I39" s="195"/>
      <c r="J39" s="195" t="s">
        <v>1182</v>
      </c>
      <c r="K39" s="189"/>
      <c r="L39" s="188"/>
      <c r="M39" s="189"/>
      <c r="N39" s="189"/>
      <c r="O39" s="189"/>
      <c r="P39" s="189"/>
      <c r="Q39" s="189"/>
      <c r="R39" s="189"/>
      <c r="S39" s="189"/>
      <c r="T39" s="189"/>
      <c r="U39" s="189"/>
      <c r="V39" s="189"/>
      <c r="W39" s="189"/>
      <c r="X39" s="189"/>
      <c r="Y39" s="189"/>
      <c r="Z39" s="189"/>
    </row>
    <row r="40" spans="1:26" ht="12" customHeight="1">
      <c r="A40" s="189" t="str">
        <f ca="1">IFERROR(__xludf.DUMMYFUNCTION("CONCATENATE(""elish:"",REGEXREPLACE(C38,""eli:|[, ]"",""""),""_"",REGEXREPLACE(B38,""eli:"",""""))"),"elish:WorkExpression_changed_by")</f>
        <v>elish:WorkExpression_changed_by</v>
      </c>
      <c r="B40" s="189" t="s">
        <v>298</v>
      </c>
      <c r="C40" s="188" t="s">
        <v>1182</v>
      </c>
      <c r="D40" s="189" t="s">
        <v>1232</v>
      </c>
      <c r="E40" s="189" t="s">
        <v>1417</v>
      </c>
      <c r="F40" s="188" t="s">
        <v>1416</v>
      </c>
      <c r="G40" s="189" t="s">
        <v>1229</v>
      </c>
      <c r="H40" s="195"/>
      <c r="I40" s="195"/>
      <c r="J40" s="195" t="s">
        <v>1182</v>
      </c>
      <c r="K40" s="189"/>
      <c r="L40" s="188"/>
      <c r="M40" s="189"/>
      <c r="N40" s="189"/>
      <c r="O40" s="189"/>
      <c r="P40" s="189"/>
      <c r="Q40" s="189"/>
      <c r="R40" s="189"/>
      <c r="S40" s="189"/>
      <c r="T40" s="189"/>
      <c r="U40" s="189"/>
      <c r="V40" s="189"/>
      <c r="W40" s="189"/>
      <c r="X40" s="189"/>
      <c r="Y40" s="189"/>
      <c r="Z40" s="189"/>
    </row>
    <row r="41" spans="1:26" ht="12" customHeight="1">
      <c r="A41" s="189" t="str">
        <f ca="1">IFERROR(__xludf.DUMMYFUNCTION("CONCATENATE(""elish:"",REGEXREPLACE(C39,""eli:|[, ]"",""""),""_"",REGEXREPLACE(B39,""eli:"",""""))"),"elish:WorkExpression_basis_for")</f>
        <v>elish:WorkExpression_basis_for</v>
      </c>
      <c r="B41" s="189" t="s">
        <v>1185</v>
      </c>
      <c r="C41" s="188" t="s">
        <v>1182</v>
      </c>
      <c r="D41" s="189" t="s">
        <v>1232</v>
      </c>
      <c r="E41" s="189" t="s">
        <v>1415</v>
      </c>
      <c r="F41" s="188" t="s">
        <v>1414</v>
      </c>
      <c r="G41" s="189" t="s">
        <v>1229</v>
      </c>
      <c r="H41" s="195"/>
      <c r="I41" s="195"/>
      <c r="J41" s="195" t="s">
        <v>1182</v>
      </c>
      <c r="K41" s="189"/>
      <c r="L41" s="188"/>
      <c r="M41" s="189"/>
      <c r="N41" s="189"/>
      <c r="O41" s="189"/>
      <c r="P41" s="189"/>
      <c r="Q41" s="189"/>
      <c r="R41" s="189"/>
      <c r="S41" s="189"/>
      <c r="T41" s="189"/>
      <c r="U41" s="189"/>
      <c r="V41" s="189"/>
      <c r="W41" s="189"/>
      <c r="X41" s="189"/>
      <c r="Y41" s="189"/>
      <c r="Z41" s="189"/>
    </row>
    <row r="42" spans="1:26" ht="12" customHeight="1">
      <c r="A42" s="189" t="str">
        <f ca="1">IFERROR(__xludf.DUMMYFUNCTION("CONCATENATE(""elish:"",REGEXREPLACE(C40,""eli:|[, ]"",""""),""_"",REGEXREPLACE(B40,""eli:"",""""))"),"elish:WorkExpression_corrects")</f>
        <v>elish:WorkExpression_corrects</v>
      </c>
      <c r="B42" s="189" t="s">
        <v>1184</v>
      </c>
      <c r="C42" s="188" t="s">
        <v>1182</v>
      </c>
      <c r="D42" s="189" t="s">
        <v>1232</v>
      </c>
      <c r="E42" s="189" t="s">
        <v>130</v>
      </c>
      <c r="F42" s="188" t="s">
        <v>1413</v>
      </c>
      <c r="G42" s="189" t="s">
        <v>1229</v>
      </c>
      <c r="H42" s="195"/>
      <c r="I42" s="195"/>
      <c r="J42" s="195" t="s">
        <v>1182</v>
      </c>
      <c r="K42" s="189"/>
      <c r="L42" s="188"/>
      <c r="M42" s="189"/>
      <c r="N42" s="189"/>
      <c r="O42" s="189"/>
      <c r="P42" s="189"/>
      <c r="Q42" s="189"/>
      <c r="R42" s="189"/>
      <c r="S42" s="189"/>
      <c r="T42" s="189"/>
      <c r="U42" s="189"/>
      <c r="V42" s="189"/>
      <c r="W42" s="189"/>
      <c r="X42" s="189"/>
      <c r="Y42" s="189"/>
      <c r="Z42" s="189"/>
    </row>
    <row r="43" spans="1:26" ht="12" customHeight="1">
      <c r="A43" s="189" t="str">
        <f ca="1">IFERROR(__xludf.DUMMYFUNCTION("CONCATENATE(""elish:"",REGEXREPLACE(C41,""eli:|[, ]"",""""),""_"",REGEXREPLACE(B41,""eli:"",""""))"),"elish:WorkExpression_corrected_by")</f>
        <v>elish:WorkExpression_corrected_by</v>
      </c>
      <c r="B43" s="189" t="s">
        <v>1183</v>
      </c>
      <c r="C43" s="188" t="s">
        <v>1182</v>
      </c>
      <c r="D43" s="189" t="s">
        <v>1232</v>
      </c>
      <c r="E43" s="189" t="s">
        <v>1412</v>
      </c>
      <c r="F43" s="188" t="s">
        <v>1411</v>
      </c>
      <c r="G43" s="189" t="s">
        <v>1229</v>
      </c>
      <c r="H43" s="195"/>
      <c r="I43" s="195"/>
      <c r="J43" s="195" t="s">
        <v>1182</v>
      </c>
      <c r="K43" s="189"/>
      <c r="L43" s="188"/>
      <c r="M43" s="189"/>
      <c r="N43" s="189"/>
      <c r="O43" s="189"/>
      <c r="P43" s="189"/>
      <c r="Q43" s="189"/>
      <c r="R43" s="189"/>
      <c r="S43" s="189"/>
      <c r="T43" s="189"/>
      <c r="U43" s="189"/>
      <c r="V43" s="189"/>
      <c r="W43" s="189"/>
      <c r="X43" s="189"/>
      <c r="Y43" s="189"/>
      <c r="Z43" s="189"/>
    </row>
    <row r="44" spans="1:26" ht="12" customHeight="1">
      <c r="A44" s="189" t="str">
        <f ca="1">IFERROR(__xludf.DUMMYFUNCTION("CONCATENATE(""elish:"",REGEXREPLACE(C42,""eli:|[, ]"",""""),""_"",REGEXREPLACE(B42,""eli:"",""""))"),"elish:WorkExpression_amends")</f>
        <v>elish:WorkExpression_amends</v>
      </c>
      <c r="B44" s="189" t="s">
        <v>651</v>
      </c>
      <c r="C44" s="188" t="s">
        <v>1182</v>
      </c>
      <c r="D44" s="189" t="s">
        <v>1232</v>
      </c>
      <c r="E44" s="189" t="s">
        <v>133</v>
      </c>
      <c r="F44" s="188" t="s">
        <v>1410</v>
      </c>
      <c r="G44" s="189" t="s">
        <v>1229</v>
      </c>
      <c r="H44" s="195"/>
      <c r="I44" s="195"/>
      <c r="J44" s="195" t="s">
        <v>1182</v>
      </c>
      <c r="K44" s="189"/>
      <c r="L44" s="188"/>
      <c r="M44" s="189"/>
      <c r="N44" s="189"/>
      <c r="O44" s="189"/>
      <c r="P44" s="189"/>
      <c r="Q44" s="189"/>
      <c r="R44" s="189"/>
      <c r="S44" s="189"/>
      <c r="T44" s="189"/>
      <c r="U44" s="189"/>
      <c r="V44" s="189"/>
      <c r="W44" s="189"/>
      <c r="X44" s="189"/>
      <c r="Y44" s="189"/>
      <c r="Z44" s="189"/>
    </row>
    <row r="45" spans="1:26" ht="12" customHeight="1">
      <c r="A45" s="189" t="str">
        <f ca="1">IFERROR(__xludf.DUMMYFUNCTION("CONCATENATE(""elish:"",REGEXREPLACE(C43,""eli:|[, ]"",""""),""_"",REGEXREPLACE(B43,""eli:"",""""))"),"elish:WorkExpression_amended_by")</f>
        <v>elish:WorkExpression_amended_by</v>
      </c>
      <c r="B45" s="189" t="s">
        <v>647</v>
      </c>
      <c r="C45" s="188" t="s">
        <v>1182</v>
      </c>
      <c r="D45" s="189" t="s">
        <v>1232</v>
      </c>
      <c r="E45" s="189" t="s">
        <v>1409</v>
      </c>
      <c r="F45" s="188" t="s">
        <v>1408</v>
      </c>
      <c r="G45" s="189" t="s">
        <v>1229</v>
      </c>
      <c r="H45" s="195"/>
      <c r="I45" s="195"/>
      <c r="J45" s="195" t="s">
        <v>1182</v>
      </c>
      <c r="K45" s="189"/>
      <c r="L45" s="188"/>
      <c r="M45" s="189"/>
      <c r="N45" s="189"/>
      <c r="O45" s="189"/>
      <c r="P45" s="189"/>
      <c r="Q45" s="189"/>
      <c r="R45" s="189"/>
      <c r="S45" s="189"/>
      <c r="T45" s="189"/>
      <c r="U45" s="189"/>
      <c r="V45" s="189"/>
      <c r="W45" s="189"/>
      <c r="X45" s="189"/>
      <c r="Y45" s="189"/>
      <c r="Z45" s="189"/>
    </row>
    <row r="46" spans="1:26" ht="12" customHeight="1">
      <c r="A46" s="190" t="s">
        <v>424</v>
      </c>
      <c r="B46" s="190"/>
      <c r="C46" s="191"/>
      <c r="D46" s="190"/>
      <c r="E46" s="190"/>
      <c r="F46" s="191"/>
      <c r="G46" s="190"/>
      <c r="H46" s="192"/>
      <c r="I46" s="192"/>
      <c r="J46" s="192"/>
      <c r="K46" s="190"/>
      <c r="L46" s="191"/>
      <c r="M46" s="190"/>
      <c r="N46" s="190"/>
      <c r="O46" s="190"/>
      <c r="P46" s="190"/>
      <c r="Q46" s="190"/>
      <c r="R46" s="190"/>
      <c r="S46" s="190"/>
      <c r="T46" s="190"/>
      <c r="U46" s="190"/>
      <c r="V46" s="190"/>
      <c r="W46" s="190"/>
      <c r="X46" s="190"/>
      <c r="Y46" s="190"/>
      <c r="Z46" s="190"/>
    </row>
    <row r="47" spans="1:26" ht="12" customHeight="1">
      <c r="A47" s="189" t="str">
        <f ca="1">IFERROR(__xludf.DUMMYFUNCTION("CONCATENATE(""elish:"",REGEXREPLACE(C45,""eli:|[, ]"",""""),""_"",REGEXREPLACE(B45,""eli:"",""""))"),"elish:Manifestation_embodies")</f>
        <v>elish:Manifestation_embodies</v>
      </c>
      <c r="B47" s="189" t="s">
        <v>1131</v>
      </c>
      <c r="C47" s="188" t="s">
        <v>424</v>
      </c>
      <c r="D47" s="189" t="s">
        <v>1232</v>
      </c>
      <c r="E47" s="189" t="s">
        <v>41</v>
      </c>
      <c r="F47" s="188" t="s">
        <v>1407</v>
      </c>
      <c r="G47" s="189" t="s">
        <v>1229</v>
      </c>
      <c r="H47" s="188"/>
      <c r="I47" s="188"/>
      <c r="J47" s="195" t="s">
        <v>427</v>
      </c>
      <c r="L47" s="188"/>
    </row>
    <row r="48" spans="1:26" ht="12" customHeight="1">
      <c r="A48" s="189" t="str">
        <f ca="1">IFERROR(__xludf.DUMMYFUNCTION("CONCATENATE(""elish:"",REGEXREPLACE(C46,""eli:|[, ]"",""""),""_"",REGEXREPLACE(B46,""eli:"",""""))"),"elish:Manifestation_is_exemplified_by")</f>
        <v>elish:Manifestation_is_exemplified_by</v>
      </c>
      <c r="B48" s="189" t="s">
        <v>1406</v>
      </c>
      <c r="C48" s="188" t="s">
        <v>424</v>
      </c>
      <c r="D48" s="189" t="s">
        <v>1232</v>
      </c>
      <c r="E48" s="189" t="s">
        <v>1405</v>
      </c>
      <c r="F48" s="188" t="s">
        <v>1404</v>
      </c>
      <c r="G48" s="189" t="s">
        <v>1229</v>
      </c>
      <c r="H48" s="188"/>
      <c r="I48" s="188"/>
      <c r="J48" s="188"/>
      <c r="L48" s="188"/>
    </row>
    <row r="49" spans="1:26" ht="12" customHeight="1">
      <c r="A49" s="189" t="str">
        <f ca="1">IFERROR(__xludf.DUMMYFUNCTION("CONCATENATE(""elish:"",REGEXREPLACE(C47,""eli:|[, ]"",""""),""_"",REGEXREPLACE(B47,""eli:"",""""))"),"elish:Manifestation_format")</f>
        <v>elish:Manifestation_format</v>
      </c>
      <c r="B49" s="189" t="s">
        <v>1268</v>
      </c>
      <c r="C49" s="188" t="s">
        <v>424</v>
      </c>
      <c r="D49" s="189" t="s">
        <v>1232</v>
      </c>
      <c r="E49" s="189" t="s">
        <v>157</v>
      </c>
      <c r="F49" s="188" t="s">
        <v>1403</v>
      </c>
      <c r="G49" s="189" t="s">
        <v>1229</v>
      </c>
      <c r="H49" s="189"/>
      <c r="I49" s="189"/>
      <c r="J49" s="189"/>
      <c r="K49" s="189"/>
      <c r="L49" s="188"/>
      <c r="M49" s="189"/>
      <c r="N49" s="189"/>
      <c r="O49" s="189"/>
      <c r="P49" s="189"/>
      <c r="Q49" s="189"/>
      <c r="R49" s="189"/>
      <c r="S49" s="189"/>
      <c r="T49" s="189"/>
      <c r="U49" s="189"/>
      <c r="V49" s="189"/>
      <c r="W49" s="189"/>
      <c r="X49" s="189"/>
      <c r="Y49" s="189"/>
      <c r="Z49" s="189"/>
    </row>
    <row r="50" spans="1:26" ht="12" customHeight="1">
      <c r="A50" s="189" t="str">
        <f ca="1">IFERROR(__xludf.DUMMYFUNCTION("CONCATENATE(""elish:"",REGEXREPLACE(C48,""eli:|[, ]"",""""),""_"",REGEXREPLACE(B48,""eli:"",""""))"),"elish:Manifestation_media_type")</f>
        <v>elish:Manifestation_media_type</v>
      </c>
      <c r="B50" s="189" t="s">
        <v>1266</v>
      </c>
      <c r="C50" s="188" t="s">
        <v>424</v>
      </c>
      <c r="D50" s="189" t="s">
        <v>1232</v>
      </c>
      <c r="E50" s="189" t="s">
        <v>1265</v>
      </c>
      <c r="F50" s="188" t="s">
        <v>1402</v>
      </c>
      <c r="G50" s="189" t="s">
        <v>1229</v>
      </c>
      <c r="H50" s="188"/>
      <c r="I50" s="188"/>
      <c r="J50" s="188"/>
      <c r="L50" s="188"/>
      <c r="M50" s="189" t="s">
        <v>1401</v>
      </c>
    </row>
    <row r="51" spans="1:26" ht="12" customHeight="1">
      <c r="A51" s="190" t="s">
        <v>1180</v>
      </c>
      <c r="B51" s="190"/>
      <c r="C51" s="191"/>
      <c r="D51" s="190"/>
      <c r="E51" s="190"/>
      <c r="F51" s="191"/>
      <c r="G51" s="190"/>
      <c r="H51" s="192"/>
      <c r="I51" s="192"/>
      <c r="J51" s="192"/>
      <c r="K51" s="190"/>
      <c r="L51" s="191"/>
      <c r="M51" s="190"/>
      <c r="N51" s="190"/>
      <c r="O51" s="190"/>
      <c r="P51" s="190"/>
      <c r="Q51" s="190"/>
      <c r="R51" s="190"/>
      <c r="S51" s="190"/>
      <c r="T51" s="190"/>
      <c r="U51" s="190"/>
      <c r="V51" s="190"/>
      <c r="W51" s="190"/>
      <c r="X51" s="190"/>
      <c r="Y51" s="190"/>
      <c r="Z51" s="190"/>
    </row>
    <row r="52" spans="1:26" ht="55.5" customHeight="1">
      <c r="A52" s="189" t="str">
        <f ca="1">IFERROR(__xludf.DUMMYFUNCTION("CONCATENATE(""elish:"",REGEXREPLACE(C50,""eli:|[, ]"",""""),""_"",REGEXREPLACE(B50,""eli:"",""""))"),"elish:LegalResourceLegalExpressionFormat_uri_schema")</f>
        <v>elish:LegalResourceLegalExpressionFormat_uri_schema</v>
      </c>
      <c r="B52" s="189" t="s">
        <v>1400</v>
      </c>
      <c r="C52" s="188" t="s">
        <v>1396</v>
      </c>
      <c r="D52" s="189" t="s">
        <v>1232</v>
      </c>
      <c r="E52" s="189" t="s">
        <v>1399</v>
      </c>
      <c r="F52" s="188" t="s">
        <v>1398</v>
      </c>
      <c r="G52" s="189" t="s">
        <v>1229</v>
      </c>
      <c r="H52" s="188"/>
      <c r="I52" s="188">
        <v>1</v>
      </c>
      <c r="J52" s="188"/>
      <c r="L52" s="188"/>
    </row>
    <row r="53" spans="1:26" ht="12" customHeight="1">
      <c r="A53" s="189" t="str">
        <f ca="1">IFERROR(__xludf.DUMMYFUNCTION("CONCATENATE(""elish:"",REGEXREPLACE(C51,""eli:|[, ]"",""""),""_"",REGEXREPLACE(B51,""eli:"",""""))"),"elish:LegalResourceLegalExpressionFormat_id_local")</f>
        <v>elish:LegalResourceLegalExpressionFormat_id_local</v>
      </c>
      <c r="B53" s="189" t="s">
        <v>1397</v>
      </c>
      <c r="C53" s="188" t="s">
        <v>1396</v>
      </c>
      <c r="D53" s="189" t="s">
        <v>1232</v>
      </c>
      <c r="E53" s="189" t="s">
        <v>1395</v>
      </c>
      <c r="F53" s="188" t="s">
        <v>1394</v>
      </c>
      <c r="G53" s="189" t="s">
        <v>1235</v>
      </c>
      <c r="H53" s="188"/>
      <c r="I53" s="188"/>
      <c r="J53" s="188"/>
      <c r="L53" s="188"/>
    </row>
    <row r="54" spans="1:26" ht="12" customHeight="1">
      <c r="A54" s="190" t="s">
        <v>1179</v>
      </c>
      <c r="B54" s="190"/>
      <c r="C54" s="191"/>
      <c r="D54" s="190"/>
      <c r="E54" s="190"/>
      <c r="F54" s="191"/>
      <c r="G54" s="190"/>
      <c r="H54" s="192"/>
      <c r="I54" s="192"/>
      <c r="J54" s="192"/>
      <c r="K54" s="190"/>
      <c r="L54" s="191"/>
      <c r="M54" s="190"/>
      <c r="N54" s="190"/>
      <c r="O54" s="190"/>
      <c r="P54" s="190"/>
      <c r="Q54" s="190"/>
      <c r="R54" s="190"/>
      <c r="S54" s="190"/>
      <c r="T54" s="190"/>
      <c r="U54" s="190"/>
      <c r="V54" s="190"/>
      <c r="W54" s="190"/>
      <c r="X54" s="190"/>
      <c r="Y54" s="190"/>
      <c r="Z54" s="190"/>
    </row>
    <row r="55" spans="1:26" ht="12" customHeight="1">
      <c r="A55" s="189" t="str">
        <f ca="1">IFERROR(__xludf.DUMMYFUNCTION("CONCATENATE(""elish:"",REGEXREPLACE(C53,""eli:|[, ]"",""""),""_"",REGEXREPLACE(B53,""eli:"",""""))"),"elish:LegalResourceLegalExpression_relevant_for")</f>
        <v>elish:LegalResourceLegalExpression_relevant_for</v>
      </c>
      <c r="B55" s="189" t="s">
        <v>374</v>
      </c>
      <c r="C55" s="188" t="s">
        <v>1162</v>
      </c>
      <c r="D55" s="189" t="s">
        <v>1232</v>
      </c>
      <c r="E55" s="189" t="s">
        <v>1393</v>
      </c>
      <c r="F55" s="188" t="s">
        <v>1392</v>
      </c>
      <c r="G55" s="189" t="s">
        <v>1229</v>
      </c>
      <c r="H55" s="188"/>
      <c r="I55" s="188"/>
      <c r="J55" s="188"/>
      <c r="L55" s="188"/>
    </row>
    <row r="56" spans="1:26" ht="12" customHeight="1">
      <c r="A56" s="189" t="str">
        <f ca="1">IFERROR(__xludf.DUMMYFUNCTION("CONCATENATE(""elish:"",REGEXREPLACE(C54,""eli:|[, ]"",""""),""_"",REGEXREPLACE(B54,""eli:"",""""))"),"elish:LegalResourceLegalExpression_jurisdiction")</f>
        <v>elish:LegalResourceLegalExpression_jurisdiction</v>
      </c>
      <c r="B56" s="189" t="s">
        <v>1391</v>
      </c>
      <c r="C56" s="188" t="s">
        <v>1162</v>
      </c>
      <c r="D56" s="189" t="s">
        <v>1232</v>
      </c>
      <c r="E56" s="189" t="s">
        <v>1390</v>
      </c>
      <c r="F56" s="188" t="s">
        <v>1389</v>
      </c>
      <c r="G56" s="189" t="s">
        <v>1229</v>
      </c>
      <c r="H56" s="188"/>
      <c r="I56" s="188"/>
      <c r="J56" s="188"/>
      <c r="L56" s="188"/>
    </row>
    <row r="57" spans="1:26" ht="12" customHeight="1">
      <c r="A57" s="189" t="str">
        <f ca="1">IFERROR(__xludf.DUMMYFUNCTION("CONCATENATE(""elish:"",REGEXREPLACE(C55,""eli:|[, ]"",""""),""_"",REGEXREPLACE(B55,""eli:"",""""))"),"elish:LegalResourceLegalExpression_description")</f>
        <v>elish:LegalResourceLegalExpression_description</v>
      </c>
      <c r="B57" s="189" t="s">
        <v>1388</v>
      </c>
      <c r="C57" s="188" t="s">
        <v>1162</v>
      </c>
      <c r="D57" s="189" t="s">
        <v>1232</v>
      </c>
      <c r="E57" s="189" t="s">
        <v>69</v>
      </c>
      <c r="F57" s="188" t="s">
        <v>1387</v>
      </c>
      <c r="G57" s="189" t="s">
        <v>1235</v>
      </c>
      <c r="H57" s="188"/>
      <c r="I57" s="188"/>
      <c r="J57" s="188"/>
      <c r="K57" s="199"/>
      <c r="L57" s="188"/>
    </row>
    <row r="58" spans="1:26" ht="12" customHeight="1">
      <c r="A58" s="189" t="str">
        <f ca="1">IFERROR(__xludf.DUMMYFUNCTION("CONCATENATE(""elish:"",REGEXREPLACE(C56,""eli:|[, ]"",""""),""_"",REGEXREPLACE(B56,""eli:"",""""))"),"elish:LegalResourceLegalExpression_version")</f>
        <v>elish:LegalResourceLegalExpression_version</v>
      </c>
      <c r="B58" s="189" t="s">
        <v>1386</v>
      </c>
      <c r="C58" s="188" t="s">
        <v>1162</v>
      </c>
      <c r="D58" s="189" t="s">
        <v>1232</v>
      </c>
      <c r="E58" s="189" t="s">
        <v>71</v>
      </c>
      <c r="F58" s="188" t="s">
        <v>1385</v>
      </c>
      <c r="G58" s="189" t="s">
        <v>1229</v>
      </c>
      <c r="H58" s="195"/>
      <c r="I58" s="195"/>
      <c r="J58" s="195" t="s">
        <v>1384</v>
      </c>
      <c r="L58" s="188"/>
    </row>
    <row r="59" spans="1:26" ht="12" customHeight="1">
      <c r="A59" s="189" t="str">
        <f ca="1">IFERROR(__xludf.DUMMYFUNCTION("CONCATENATE(""elish:"",REGEXREPLACE(C57,""eli:|[, ]"",""""),""_"",REGEXREPLACE(B57,""eli:"",""""))"),"elish:LegalResourceLegalExpression_version_date")</f>
        <v>elish:LegalResourceLegalExpression_version_date</v>
      </c>
      <c r="B59" s="189" t="s">
        <v>1383</v>
      </c>
      <c r="C59" s="188" t="s">
        <v>1162</v>
      </c>
      <c r="D59" s="189" t="s">
        <v>1232</v>
      </c>
      <c r="E59" s="189" t="s">
        <v>1382</v>
      </c>
      <c r="F59" s="188" t="s">
        <v>1381</v>
      </c>
      <c r="G59" s="189" t="s">
        <v>1235</v>
      </c>
      <c r="H59" s="188"/>
      <c r="I59" s="188">
        <v>1</v>
      </c>
      <c r="J59" s="188"/>
      <c r="K59" s="189" t="s">
        <v>342</v>
      </c>
      <c r="L59" s="188"/>
    </row>
    <row r="60" spans="1:26" ht="12" customHeight="1">
      <c r="A60" s="189" t="str">
        <f ca="1">IFERROR(__xludf.DUMMYFUNCTION("CONCATENATE(""elish:"",REGEXREPLACE(C58,""eli:|[, ]"",""""),""_"",REGEXREPLACE(B58,""eli:"",""""))"),"elish:LegalResourceLegalExpression_date_publication")</f>
        <v>elish:LegalResourceLegalExpression_date_publication</v>
      </c>
      <c r="B60" s="189" t="s">
        <v>1380</v>
      </c>
      <c r="C60" s="188" t="s">
        <v>1162</v>
      </c>
      <c r="D60" s="189" t="s">
        <v>1232</v>
      </c>
      <c r="E60" s="189" t="s">
        <v>1379</v>
      </c>
      <c r="F60" s="188" t="s">
        <v>1378</v>
      </c>
      <c r="G60" s="189" t="s">
        <v>1235</v>
      </c>
      <c r="H60" s="188"/>
      <c r="I60" s="188">
        <v>1</v>
      </c>
      <c r="J60" s="188"/>
      <c r="K60" s="189" t="s">
        <v>342</v>
      </c>
      <c r="L60" s="188"/>
    </row>
    <row r="61" spans="1:26" ht="12" customHeight="1">
      <c r="A61" s="189" t="str">
        <f ca="1">IFERROR(__xludf.DUMMYFUNCTION("CONCATENATE(""elish:"",REGEXREPLACE(C59,""eli:|[, ]"",""""),""_"",REGEXREPLACE(B59,""eli:"",""""))"),"elish:LegalResourceLegalExpression_in_force")</f>
        <v>elish:LegalResourceLegalExpression_in_force</v>
      </c>
      <c r="B61" s="189" t="s">
        <v>1377</v>
      </c>
      <c r="C61" s="188" t="s">
        <v>1162</v>
      </c>
      <c r="D61" s="189" t="s">
        <v>1232</v>
      </c>
      <c r="E61" s="189" t="s">
        <v>1376</v>
      </c>
      <c r="F61" s="188" t="s">
        <v>1375</v>
      </c>
      <c r="G61" s="189" t="s">
        <v>1229</v>
      </c>
      <c r="H61" s="188"/>
      <c r="I61" s="188">
        <v>1</v>
      </c>
      <c r="J61" s="188"/>
      <c r="L61" s="188" t="s">
        <v>1374</v>
      </c>
    </row>
    <row r="62" spans="1:26" ht="12" customHeight="1">
      <c r="A62" s="189" t="str">
        <f ca="1">IFERROR(__xludf.DUMMYFUNCTION("CONCATENATE(""elish:"",REGEXREPLACE(C60,""eli:|[, ]"",""""),""_"",REGEXREPLACE(B60,""eli:"",""""))"),"elish:LegalResourceLegalExpression_first_date_entry_in_force")</f>
        <v>elish:LegalResourceLegalExpression_first_date_entry_in_force</v>
      </c>
      <c r="B62" s="189" t="s">
        <v>1373</v>
      </c>
      <c r="C62" s="188" t="s">
        <v>1162</v>
      </c>
      <c r="D62" s="189" t="s">
        <v>1232</v>
      </c>
      <c r="E62" s="189" t="s">
        <v>1372</v>
      </c>
      <c r="F62" s="188" t="s">
        <v>1371</v>
      </c>
      <c r="G62" s="189" t="s">
        <v>1235</v>
      </c>
      <c r="H62" s="188"/>
      <c r="I62" s="188">
        <v>1</v>
      </c>
      <c r="J62" s="188"/>
      <c r="K62" s="189" t="s">
        <v>342</v>
      </c>
      <c r="L62" s="188"/>
    </row>
    <row r="63" spans="1:26" ht="12" customHeight="1">
      <c r="A63" s="189" t="str">
        <f ca="1">IFERROR(__xludf.DUMMYFUNCTION("CONCATENATE(""elish:"",REGEXREPLACE(C61,""eli:|[, ]"",""""),""_"",REGEXREPLACE(B61,""eli:"",""""))"),"elish:LegalResourceLegalExpression_date_no_longer_in_force")</f>
        <v>elish:LegalResourceLegalExpression_date_no_longer_in_force</v>
      </c>
      <c r="B63" s="189" t="s">
        <v>1370</v>
      </c>
      <c r="C63" s="188" t="s">
        <v>1162</v>
      </c>
      <c r="D63" s="189" t="s">
        <v>1232</v>
      </c>
      <c r="E63" s="189" t="s">
        <v>1369</v>
      </c>
      <c r="F63" s="188" t="s">
        <v>1368</v>
      </c>
      <c r="G63" s="189" t="s">
        <v>1235</v>
      </c>
      <c r="H63" s="188"/>
      <c r="I63" s="188">
        <v>1</v>
      </c>
      <c r="J63" s="188"/>
      <c r="K63" s="189" t="s">
        <v>342</v>
      </c>
      <c r="L63" s="188"/>
    </row>
    <row r="64" spans="1:26" ht="12" customHeight="1">
      <c r="A64" s="189" t="str">
        <f ca="1">IFERROR(__xludf.DUMMYFUNCTION("CONCATENATE(""elish:"",REGEXREPLACE(C62,""eli:|[, ]"",""""),""_"",REGEXREPLACE(B62,""eli:"",""""))"),"elish:LegalResourceLegalExpression_date_applicability")</f>
        <v>elish:LegalResourceLegalExpression_date_applicability</v>
      </c>
      <c r="B64" s="189" t="s">
        <v>1367</v>
      </c>
      <c r="C64" s="188" t="s">
        <v>1162</v>
      </c>
      <c r="D64" s="189" t="s">
        <v>1232</v>
      </c>
      <c r="E64" s="189" t="s">
        <v>1366</v>
      </c>
      <c r="F64" s="188" t="s">
        <v>1365</v>
      </c>
      <c r="G64" s="189" t="s">
        <v>1235</v>
      </c>
      <c r="H64" s="188"/>
      <c r="I64" s="188"/>
      <c r="J64" s="188"/>
      <c r="K64" s="189" t="s">
        <v>342</v>
      </c>
      <c r="L64" s="188"/>
    </row>
    <row r="65" spans="1:26" ht="19.5" customHeight="1">
      <c r="A65" s="189" t="str">
        <f ca="1">IFERROR(__xludf.DUMMYFUNCTION("CONCATENATE(""elish:"",REGEXREPLACE(C63,""eli:|[, ]"",""""),""_"",REGEXREPLACE(B63,""eli:"",""""))"),"elish:LegalResourceLegalExpression_related_to")</f>
        <v>elish:LegalResourceLegalExpression_related_to</v>
      </c>
      <c r="B65" s="189" t="s">
        <v>1364</v>
      </c>
      <c r="C65" s="188" t="s">
        <v>1162</v>
      </c>
      <c r="D65" s="189" t="s">
        <v>1232</v>
      </c>
      <c r="E65" s="189" t="s">
        <v>1363</v>
      </c>
      <c r="F65" s="188" t="s">
        <v>1362</v>
      </c>
      <c r="G65" s="189" t="s">
        <v>1229</v>
      </c>
      <c r="H65" s="188"/>
      <c r="I65" s="188"/>
      <c r="J65" s="188"/>
      <c r="L65" s="188"/>
    </row>
    <row r="66" spans="1:26" ht="12" customHeight="1">
      <c r="A66" s="189" t="str">
        <f ca="1">IFERROR(__xludf.DUMMYFUNCTION("CONCATENATE(""elish:"",REGEXREPLACE(C64,""eli:|[, ]"",""""),""_"",REGEXREPLACE(B64,""eli:"",""""))"),"elish:LegalResourceLegalExpression_cites")</f>
        <v>elish:LegalResourceLegalExpression_cites</v>
      </c>
      <c r="B66" s="189" t="s">
        <v>1361</v>
      </c>
      <c r="C66" s="188" t="s">
        <v>1162</v>
      </c>
      <c r="D66" s="189" t="s">
        <v>1232</v>
      </c>
      <c r="E66" s="189" t="s">
        <v>105</v>
      </c>
      <c r="F66" s="188" t="s">
        <v>1360</v>
      </c>
      <c r="G66" s="189" t="s">
        <v>1229</v>
      </c>
      <c r="H66" s="195"/>
      <c r="I66" s="195"/>
      <c r="J66" s="195"/>
      <c r="L66" s="188"/>
    </row>
    <row r="67" spans="1:26" ht="12" customHeight="1">
      <c r="A67" s="211" t="s">
        <v>1359</v>
      </c>
      <c r="B67" s="211" t="s">
        <v>1358</v>
      </c>
      <c r="C67" s="188" t="s">
        <v>1162</v>
      </c>
      <c r="D67" s="189" t="s">
        <v>1232</v>
      </c>
      <c r="E67" s="189" t="s">
        <v>1357</v>
      </c>
      <c r="F67" s="188"/>
      <c r="G67" s="189" t="s">
        <v>1229</v>
      </c>
      <c r="H67" s="195"/>
      <c r="I67" s="195"/>
      <c r="J67" s="195" t="s">
        <v>248</v>
      </c>
      <c r="L67" s="188"/>
    </row>
    <row r="68" spans="1:26" ht="12" customHeight="1">
      <c r="A68" s="189" t="str">
        <f ca="1">IFERROR(__xludf.DUMMYFUNCTION("CONCATENATE(""elish:"",REGEXREPLACE(C66,""eli:|[, ]"",""""),""_"",REGEXREPLACE(B66,""eli:"",""""))"),"elish:LegalResourceLegalExpression_consolidates")</f>
        <v>elish:LegalResourceLegalExpression_consolidates</v>
      </c>
      <c r="B68" s="189" t="s">
        <v>1177</v>
      </c>
      <c r="C68" s="188" t="s">
        <v>1162</v>
      </c>
      <c r="D68" s="189" t="s">
        <v>1232</v>
      </c>
      <c r="E68" s="189" t="s">
        <v>109</v>
      </c>
      <c r="F68" s="188" t="s">
        <v>1356</v>
      </c>
      <c r="G68" s="189" t="s">
        <v>1229</v>
      </c>
      <c r="H68" s="195"/>
      <c r="I68" s="195"/>
      <c r="J68" s="195" t="s">
        <v>1162</v>
      </c>
      <c r="L68" s="188"/>
    </row>
    <row r="69" spans="1:26" ht="12" customHeight="1">
      <c r="A69" s="189" t="str">
        <f ca="1">IFERROR(__xludf.DUMMYFUNCTION("CONCATENATE(""elish:"",REGEXREPLACE(C67,""eli:|[, ]"",""""),""_"",REGEXREPLACE(B67,""eli:"",""""))"),"elish:LegalResourceLegalExpression_consolidated_by")</f>
        <v>elish:LegalResourceLegalExpression_consolidated_by</v>
      </c>
      <c r="B69" s="189" t="s">
        <v>1175</v>
      </c>
      <c r="C69" s="188" t="s">
        <v>1162</v>
      </c>
      <c r="D69" s="189" t="s">
        <v>1232</v>
      </c>
      <c r="E69" s="189" t="s">
        <v>1355</v>
      </c>
      <c r="F69" s="188" t="s">
        <v>1354</v>
      </c>
      <c r="G69" s="189" t="s">
        <v>1229</v>
      </c>
      <c r="H69" s="195"/>
      <c r="I69" s="195"/>
      <c r="J69" s="195" t="s">
        <v>1162</v>
      </c>
      <c r="L69" s="188"/>
    </row>
    <row r="70" spans="1:26" ht="12" customHeight="1">
      <c r="A70" s="189" t="str">
        <f ca="1">IFERROR(__xludf.DUMMYFUNCTION("CONCATENATE(""elish:"",REGEXREPLACE(C68,""eli:|[, ]"",""""),""_"",REGEXREPLACE(B68,""eli:"",""""))"),"elish:LegalResourceLegalExpression_transposes")</f>
        <v>elish:LegalResourceLegalExpression_transposes</v>
      </c>
      <c r="B70" s="189" t="s">
        <v>1353</v>
      </c>
      <c r="C70" s="188" t="s">
        <v>1162</v>
      </c>
      <c r="D70" s="189" t="s">
        <v>1232</v>
      </c>
      <c r="E70" s="189" t="s">
        <v>113</v>
      </c>
      <c r="F70" s="188" t="s">
        <v>1352</v>
      </c>
      <c r="G70" s="189" t="s">
        <v>1229</v>
      </c>
      <c r="H70" s="195"/>
      <c r="I70" s="195"/>
      <c r="J70" s="195" t="s">
        <v>847</v>
      </c>
      <c r="L70" s="188"/>
    </row>
    <row r="71" spans="1:26" ht="12" customHeight="1">
      <c r="A71" s="189" t="str">
        <f ca="1">IFERROR(__xludf.DUMMYFUNCTION("CONCATENATE(""elish:"",REGEXREPLACE(C69,""eli:|[, ]"",""""),""_"",REGEXREPLACE(B69,""eli:"",""""))"),"elish:LegalResourceLegalExpression_ensures_implementation_of")</f>
        <v>elish:LegalResourceLegalExpression_ensures_implementation_of</v>
      </c>
      <c r="B71" s="188" t="s">
        <v>1351</v>
      </c>
      <c r="C71" s="188" t="s">
        <v>1162</v>
      </c>
      <c r="D71" s="189" t="s">
        <v>1232</v>
      </c>
      <c r="E71" s="189" t="s">
        <v>1350</v>
      </c>
      <c r="F71" s="188" t="s">
        <v>1349</v>
      </c>
      <c r="G71" s="189" t="s">
        <v>1229</v>
      </c>
      <c r="H71" s="188"/>
      <c r="I71" s="188"/>
      <c r="J71" s="188"/>
      <c r="K71" s="189"/>
      <c r="L71" s="188"/>
      <c r="M71" s="189"/>
      <c r="N71" s="189"/>
      <c r="O71" s="189"/>
      <c r="P71" s="189"/>
      <c r="Q71" s="189"/>
      <c r="R71" s="189"/>
      <c r="S71" s="189"/>
      <c r="T71" s="189"/>
      <c r="U71" s="189"/>
      <c r="V71" s="189"/>
      <c r="W71" s="189"/>
      <c r="X71" s="189"/>
      <c r="Y71" s="189"/>
      <c r="Z71" s="189"/>
    </row>
    <row r="72" spans="1:26" ht="12" customHeight="1">
      <c r="A72" s="189" t="str">
        <f ca="1">IFERROR(__xludf.DUMMYFUNCTION("CONCATENATE(""elish:"",REGEXREPLACE(C70,""eli:|[, ]"",""""),""_"",REGEXREPLACE(B70,""eli:"",""""))"),"elish:LegalResourceLegalExpression_applies")</f>
        <v>elish:LegalResourceLegalExpression_applies</v>
      </c>
      <c r="B72" s="189" t="s">
        <v>1348</v>
      </c>
      <c r="C72" s="188" t="s">
        <v>1162</v>
      </c>
      <c r="D72" s="189" t="s">
        <v>1232</v>
      </c>
      <c r="E72" s="189" t="s">
        <v>124</v>
      </c>
      <c r="F72" s="188" t="s">
        <v>1347</v>
      </c>
      <c r="G72" s="189" t="s">
        <v>1229</v>
      </c>
      <c r="H72" s="195"/>
      <c r="I72" s="195"/>
      <c r="J72" s="195" t="s">
        <v>847</v>
      </c>
      <c r="L72" s="188"/>
    </row>
    <row r="73" spans="1:26" ht="12" customHeight="1">
      <c r="A73" s="189" t="str">
        <f ca="1">IFERROR(__xludf.DUMMYFUNCTION("CONCATENATE(""elish:"",REGEXREPLACE(C71,""eli:|[, ]"",""""),""_"",REGEXREPLACE(B71,""eli:"",""""))"),"elish:LegalResourceLegalExpression_commences")</f>
        <v>elish:LegalResourceLegalExpression_commences</v>
      </c>
      <c r="B73" s="189" t="s">
        <v>1173</v>
      </c>
      <c r="C73" s="188" t="s">
        <v>1162</v>
      </c>
      <c r="D73" s="189" t="s">
        <v>1232</v>
      </c>
      <c r="E73" s="189" t="s">
        <v>126</v>
      </c>
      <c r="F73" s="188" t="s">
        <v>1346</v>
      </c>
      <c r="G73" s="189" t="s">
        <v>1229</v>
      </c>
      <c r="H73" s="195"/>
      <c r="I73" s="195"/>
      <c r="J73" s="195" t="s">
        <v>1162</v>
      </c>
      <c r="L73" s="188"/>
    </row>
    <row r="74" spans="1:26" ht="12" customHeight="1">
      <c r="A74" s="189" t="str">
        <f ca="1">IFERROR(__xludf.DUMMYFUNCTION("CONCATENATE(""elish:"",REGEXREPLACE(C72,""eli:|[, ]"",""""),""_"",REGEXREPLACE(B72,""eli:"",""""))"),"elish:LegalResourceLegalExpression_commenced_by")</f>
        <v>elish:LegalResourceLegalExpression_commenced_by</v>
      </c>
      <c r="B74" s="189" t="s">
        <v>1171</v>
      </c>
      <c r="C74" s="188" t="s">
        <v>1162</v>
      </c>
      <c r="D74" s="189" t="s">
        <v>1232</v>
      </c>
      <c r="E74" s="189" t="s">
        <v>1345</v>
      </c>
      <c r="F74" s="188" t="s">
        <v>1344</v>
      </c>
      <c r="G74" s="189" t="s">
        <v>1229</v>
      </c>
      <c r="H74" s="195"/>
      <c r="I74" s="195"/>
      <c r="J74" s="195" t="s">
        <v>1162</v>
      </c>
      <c r="L74" s="188"/>
    </row>
    <row r="75" spans="1:26" ht="12" customHeight="1">
      <c r="A75" s="189" t="str">
        <f ca="1">IFERROR(__xludf.DUMMYFUNCTION("CONCATENATE(""elish:"",REGEXREPLACE(C73,""eli:|[, ]"",""""),""_"",REGEXREPLACE(B73,""eli:"",""""))"),"elish:LegalResourceLegalExpression_repeals")</f>
        <v>elish:LegalResourceLegalExpression_repeals</v>
      </c>
      <c r="B75" s="189" t="s">
        <v>1169</v>
      </c>
      <c r="C75" s="188" t="s">
        <v>1162</v>
      </c>
      <c r="D75" s="189" t="s">
        <v>1232</v>
      </c>
      <c r="E75" s="189" t="s">
        <v>128</v>
      </c>
      <c r="F75" s="188" t="s">
        <v>1343</v>
      </c>
      <c r="G75" s="189" t="s">
        <v>1229</v>
      </c>
      <c r="H75" s="195"/>
      <c r="I75" s="195"/>
      <c r="J75" s="195" t="s">
        <v>1162</v>
      </c>
      <c r="L75" s="188"/>
    </row>
    <row r="76" spans="1:26" ht="12" customHeight="1">
      <c r="A76" s="189" t="str">
        <f ca="1">IFERROR(__xludf.DUMMYFUNCTION("CONCATENATE(""elish:"",REGEXREPLACE(C74,""eli:|[, ]"",""""),""_"",REGEXREPLACE(B74,""eli:"",""""))"),"elish:LegalResourceLegalExpression_repealed_by")</f>
        <v>elish:LegalResourceLegalExpression_repealed_by</v>
      </c>
      <c r="B76" s="189" t="s">
        <v>1167</v>
      </c>
      <c r="C76" s="188" t="s">
        <v>1162</v>
      </c>
      <c r="D76" s="189" t="s">
        <v>1232</v>
      </c>
      <c r="E76" s="189" t="s">
        <v>1342</v>
      </c>
      <c r="F76" s="188" t="s">
        <v>1341</v>
      </c>
      <c r="G76" s="189" t="s">
        <v>1229</v>
      </c>
      <c r="H76" s="195"/>
      <c r="I76" s="195"/>
      <c r="J76" s="195" t="s">
        <v>1162</v>
      </c>
      <c r="L76" s="188"/>
    </row>
    <row r="77" spans="1:26" ht="12" customHeight="1">
      <c r="A77" s="189" t="str">
        <f ca="1">IFERROR(__xludf.DUMMYFUNCTION("CONCATENATE(""elish:"",REGEXREPLACE(C75,""eli:|[, ]"",""""),""_"",REGEXREPLACE(B75,""eli:"",""""))"),"elish:LegalResourceLegalExpression_cited_by_case_law")</f>
        <v>elish:LegalResourceLegalExpression_cited_by_case_law</v>
      </c>
      <c r="B77" s="189" t="s">
        <v>1165</v>
      </c>
      <c r="C77" s="188" t="s">
        <v>1162</v>
      </c>
      <c r="D77" s="189" t="s">
        <v>1232</v>
      </c>
      <c r="E77" s="189" t="s">
        <v>1340</v>
      </c>
      <c r="F77" s="188" t="s">
        <v>1339</v>
      </c>
      <c r="G77" s="189" t="s">
        <v>1229</v>
      </c>
      <c r="H77" s="195"/>
      <c r="I77" s="195"/>
      <c r="J77" s="195"/>
      <c r="L77" s="188"/>
    </row>
    <row r="78" spans="1:26" ht="12" customHeight="1">
      <c r="A78" s="189" t="str">
        <f ca="1">IFERROR(__xludf.DUMMYFUNCTION("CONCATENATE(""elish:"",REGEXREPLACE(C76,""eli:|[, ]"",""""),""_"",REGEXREPLACE(B76,""eli:"",""""))"),"elish:LegalResourceLegalExpression_cited_by_case_law_reference")</f>
        <v>elish:LegalResourceLegalExpression_cited_by_case_law_reference</v>
      </c>
      <c r="B78" s="189" t="s">
        <v>1163</v>
      </c>
      <c r="C78" s="188" t="s">
        <v>1162</v>
      </c>
      <c r="D78" s="189" t="s">
        <v>1232</v>
      </c>
      <c r="E78" s="189" t="s">
        <v>1338</v>
      </c>
      <c r="F78" s="188" t="s">
        <v>1337</v>
      </c>
      <c r="G78" s="189" t="s">
        <v>1235</v>
      </c>
      <c r="H78" s="195"/>
      <c r="I78" s="195"/>
      <c r="J78" s="195"/>
      <c r="L78" s="188"/>
    </row>
    <row r="79" spans="1:26" ht="12" customHeight="1">
      <c r="A79" s="190" t="s">
        <v>847</v>
      </c>
      <c r="B79" s="190"/>
      <c r="C79" s="191"/>
      <c r="D79" s="190"/>
      <c r="E79" s="190"/>
      <c r="F79" s="191"/>
      <c r="G79" s="190"/>
      <c r="H79" s="192"/>
      <c r="I79" s="192"/>
      <c r="J79" s="192"/>
      <c r="K79" s="190"/>
      <c r="L79" s="191"/>
      <c r="M79" s="190"/>
      <c r="N79" s="190"/>
      <c r="O79" s="190"/>
      <c r="P79" s="190"/>
      <c r="Q79" s="190"/>
      <c r="R79" s="190"/>
      <c r="S79" s="190"/>
      <c r="T79" s="190"/>
      <c r="U79" s="190"/>
      <c r="V79" s="190"/>
      <c r="W79" s="190"/>
      <c r="X79" s="190"/>
      <c r="Y79" s="190"/>
      <c r="Z79" s="190"/>
    </row>
    <row r="80" spans="1:26" ht="12" customHeight="1">
      <c r="A80" s="189" t="str">
        <f ca="1">IFERROR(__xludf.DUMMYFUNCTION("CONCATENATE(""elish:"",REGEXREPLACE(C78,""eli:|[, ]"",""""),""_"",REGEXREPLACE(B78,""eli:"",""""))"),"elish:LegalResource_is_part_of")</f>
        <v>elish:LegalResource_is_part_of</v>
      </c>
      <c r="B80" s="189" t="s">
        <v>1160</v>
      </c>
      <c r="C80" s="188" t="s">
        <v>847</v>
      </c>
      <c r="D80" s="189" t="s">
        <v>1232</v>
      </c>
      <c r="E80" s="189" t="s">
        <v>1336</v>
      </c>
      <c r="F80" s="188" t="s">
        <v>1335</v>
      </c>
      <c r="G80" s="189" t="s">
        <v>1229</v>
      </c>
      <c r="H80" s="195"/>
      <c r="I80" s="195"/>
      <c r="J80" s="195" t="s">
        <v>433</v>
      </c>
      <c r="L80" s="188"/>
      <c r="M80" s="189" t="s">
        <v>1269</v>
      </c>
    </row>
    <row r="81" spans="1:26" ht="12" customHeight="1">
      <c r="A81" s="189" t="str">
        <f ca="1">IFERROR(__xludf.DUMMYFUNCTION("CONCATENATE(""elish:"",REGEXREPLACE(C79,""eli:|[, ]"",""""),""_"",REGEXREPLACE(B79,""eli:"",""""))"),"elish:LegalResource_has_part")</f>
        <v>elish:LegalResource_has_part</v>
      </c>
      <c r="B81" s="189" t="s">
        <v>1158</v>
      </c>
      <c r="C81" s="188" t="s">
        <v>847</v>
      </c>
      <c r="D81" s="189" t="s">
        <v>1232</v>
      </c>
      <c r="E81" s="189" t="s">
        <v>1334</v>
      </c>
      <c r="F81" s="188" t="s">
        <v>1333</v>
      </c>
      <c r="G81" s="189" t="s">
        <v>1229</v>
      </c>
      <c r="H81" s="195"/>
      <c r="I81" s="195"/>
      <c r="J81" s="195" t="s">
        <v>433</v>
      </c>
      <c r="L81" s="188"/>
      <c r="M81" s="189" t="s">
        <v>1269</v>
      </c>
    </row>
    <row r="82" spans="1:26" ht="12" customHeight="1">
      <c r="A82" s="189" t="str">
        <f ca="1">IFERROR(__xludf.DUMMYFUNCTION("CONCATENATE(""elish:"",REGEXREPLACE(C80,""eli:|[, ]"",""""),""_"",REGEXREPLACE(B80,""eli:"",""""))"),"elish:LegalResource_is_member_of")</f>
        <v>elish:LegalResource_is_member_of</v>
      </c>
      <c r="B82" s="189" t="s">
        <v>1156</v>
      </c>
      <c r="C82" s="188" t="s">
        <v>847</v>
      </c>
      <c r="D82" s="189" t="s">
        <v>1232</v>
      </c>
      <c r="E82" s="189" t="s">
        <v>1332</v>
      </c>
      <c r="F82" s="188" t="s">
        <v>1331</v>
      </c>
      <c r="G82" s="189" t="s">
        <v>1229</v>
      </c>
      <c r="H82" s="195"/>
      <c r="I82" s="195"/>
      <c r="J82" s="195" t="s">
        <v>433</v>
      </c>
      <c r="L82" s="188"/>
      <c r="M82" s="189" t="s">
        <v>1269</v>
      </c>
    </row>
    <row r="83" spans="1:26" ht="12" customHeight="1">
      <c r="A83" s="189" t="str">
        <f ca="1">IFERROR(__xludf.DUMMYFUNCTION("CONCATENATE(""elish:"",REGEXREPLACE(C81,""eli:|[, ]"",""""),""_"",REGEXREPLACE(B81,""eli:"",""""))"),"elish:LegalResource_has_member")</f>
        <v>elish:LegalResource_has_member</v>
      </c>
      <c r="B83" s="189" t="s">
        <v>1154</v>
      </c>
      <c r="C83" s="188" t="s">
        <v>847</v>
      </c>
      <c r="D83" s="189" t="s">
        <v>1232</v>
      </c>
      <c r="E83" s="189" t="s">
        <v>1330</v>
      </c>
      <c r="F83" s="188" t="s">
        <v>1329</v>
      </c>
      <c r="G83" s="189" t="s">
        <v>1229</v>
      </c>
      <c r="H83" s="195"/>
      <c r="I83" s="195"/>
      <c r="J83" s="195" t="s">
        <v>433</v>
      </c>
      <c r="L83" s="188"/>
      <c r="M83" s="189" t="s">
        <v>1269</v>
      </c>
    </row>
    <row r="84" spans="1:26" ht="12" customHeight="1">
      <c r="A84" s="189" t="str">
        <f ca="1">IFERROR(__xludf.DUMMYFUNCTION("CONCATENATE(""elish:"",REGEXREPLACE(C82,""eli:|[, ]"",""""),""_"",REGEXREPLACE(B82,""eli:"",""""))"),"elish:LegalResource_is_realized_by")</f>
        <v>elish:LegalResource_is_realized_by</v>
      </c>
      <c r="B84" s="196" t="s">
        <v>1152</v>
      </c>
      <c r="C84" s="197" t="s">
        <v>847</v>
      </c>
      <c r="D84" s="196" t="s">
        <v>1232</v>
      </c>
      <c r="E84" s="196" t="s">
        <v>1328</v>
      </c>
      <c r="F84" s="197" t="s">
        <v>1327</v>
      </c>
      <c r="G84" s="196" t="s">
        <v>1229</v>
      </c>
      <c r="H84" s="197"/>
      <c r="I84" s="197"/>
      <c r="J84" s="210" t="s">
        <v>898</v>
      </c>
      <c r="K84" s="196"/>
      <c r="L84" s="197"/>
      <c r="M84" s="196" t="s">
        <v>1269</v>
      </c>
      <c r="N84" s="196"/>
      <c r="O84" s="196"/>
      <c r="P84" s="196"/>
      <c r="Q84" s="196"/>
      <c r="R84" s="196"/>
      <c r="S84" s="196"/>
      <c r="T84" s="196"/>
      <c r="U84" s="196"/>
      <c r="V84" s="196"/>
      <c r="W84" s="196"/>
      <c r="X84" s="196"/>
      <c r="Y84" s="196"/>
      <c r="Z84" s="196"/>
    </row>
    <row r="85" spans="1:26" ht="12" customHeight="1">
      <c r="A85" s="189" t="str">
        <f ca="1">IFERROR(__xludf.DUMMYFUNCTION("CONCATENATE(""elish:"",REGEXREPLACE(C83,""eli:|[, ]"",""""),""_"",REGEXREPLACE(B83,""eli:"",""""))"),"elish:LegalResource_type_document")</f>
        <v>elish:LegalResource_type_document</v>
      </c>
      <c r="B85" s="189" t="s">
        <v>1326</v>
      </c>
      <c r="C85" s="188" t="s">
        <v>847</v>
      </c>
      <c r="D85" s="189" t="s">
        <v>1232</v>
      </c>
      <c r="E85" s="189" t="s">
        <v>1325</v>
      </c>
      <c r="F85" s="188" t="s">
        <v>1324</v>
      </c>
      <c r="G85" s="189" t="s">
        <v>1229</v>
      </c>
      <c r="H85" s="195"/>
      <c r="I85" s="195"/>
      <c r="J85" s="195"/>
      <c r="L85" s="188"/>
    </row>
    <row r="86" spans="1:26" ht="12" customHeight="1">
      <c r="A86" s="189" t="str">
        <f ca="1">IFERROR(__xludf.DUMMYFUNCTION("CONCATENATE(""elish:"",REGEXREPLACE(C84,""eli:|[, ]"",""""),""_"",REGEXREPLACE(B84,""eli:"",""""))"),"elish:LegalResource_passed_by")</f>
        <v>elish:LegalResource_passed_by</v>
      </c>
      <c r="B86" s="189" t="s">
        <v>1323</v>
      </c>
      <c r="C86" s="188" t="s">
        <v>847</v>
      </c>
      <c r="D86" s="189" t="s">
        <v>1232</v>
      </c>
      <c r="E86" s="189" t="s">
        <v>1322</v>
      </c>
      <c r="F86" s="188" t="s">
        <v>1321</v>
      </c>
      <c r="G86" s="189" t="s">
        <v>1229</v>
      </c>
      <c r="H86" s="195"/>
      <c r="I86" s="195"/>
      <c r="J86" s="195" t="s">
        <v>251</v>
      </c>
      <c r="L86" s="188"/>
    </row>
    <row r="87" spans="1:26" ht="12" customHeight="1">
      <c r="A87" s="189" t="str">
        <f ca="1">IFERROR(__xludf.DUMMYFUNCTION("CONCATENATE(""elish:"",REGEXREPLACE(C85,""eli:|[, ]"",""""),""_"",REGEXREPLACE(B85,""eli:"",""""))"),"elish:LegalResource_countersigned_by")</f>
        <v>elish:LegalResource_countersigned_by</v>
      </c>
      <c r="B87" s="188" t="s">
        <v>1320</v>
      </c>
      <c r="C87" s="188" t="s">
        <v>847</v>
      </c>
      <c r="D87" s="189" t="s">
        <v>1232</v>
      </c>
      <c r="E87" s="189" t="s">
        <v>1319</v>
      </c>
      <c r="F87" s="188" t="s">
        <v>1318</v>
      </c>
      <c r="G87" s="189" t="s">
        <v>1229</v>
      </c>
      <c r="H87" s="188"/>
      <c r="I87" s="188"/>
      <c r="J87" s="195" t="s">
        <v>251</v>
      </c>
      <c r="K87" s="189"/>
      <c r="L87" s="188"/>
      <c r="M87" s="189"/>
      <c r="N87" s="189"/>
      <c r="O87" s="189"/>
      <c r="P87" s="189"/>
      <c r="Q87" s="189"/>
      <c r="R87" s="189"/>
      <c r="S87" s="189"/>
      <c r="T87" s="189"/>
      <c r="U87" s="189"/>
      <c r="V87" s="189"/>
      <c r="W87" s="189"/>
      <c r="X87" s="189"/>
      <c r="Y87" s="189"/>
      <c r="Z87" s="189"/>
    </row>
    <row r="88" spans="1:26" ht="12" customHeight="1">
      <c r="A88" s="189" t="str">
        <f ca="1">IFERROR(__xludf.DUMMYFUNCTION("CONCATENATE(""elish:"",REGEXREPLACE(C86,""eli:|[, ]"",""""),""_"",REGEXREPLACE(B86,""eli:"",""""))"),"elish:LegalResource_responsibility_of")</f>
        <v>elish:LegalResource_responsibility_of</v>
      </c>
      <c r="B88" s="189" t="s">
        <v>1317</v>
      </c>
      <c r="C88" s="188" t="s">
        <v>847</v>
      </c>
      <c r="D88" s="189" t="s">
        <v>1232</v>
      </c>
      <c r="E88" s="189" t="s">
        <v>1316</v>
      </c>
      <c r="F88" s="188" t="s">
        <v>1315</v>
      </c>
      <c r="G88" s="189" t="s">
        <v>1235</v>
      </c>
      <c r="H88" s="188"/>
      <c r="I88" s="188"/>
      <c r="J88" s="188"/>
      <c r="K88" s="189" t="s">
        <v>394</v>
      </c>
      <c r="L88" s="188"/>
    </row>
    <row r="89" spans="1:26" ht="12" customHeight="1">
      <c r="A89" s="189" t="str">
        <f ca="1">IFERROR(__xludf.DUMMYFUNCTION("CONCATENATE(""elish:"",REGEXREPLACE(C87,""eli:|[, ]"",""""),""_"",REGEXREPLACE(B87,""eli:"",""""))"),"elish:LegalResource_responsibility_of_agent")</f>
        <v>elish:LegalResource_responsibility_of_agent</v>
      </c>
      <c r="B89" s="189" t="s">
        <v>1314</v>
      </c>
      <c r="C89" s="188" t="s">
        <v>847</v>
      </c>
      <c r="D89" s="189" t="s">
        <v>1232</v>
      </c>
      <c r="E89" s="189" t="s">
        <v>1313</v>
      </c>
      <c r="F89" s="188" t="s">
        <v>1312</v>
      </c>
      <c r="G89" s="189" t="s">
        <v>1229</v>
      </c>
      <c r="H89" s="188"/>
      <c r="I89" s="188"/>
      <c r="J89" s="188"/>
      <c r="L89" s="188"/>
    </row>
    <row r="90" spans="1:26" ht="12" customHeight="1">
      <c r="A90" s="189" t="str">
        <f ca="1">IFERROR(__xludf.DUMMYFUNCTION("CONCATENATE(""elish:"",REGEXREPLACE(C88,""eli:|[, ]"",""""),""_"",REGEXREPLACE(B88,""eli:"",""""))"),"elish:LegalResource_transposed_by")</f>
        <v>elish:LegalResource_transposed_by</v>
      </c>
      <c r="B90" s="189" t="s">
        <v>1311</v>
      </c>
      <c r="C90" s="188" t="s">
        <v>847</v>
      </c>
      <c r="D90" s="189" t="s">
        <v>1232</v>
      </c>
      <c r="E90" s="189" t="s">
        <v>1310</v>
      </c>
      <c r="F90" s="188" t="s">
        <v>1309</v>
      </c>
      <c r="G90" s="189" t="s">
        <v>1229</v>
      </c>
      <c r="H90" s="195"/>
      <c r="I90" s="195"/>
      <c r="J90" s="195" t="s">
        <v>1162</v>
      </c>
      <c r="L90" s="188"/>
    </row>
    <row r="91" spans="1:26" ht="27.75" customHeight="1">
      <c r="A91" s="189" t="str">
        <f ca="1">IFERROR(__xludf.DUMMYFUNCTION("CONCATENATE(""elish:"",REGEXREPLACE(C89,""eli:|[, ]"",""""),""_"",REGEXREPLACE(B89,""eli:"",""""))"),"elish:LegalResource_implementation_ensured_by")</f>
        <v>elish:LegalResource_implementation_ensured_by</v>
      </c>
      <c r="B91" s="188" t="s">
        <v>1308</v>
      </c>
      <c r="C91" s="188" t="s">
        <v>847</v>
      </c>
      <c r="D91" s="189" t="s">
        <v>1232</v>
      </c>
      <c r="E91" s="189" t="s">
        <v>1307</v>
      </c>
      <c r="F91" s="188" t="s">
        <v>1306</v>
      </c>
      <c r="G91" s="189" t="s">
        <v>1229</v>
      </c>
      <c r="H91" s="188"/>
      <c r="I91" s="188"/>
      <c r="J91" s="188"/>
      <c r="K91" s="189"/>
      <c r="L91" s="188"/>
      <c r="M91" s="189"/>
      <c r="N91" s="189"/>
      <c r="O91" s="189"/>
      <c r="P91" s="189"/>
      <c r="Q91" s="189"/>
      <c r="R91" s="189"/>
      <c r="S91" s="189"/>
      <c r="T91" s="189"/>
      <c r="U91" s="189"/>
      <c r="V91" s="189"/>
      <c r="W91" s="189"/>
      <c r="X91" s="189"/>
      <c r="Y91" s="189"/>
      <c r="Z91" s="189"/>
    </row>
    <row r="92" spans="1:26" ht="12" customHeight="1">
      <c r="A92" s="189" t="str">
        <f ca="1">IFERROR(__xludf.DUMMYFUNCTION("CONCATENATE(""elish:"",REGEXREPLACE(C90,""eli:|[, ]"",""""),""_"",REGEXREPLACE(B90,""eli:"",""""))"),"elish:LegalResource_applied_by")</f>
        <v>elish:LegalResource_applied_by</v>
      </c>
      <c r="B92" s="189" t="s">
        <v>1305</v>
      </c>
      <c r="C92" s="188" t="s">
        <v>847</v>
      </c>
      <c r="D92" s="189" t="s">
        <v>1232</v>
      </c>
      <c r="E92" s="189" t="s">
        <v>1304</v>
      </c>
      <c r="F92" s="188" t="s">
        <v>1303</v>
      </c>
      <c r="G92" s="189" t="s">
        <v>1229</v>
      </c>
      <c r="H92" s="195"/>
      <c r="I92" s="195"/>
      <c r="J92" s="195" t="s">
        <v>1162</v>
      </c>
      <c r="L92" s="188"/>
    </row>
    <row r="93" spans="1:26" ht="12" customHeight="1">
      <c r="A93" s="189" t="str">
        <f ca="1">IFERROR(__xludf.DUMMYFUNCTION("CONCATENATE(""elish:"",REGEXREPLACE(C91,""eli:|[, ]"",""""),""_"",REGEXREPLACE(B91,""eli:"",""""))"),"elish:LegalResource_is_another_publication_of")</f>
        <v>elish:LegalResource_is_another_publication_of</v>
      </c>
      <c r="B93" s="189" t="s">
        <v>1302</v>
      </c>
      <c r="C93" s="188" t="s">
        <v>847</v>
      </c>
      <c r="D93" s="189" t="s">
        <v>1232</v>
      </c>
      <c r="E93" s="189" t="s">
        <v>1301</v>
      </c>
      <c r="F93" s="188" t="s">
        <v>1300</v>
      </c>
      <c r="G93" s="189" t="s">
        <v>1229</v>
      </c>
      <c r="H93" s="195"/>
      <c r="I93" s="195"/>
      <c r="J93" s="195" t="s">
        <v>847</v>
      </c>
      <c r="L93" s="188"/>
    </row>
    <row r="94" spans="1:26" ht="12" customHeight="1">
      <c r="A94" s="189" t="str">
        <f ca="1">IFERROR(__xludf.DUMMYFUNCTION("CONCATENATE(""elish:"",REGEXREPLACE(C92,""eli:|[, ]"",""""),""_"",REGEXREPLACE(B92,""eli:"",""""))"),"elish:LegalResource_has_another_publication")</f>
        <v>elish:LegalResource_has_another_publication</v>
      </c>
      <c r="B94" s="189" t="s">
        <v>1299</v>
      </c>
      <c r="C94" s="188" t="s">
        <v>847</v>
      </c>
      <c r="D94" s="189" t="s">
        <v>1232</v>
      </c>
      <c r="E94" s="189" t="s">
        <v>1298</v>
      </c>
      <c r="F94" s="188" t="s">
        <v>1297</v>
      </c>
      <c r="G94" s="189" t="s">
        <v>1229</v>
      </c>
      <c r="H94" s="195"/>
      <c r="I94" s="195"/>
      <c r="J94" s="195" t="s">
        <v>847</v>
      </c>
      <c r="L94" s="188"/>
    </row>
    <row r="95" spans="1:26" ht="12" customHeight="1">
      <c r="A95" s="190" t="s">
        <v>1149</v>
      </c>
      <c r="B95" s="190"/>
      <c r="C95" s="191"/>
      <c r="D95" s="190"/>
      <c r="E95" s="190"/>
      <c r="F95" s="191"/>
      <c r="G95" s="190"/>
      <c r="H95" s="192"/>
      <c r="I95" s="192"/>
      <c r="J95" s="192"/>
      <c r="K95" s="190"/>
      <c r="L95" s="191"/>
      <c r="M95" s="190"/>
      <c r="N95" s="190"/>
      <c r="O95" s="190"/>
      <c r="P95" s="190"/>
      <c r="Q95" s="190"/>
      <c r="R95" s="190"/>
      <c r="S95" s="190"/>
      <c r="T95" s="190"/>
      <c r="U95" s="190"/>
      <c r="V95" s="190"/>
      <c r="W95" s="190"/>
      <c r="X95" s="190"/>
      <c r="Y95" s="190"/>
      <c r="Z95" s="190"/>
    </row>
    <row r="96" spans="1:26" ht="29">
      <c r="A96" s="194" t="s">
        <v>1151</v>
      </c>
      <c r="B96" s="194" t="s">
        <v>1150</v>
      </c>
      <c r="C96" s="194" t="s">
        <v>1149</v>
      </c>
      <c r="D96" s="193" t="s">
        <v>1232</v>
      </c>
      <c r="E96" s="193" t="s">
        <v>1296</v>
      </c>
      <c r="F96" s="194" t="s">
        <v>1295</v>
      </c>
      <c r="G96" s="193"/>
      <c r="H96" s="193">
        <v>1</v>
      </c>
      <c r="I96" s="198"/>
      <c r="J96" s="198"/>
      <c r="K96" s="193"/>
      <c r="L96" s="194"/>
      <c r="M96" s="193"/>
      <c r="N96" s="193"/>
      <c r="O96" s="193"/>
      <c r="P96" s="193"/>
      <c r="Q96" s="193"/>
      <c r="R96" s="193"/>
      <c r="S96" s="193"/>
      <c r="T96" s="193"/>
      <c r="U96" s="193"/>
      <c r="V96" s="193"/>
      <c r="W96" s="193"/>
      <c r="X96" s="193"/>
      <c r="Y96" s="193"/>
      <c r="Z96" s="193"/>
    </row>
    <row r="97" spans="1:26" ht="12" customHeight="1">
      <c r="A97" s="190" t="s">
        <v>1144</v>
      </c>
      <c r="B97" s="190"/>
      <c r="C97" s="191"/>
      <c r="D97" s="190"/>
      <c r="E97" s="190"/>
      <c r="F97" s="191"/>
      <c r="G97" s="190"/>
      <c r="H97" s="192"/>
      <c r="I97" s="192"/>
      <c r="J97" s="192"/>
      <c r="K97" s="190"/>
      <c r="L97" s="191"/>
      <c r="M97" s="190"/>
      <c r="N97" s="190"/>
      <c r="O97" s="190"/>
      <c r="P97" s="190"/>
      <c r="Q97" s="190"/>
      <c r="R97" s="190"/>
      <c r="S97" s="190"/>
      <c r="T97" s="190"/>
      <c r="U97" s="190"/>
      <c r="V97" s="190"/>
      <c r="W97" s="190"/>
      <c r="X97" s="190"/>
      <c r="Y97" s="190"/>
      <c r="Z97" s="190"/>
    </row>
    <row r="98" spans="1:26" ht="29">
      <c r="A98" s="194" t="s">
        <v>1148</v>
      </c>
      <c r="B98" s="194" t="s">
        <v>1147</v>
      </c>
      <c r="C98" s="194" t="s">
        <v>1144</v>
      </c>
      <c r="D98" s="193" t="s">
        <v>1232</v>
      </c>
      <c r="E98" s="193" t="s">
        <v>1239</v>
      </c>
      <c r="F98" s="194" t="s">
        <v>1294</v>
      </c>
      <c r="G98" s="193"/>
      <c r="H98" s="193">
        <v>1</v>
      </c>
      <c r="I98" s="198"/>
      <c r="J98" s="198"/>
      <c r="K98" s="193"/>
      <c r="L98" s="194"/>
      <c r="M98" s="193"/>
      <c r="N98" s="193"/>
      <c r="O98" s="193"/>
      <c r="P98" s="193"/>
      <c r="Q98" s="193"/>
      <c r="R98" s="193"/>
      <c r="S98" s="193"/>
      <c r="T98" s="193"/>
      <c r="U98" s="193"/>
      <c r="V98" s="193"/>
      <c r="W98" s="193"/>
      <c r="X98" s="193"/>
      <c r="Y98" s="193"/>
      <c r="Z98" s="193"/>
    </row>
    <row r="99" spans="1:26" ht="29">
      <c r="A99" s="194" t="s">
        <v>1146</v>
      </c>
      <c r="B99" s="194" t="s">
        <v>1145</v>
      </c>
      <c r="C99" s="194" t="s">
        <v>1144</v>
      </c>
      <c r="D99" s="193" t="s">
        <v>1232</v>
      </c>
      <c r="E99" s="193" t="s">
        <v>1293</v>
      </c>
      <c r="F99" s="194" t="s">
        <v>1292</v>
      </c>
      <c r="G99" s="193"/>
      <c r="H99" s="193">
        <v>1</v>
      </c>
      <c r="I99" s="198"/>
      <c r="J99" s="198"/>
      <c r="K99" s="193"/>
      <c r="L99" s="194"/>
      <c r="M99" s="193"/>
      <c r="N99" s="193"/>
      <c r="O99" s="193"/>
      <c r="P99" s="193"/>
      <c r="Q99" s="193"/>
      <c r="R99" s="193"/>
      <c r="S99" s="193"/>
      <c r="T99" s="193"/>
      <c r="U99" s="193"/>
      <c r="V99" s="193"/>
      <c r="W99" s="193"/>
      <c r="X99" s="193"/>
      <c r="Y99" s="193"/>
      <c r="Z99" s="193"/>
    </row>
    <row r="100" spans="1:26" ht="12" customHeight="1">
      <c r="A100" s="190" t="s">
        <v>1141</v>
      </c>
      <c r="B100" s="190"/>
      <c r="C100" s="191"/>
      <c r="D100" s="190"/>
      <c r="E100" s="190"/>
      <c r="F100" s="191"/>
      <c r="G100" s="190"/>
      <c r="H100" s="192"/>
      <c r="I100" s="192"/>
      <c r="J100" s="192"/>
      <c r="K100" s="190"/>
      <c r="L100" s="191"/>
      <c r="M100" s="190"/>
      <c r="N100" s="190"/>
      <c r="O100" s="190"/>
      <c r="P100" s="190"/>
      <c r="Q100" s="190"/>
      <c r="R100" s="190"/>
      <c r="S100" s="190"/>
      <c r="T100" s="190"/>
      <c r="U100" s="190"/>
      <c r="V100" s="190"/>
      <c r="W100" s="190"/>
      <c r="X100" s="190"/>
      <c r="Y100" s="190"/>
      <c r="Z100" s="190"/>
    </row>
    <row r="101" spans="1:26" ht="49.5" customHeight="1">
      <c r="A101" s="189" t="str">
        <f ca="1">IFERROR(__xludf.DUMMYFUNCTION("CONCATENATE(""elish:"",REGEXREPLACE(C99,""eli:|[, ]"",""""),""_"",REGEXREPLACE(B99,""eli:"",""""))"),"elish:WorkSubdivision_type_subdivision")</f>
        <v>elish:WorkSubdivision_type_subdivision</v>
      </c>
      <c r="B101" s="188" t="s">
        <v>1142</v>
      </c>
      <c r="C101" s="188" t="s">
        <v>1141</v>
      </c>
      <c r="D101" s="189" t="s">
        <v>1232</v>
      </c>
      <c r="E101" s="189" t="s">
        <v>1291</v>
      </c>
      <c r="F101" s="188" t="s">
        <v>1290</v>
      </c>
      <c r="G101" s="189" t="s">
        <v>1229</v>
      </c>
      <c r="H101" s="188"/>
      <c r="I101" s="188">
        <v>1</v>
      </c>
      <c r="J101" s="188"/>
      <c r="K101" s="189"/>
      <c r="L101" s="188"/>
      <c r="M101" s="189"/>
      <c r="N101" s="189"/>
      <c r="O101" s="189"/>
      <c r="P101" s="189"/>
      <c r="Q101" s="189"/>
      <c r="R101" s="189"/>
      <c r="S101" s="189"/>
      <c r="T101" s="189"/>
      <c r="U101" s="189"/>
      <c r="V101" s="189"/>
      <c r="W101" s="189"/>
      <c r="X101" s="189"/>
      <c r="Y101" s="189"/>
      <c r="Z101" s="189"/>
    </row>
    <row r="102" spans="1:26" ht="12" customHeight="1">
      <c r="C102" s="188"/>
      <c r="F102" s="188"/>
      <c r="H102" s="188"/>
      <c r="I102" s="188"/>
      <c r="J102" s="188"/>
      <c r="L102" s="188"/>
    </row>
    <row r="103" spans="1:26" ht="12" customHeight="1">
      <c r="A103" s="190" t="s">
        <v>898</v>
      </c>
      <c r="B103" s="190"/>
      <c r="C103" s="191"/>
      <c r="D103" s="190"/>
      <c r="E103" s="190"/>
      <c r="F103" s="191"/>
      <c r="G103" s="190"/>
      <c r="H103" s="192"/>
      <c r="I103" s="192"/>
      <c r="J103" s="192"/>
      <c r="K103" s="190"/>
      <c r="L103" s="191"/>
      <c r="M103" s="190"/>
      <c r="N103" s="190"/>
      <c r="O103" s="190"/>
      <c r="P103" s="190"/>
      <c r="Q103" s="190"/>
      <c r="R103" s="190"/>
      <c r="S103" s="190"/>
      <c r="T103" s="190"/>
      <c r="U103" s="190"/>
      <c r="V103" s="190"/>
      <c r="W103" s="190"/>
      <c r="X103" s="190"/>
      <c r="Y103" s="190"/>
      <c r="Z103" s="190"/>
    </row>
    <row r="104" spans="1:26" ht="12" customHeight="1">
      <c r="A104" s="189" t="str">
        <f ca="1">IFERROR(__xludf.DUMMYFUNCTION("CONCATENATE(""elish:"",REGEXREPLACE(C102,""eli:|[, ]"",""""),""_"",REGEXREPLACE(B102,""eli:"",""""))"),"elish:LegalExpression_realizes")</f>
        <v>elish:LegalExpression_realizes</v>
      </c>
      <c r="B104" s="189" t="s">
        <v>1139</v>
      </c>
      <c r="C104" s="188" t="s">
        <v>898</v>
      </c>
      <c r="D104" s="189" t="s">
        <v>1232</v>
      </c>
      <c r="E104" s="189" t="s">
        <v>38</v>
      </c>
      <c r="F104" s="188" t="s">
        <v>1289</v>
      </c>
      <c r="G104" s="189" t="s">
        <v>1229</v>
      </c>
      <c r="H104" s="188"/>
      <c r="I104" s="188"/>
      <c r="J104" s="195" t="s">
        <v>847</v>
      </c>
      <c r="L104" s="188"/>
      <c r="M104" s="189" t="s">
        <v>1269</v>
      </c>
    </row>
    <row r="105" spans="1:26" ht="12" customHeight="1">
      <c r="A105" s="189" t="str">
        <f ca="1">IFERROR(__xludf.DUMMYFUNCTION("CONCATENATE(""elish:"",REGEXREPLACE(C103,""eli:|[, ]"",""""),""_"",REGEXREPLACE(B103,""eli:"",""""))"),"elish:LegalExpression_is_embodied_by")</f>
        <v>elish:LegalExpression_is_embodied_by</v>
      </c>
      <c r="B105" s="196" t="s">
        <v>1137</v>
      </c>
      <c r="C105" s="197" t="s">
        <v>898</v>
      </c>
      <c r="D105" s="196" t="s">
        <v>1232</v>
      </c>
      <c r="E105" s="196" t="s">
        <v>1288</v>
      </c>
      <c r="F105" s="197" t="s">
        <v>1287</v>
      </c>
      <c r="G105" s="196" t="s">
        <v>1229</v>
      </c>
      <c r="H105" s="197"/>
      <c r="I105" s="197"/>
      <c r="J105" s="210" t="s">
        <v>1130</v>
      </c>
      <c r="K105" s="196"/>
      <c r="L105" s="197"/>
      <c r="M105" s="196" t="s">
        <v>1269</v>
      </c>
      <c r="N105" s="196"/>
      <c r="O105" s="196"/>
      <c r="P105" s="196"/>
      <c r="Q105" s="196"/>
      <c r="R105" s="196"/>
      <c r="S105" s="196"/>
      <c r="T105" s="196"/>
      <c r="U105" s="196"/>
      <c r="V105" s="196"/>
      <c r="W105" s="196"/>
      <c r="X105" s="196"/>
      <c r="Y105" s="196"/>
      <c r="Z105" s="196"/>
    </row>
    <row r="106" spans="1:26" ht="12" customHeight="1">
      <c r="A106" s="189" t="str">
        <f ca="1">IFERROR(__xludf.DUMMYFUNCTION("CONCATENATE(""elish:"",REGEXREPLACE(C104,""eli:|[, ]"",""""),""_"",REGEXREPLACE(B104,""eli:"",""""))"),"elish:LegalExpression_title")</f>
        <v>elish:LegalExpression_title</v>
      </c>
      <c r="B106" s="189" t="s">
        <v>1286</v>
      </c>
      <c r="C106" s="188" t="s">
        <v>898</v>
      </c>
      <c r="D106" s="189" t="s">
        <v>1232</v>
      </c>
      <c r="E106" s="189" t="s">
        <v>142</v>
      </c>
      <c r="F106" s="188" t="s">
        <v>1285</v>
      </c>
      <c r="H106" s="188">
        <v>1</v>
      </c>
      <c r="I106" s="188"/>
      <c r="J106" s="188"/>
      <c r="L106" s="188"/>
    </row>
    <row r="107" spans="1:26" ht="55.5" customHeight="1">
      <c r="A107" s="189" t="str">
        <f ca="1">IFERROR(__xludf.DUMMYFUNCTION("CONCATENATE(""elish:"",REGEXREPLACE(C105,""eli:|[, ]"",""""),""_"",REGEXREPLACE(B105,""eli:"",""""))"),"elish:LegalExpression_language")</f>
        <v>elish:LegalExpression_language</v>
      </c>
      <c r="B107" s="189" t="s">
        <v>1284</v>
      </c>
      <c r="C107" s="188" t="s">
        <v>898</v>
      </c>
      <c r="D107" s="189" t="s">
        <v>1232</v>
      </c>
      <c r="E107" s="189" t="s">
        <v>140</v>
      </c>
      <c r="F107" s="188" t="s">
        <v>1283</v>
      </c>
      <c r="H107" s="188">
        <v>1</v>
      </c>
      <c r="I107" s="188"/>
      <c r="J107" s="188"/>
      <c r="L107" s="188"/>
    </row>
    <row r="108" spans="1:26" ht="28.5" customHeight="1">
      <c r="A108" s="189" t="str">
        <f ca="1">IFERROR(__xludf.DUMMYFUNCTION("CONCATENATE(""elish:"",REGEXREPLACE(C106,""eli:|[, ]"",""""),""_"",REGEXREPLACE(B106,""eli:"",""""))"),"elish:LegalExpression_has_translation")</f>
        <v>elish:LegalExpression_has_translation</v>
      </c>
      <c r="B108" s="189" t="s">
        <v>1135</v>
      </c>
      <c r="C108" s="188" t="s">
        <v>898</v>
      </c>
      <c r="D108" s="189" t="s">
        <v>1232</v>
      </c>
      <c r="E108" s="189" t="s">
        <v>1282</v>
      </c>
      <c r="F108" s="188" t="s">
        <v>1281</v>
      </c>
      <c r="G108" s="189" t="s">
        <v>1229</v>
      </c>
      <c r="H108" s="195"/>
      <c r="I108" s="195"/>
      <c r="J108" s="195" t="s">
        <v>898</v>
      </c>
      <c r="L108" s="188"/>
    </row>
    <row r="109" spans="1:26" ht="28.5" customHeight="1">
      <c r="A109" s="189" t="str">
        <f ca="1">IFERROR(__xludf.DUMMYFUNCTION("CONCATENATE(""elish:"",REGEXREPLACE(C107,""eli:|[, ]"",""""),""_"",REGEXREPLACE(B107,""eli:"",""""))"),"elish:LegalExpression_is_translation_of")</f>
        <v>elish:LegalExpression_is_translation_of</v>
      </c>
      <c r="B109" s="189" t="s">
        <v>1133</v>
      </c>
      <c r="C109" s="188" t="s">
        <v>898</v>
      </c>
      <c r="D109" s="189" t="s">
        <v>1232</v>
      </c>
      <c r="E109" s="189" t="s">
        <v>1280</v>
      </c>
      <c r="F109" s="188" t="s">
        <v>1279</v>
      </c>
      <c r="G109" s="189" t="s">
        <v>1229</v>
      </c>
      <c r="H109" s="195"/>
      <c r="I109" s="195"/>
      <c r="J109" s="195" t="s">
        <v>898</v>
      </c>
      <c r="L109" s="188"/>
    </row>
    <row r="110" spans="1:26" ht="29">
      <c r="A110" s="194" t="s">
        <v>1278</v>
      </c>
      <c r="B110" s="194" t="s">
        <v>1277</v>
      </c>
      <c r="C110" s="194" t="s">
        <v>898</v>
      </c>
      <c r="D110" s="193" t="s">
        <v>1232</v>
      </c>
      <c r="E110" s="193" t="s">
        <v>1276</v>
      </c>
      <c r="F110" s="194" t="s">
        <v>1275</v>
      </c>
      <c r="G110" s="193"/>
      <c r="H110" s="193">
        <v>1</v>
      </c>
      <c r="I110" s="193">
        <v>1</v>
      </c>
      <c r="J110" s="193"/>
      <c r="K110" s="193"/>
      <c r="L110" s="193"/>
      <c r="M110" s="193"/>
      <c r="N110" s="193"/>
      <c r="O110" s="193"/>
      <c r="P110" s="193"/>
      <c r="Q110" s="193"/>
      <c r="R110" s="193"/>
      <c r="S110" s="193"/>
      <c r="T110" s="193"/>
      <c r="U110" s="193"/>
      <c r="V110" s="193"/>
      <c r="W110" s="193"/>
      <c r="X110" s="193"/>
      <c r="Y110" s="193"/>
      <c r="Z110" s="193"/>
    </row>
    <row r="111" spans="1:26" ht="29">
      <c r="A111" s="194" t="s">
        <v>1274</v>
      </c>
      <c r="B111" s="194" t="s">
        <v>1273</v>
      </c>
      <c r="C111" s="194" t="s">
        <v>898</v>
      </c>
      <c r="D111" s="193" t="s">
        <v>1232</v>
      </c>
      <c r="E111" s="193" t="s">
        <v>1272</v>
      </c>
      <c r="F111" s="194" t="s">
        <v>1271</v>
      </c>
      <c r="G111" s="193"/>
      <c r="H111" s="193">
        <v>1</v>
      </c>
      <c r="I111" s="193"/>
      <c r="J111" s="193"/>
      <c r="K111" s="193"/>
      <c r="L111" s="193"/>
      <c r="M111" s="193"/>
      <c r="N111" s="193"/>
      <c r="O111" s="193"/>
      <c r="P111" s="193"/>
      <c r="Q111" s="193"/>
      <c r="R111" s="193"/>
      <c r="S111" s="193"/>
      <c r="T111" s="193"/>
      <c r="U111" s="193"/>
      <c r="V111" s="193"/>
      <c r="W111" s="193"/>
      <c r="X111" s="193"/>
      <c r="Y111" s="193"/>
      <c r="Z111" s="193"/>
    </row>
    <row r="114" spans="1:26" ht="12" customHeight="1">
      <c r="A114" s="190" t="s">
        <v>1130</v>
      </c>
      <c r="B114" s="190"/>
      <c r="C114" s="191"/>
      <c r="D114" s="190"/>
      <c r="E114" s="190"/>
      <c r="F114" s="191"/>
      <c r="G114" s="190"/>
      <c r="H114" s="192"/>
      <c r="I114" s="192"/>
      <c r="J114" s="192"/>
      <c r="K114" s="190"/>
      <c r="L114" s="191"/>
      <c r="M114" s="190"/>
      <c r="N114" s="190"/>
      <c r="O114" s="190"/>
      <c r="P114" s="190"/>
      <c r="Q114" s="190"/>
      <c r="R114" s="190"/>
      <c r="S114" s="190"/>
      <c r="T114" s="190"/>
      <c r="U114" s="190"/>
      <c r="V114" s="190"/>
      <c r="W114" s="190"/>
      <c r="X114" s="190"/>
      <c r="Y114" s="190"/>
      <c r="Z114" s="190"/>
    </row>
    <row r="115" spans="1:26" ht="12" customHeight="1">
      <c r="A115" s="189" t="str">
        <f ca="1">IFERROR(__xludf.DUMMYFUNCTION("CONCATENATE(""elish:"",REGEXREPLACE(C113,""eli:|[, ]"",""""),""_"",REGEXREPLACE(B113,""eli:"",""""))"),"elish:Format_embodies")</f>
        <v>elish:Format_embodies</v>
      </c>
      <c r="B115" s="196" t="s">
        <v>1131</v>
      </c>
      <c r="C115" s="197" t="s">
        <v>1130</v>
      </c>
      <c r="D115" s="196" t="s">
        <v>1232</v>
      </c>
      <c r="E115" s="196" t="s">
        <v>41</v>
      </c>
      <c r="F115" s="197" t="s">
        <v>1270</v>
      </c>
      <c r="G115" s="196" t="s">
        <v>1229</v>
      </c>
      <c r="H115" s="197"/>
      <c r="I115" s="197"/>
      <c r="J115" s="210" t="s">
        <v>898</v>
      </c>
      <c r="K115" s="196"/>
      <c r="L115" s="197"/>
      <c r="M115" s="196" t="s">
        <v>1269</v>
      </c>
      <c r="N115" s="196"/>
      <c r="O115" s="196"/>
      <c r="P115" s="196"/>
      <c r="Q115" s="196"/>
      <c r="R115" s="196"/>
      <c r="S115" s="196"/>
      <c r="T115" s="196"/>
      <c r="U115" s="196"/>
      <c r="V115" s="196"/>
      <c r="W115" s="196"/>
      <c r="X115" s="196"/>
      <c r="Y115" s="196"/>
      <c r="Z115" s="196"/>
    </row>
    <row r="116" spans="1:26" ht="12" customHeight="1">
      <c r="A116" s="189" t="str">
        <f ca="1">IFERROR(__xludf.DUMMYFUNCTION("CONCATENATE(""elish:"",REGEXREPLACE(C114,""eli:|[, ]"",""""),""_"",REGEXREPLACE(B114,""eli:"",""""))"),"elish:Format_format")</f>
        <v>elish:Format_format</v>
      </c>
      <c r="B116" s="189" t="s">
        <v>1268</v>
      </c>
      <c r="C116" s="188" t="s">
        <v>1130</v>
      </c>
      <c r="D116" s="189" t="s">
        <v>1232</v>
      </c>
      <c r="E116" s="189" t="s">
        <v>157</v>
      </c>
      <c r="F116" s="188" t="s">
        <v>1267</v>
      </c>
      <c r="H116" s="188">
        <v>1</v>
      </c>
      <c r="I116" s="188">
        <v>1</v>
      </c>
      <c r="J116" s="188"/>
      <c r="L116" s="188"/>
    </row>
    <row r="117" spans="1:26" ht="12" customHeight="1">
      <c r="A117" s="189" t="str">
        <f ca="1">IFERROR(__xludf.DUMMYFUNCTION("CONCATENATE(""elish:"",REGEXREPLACE(C115,""eli:|[, ]"",""""),""_"",REGEXREPLACE(B115,""eli:"",""""))"),"elish:Format_media_type")</f>
        <v>elish:Format_media_type</v>
      </c>
      <c r="B117" s="189" t="s">
        <v>1266</v>
      </c>
      <c r="C117" s="188" t="s">
        <v>1130</v>
      </c>
      <c r="D117" s="189" t="s">
        <v>1232</v>
      </c>
      <c r="E117" s="189" t="s">
        <v>1265</v>
      </c>
      <c r="F117" s="188" t="s">
        <v>1264</v>
      </c>
      <c r="H117" s="188"/>
      <c r="I117" s="188">
        <v>1</v>
      </c>
      <c r="J117" s="188"/>
      <c r="L117" s="188"/>
    </row>
    <row r="118" spans="1:26" ht="12" customHeight="1">
      <c r="A118" s="189" t="str">
        <f ca="1">IFERROR(__xludf.DUMMYFUNCTION("CONCATENATE(""elish:"",REGEXREPLACE(C116,""eli:|[, ]"",""""),""_"",REGEXREPLACE(B116,""eli:"",""""))"),"elish:Format_published_in")</f>
        <v>elish:Format_published_in</v>
      </c>
      <c r="B118" s="189" t="s">
        <v>1263</v>
      </c>
      <c r="C118" s="188" t="s">
        <v>1130</v>
      </c>
      <c r="D118" s="189" t="s">
        <v>1232</v>
      </c>
      <c r="E118" s="189" t="s">
        <v>1262</v>
      </c>
      <c r="F118" s="188" t="s">
        <v>1261</v>
      </c>
      <c r="G118" s="189" t="s">
        <v>1235</v>
      </c>
      <c r="H118" s="188"/>
      <c r="I118" s="188"/>
      <c r="J118" s="188"/>
      <c r="L118" s="188"/>
    </row>
    <row r="119" spans="1:26" ht="12" customHeight="1">
      <c r="A119" s="189" t="str">
        <f ca="1">IFERROR(__xludf.DUMMYFUNCTION("CONCATENATE(""elish:"",REGEXREPLACE(C117,""eli:|[, ]"",""""),""_"",REGEXREPLACE(B117,""eli:"",""""))"),"elish:Format_published_in_format")</f>
        <v>elish:Format_published_in_format</v>
      </c>
      <c r="B119" s="189" t="s">
        <v>1260</v>
      </c>
      <c r="C119" s="188" t="s">
        <v>1130</v>
      </c>
      <c r="D119" s="189" t="s">
        <v>1232</v>
      </c>
      <c r="E119" s="189" t="s">
        <v>1259</v>
      </c>
      <c r="F119" s="188" t="s">
        <v>1258</v>
      </c>
      <c r="G119" s="189" t="s">
        <v>1229</v>
      </c>
      <c r="H119" s="195"/>
      <c r="I119" s="195"/>
      <c r="J119" s="195" t="s">
        <v>1130</v>
      </c>
      <c r="L119" s="188"/>
    </row>
    <row r="120" spans="1:26" ht="12" customHeight="1">
      <c r="A120" s="189" t="str">
        <f ca="1">IFERROR(__xludf.DUMMYFUNCTION("CONCATENATE(""elish:"",REGEXREPLACE(C118,""eli:|[, ]"",""""),""_"",REGEXREPLACE(B118,""eli:"",""""))"),"elish:Format_publishes")</f>
        <v>elish:Format_publishes</v>
      </c>
      <c r="B120" s="189" t="s">
        <v>1257</v>
      </c>
      <c r="C120" s="188" t="s">
        <v>1130</v>
      </c>
      <c r="D120" s="189" t="s">
        <v>1232</v>
      </c>
      <c r="E120" s="189" t="s">
        <v>1256</v>
      </c>
      <c r="F120" s="188" t="s">
        <v>1255</v>
      </c>
      <c r="G120" s="189" t="s">
        <v>1229</v>
      </c>
      <c r="H120" s="195"/>
      <c r="I120" s="195"/>
      <c r="J120" s="195" t="s">
        <v>1130</v>
      </c>
      <c r="L120" s="188"/>
    </row>
    <row r="121" spans="1:26" ht="12" customHeight="1">
      <c r="A121" s="189" t="str">
        <f ca="1">IFERROR(__xludf.DUMMYFUNCTION("CONCATENATE(""elish:"",REGEXREPLACE(C119,""eli:|[, ]"",""""),""_"",REGEXREPLACE(B119,""eli:"",""""))"),"elish:Format_rights")</f>
        <v>elish:Format_rights</v>
      </c>
      <c r="B121" s="189" t="s">
        <v>1254</v>
      </c>
      <c r="C121" s="188" t="s">
        <v>1130</v>
      </c>
      <c r="D121" s="189" t="s">
        <v>1232</v>
      </c>
      <c r="E121" s="189" t="s">
        <v>160</v>
      </c>
      <c r="F121" s="188" t="s">
        <v>1253</v>
      </c>
      <c r="G121" s="189" t="s">
        <v>1235</v>
      </c>
      <c r="H121" s="188"/>
      <c r="I121" s="188">
        <v>1</v>
      </c>
      <c r="J121" s="188"/>
      <c r="L121" s="188"/>
    </row>
    <row r="122" spans="1:26" ht="12" customHeight="1">
      <c r="A122" s="189" t="str">
        <f ca="1">IFERROR(__xludf.DUMMYFUNCTION("CONCATENATE(""elish:"",REGEXREPLACE(C120,""eli:|[, ]"",""""),""_"",REGEXREPLACE(B120,""eli:"",""""))"),"elish:Format_rightsholder")</f>
        <v>elish:Format_rightsholder</v>
      </c>
      <c r="B122" s="189" t="s">
        <v>1252</v>
      </c>
      <c r="C122" s="188" t="s">
        <v>1130</v>
      </c>
      <c r="D122" s="189" t="s">
        <v>1232</v>
      </c>
      <c r="E122" s="189" t="s">
        <v>161</v>
      </c>
      <c r="F122" s="188" t="s">
        <v>1251</v>
      </c>
      <c r="G122" s="189" t="s">
        <v>1235</v>
      </c>
      <c r="H122" s="188"/>
      <c r="I122" s="188"/>
      <c r="J122" s="188"/>
      <c r="L122" s="188"/>
    </row>
    <row r="123" spans="1:26" ht="12" customHeight="1">
      <c r="A123" s="189" t="str">
        <f ca="1">IFERROR(__xludf.DUMMYFUNCTION("CONCATENATE(""elish:"",REGEXREPLACE(C121,""eli:|[, ]"",""""),""_"",REGEXREPLACE(B121,""eli:"",""""))"),"elish:Format_rightsholder_agent")</f>
        <v>elish:Format_rightsholder_agent</v>
      </c>
      <c r="B123" s="189" t="s">
        <v>1250</v>
      </c>
      <c r="C123" s="188" t="s">
        <v>1130</v>
      </c>
      <c r="D123" s="189" t="s">
        <v>1232</v>
      </c>
      <c r="E123" s="189" t="s">
        <v>1249</v>
      </c>
      <c r="F123" s="188" t="s">
        <v>1248</v>
      </c>
      <c r="G123" s="189" t="s">
        <v>1229</v>
      </c>
      <c r="H123" s="188"/>
      <c r="I123" s="188"/>
      <c r="J123" s="188"/>
      <c r="L123" s="188"/>
    </row>
    <row r="124" spans="1:26" ht="12" customHeight="1">
      <c r="A124" s="189" t="str">
        <f ca="1">IFERROR(__xludf.DUMMYFUNCTION("CONCATENATE(""elish:"",REGEXREPLACE(C122,""eli:|[, ]"",""""),""_"",REGEXREPLACE(B122,""eli:"",""""))"),"elish:Format_licence")</f>
        <v>elish:Format_licence</v>
      </c>
      <c r="B124" s="189" t="s">
        <v>1247</v>
      </c>
      <c r="C124" s="188" t="s">
        <v>1130</v>
      </c>
      <c r="D124" s="189" t="s">
        <v>1232</v>
      </c>
      <c r="E124" s="189" t="s">
        <v>164</v>
      </c>
      <c r="F124" s="188" t="s">
        <v>1246</v>
      </c>
      <c r="G124" s="189" t="s">
        <v>1229</v>
      </c>
      <c r="H124" s="188"/>
      <c r="I124" s="188"/>
      <c r="J124" s="188"/>
      <c r="L124" s="188"/>
    </row>
    <row r="125" spans="1:26" ht="12" customHeight="1">
      <c r="A125" s="189" t="str">
        <f ca="1">IFERROR(__xludf.DUMMYFUNCTION("CONCATENATE(""elish:"",REGEXREPLACE(C123,""eli:|[, ]"",""""),""_"",REGEXREPLACE(B123,""eli:"",""""))"),"elish:Format_legal_value")</f>
        <v>elish:Format_legal_value</v>
      </c>
      <c r="B125" s="188" t="s">
        <v>1245</v>
      </c>
      <c r="C125" s="188" t="s">
        <v>1130</v>
      </c>
      <c r="D125" s="189" t="s">
        <v>1232</v>
      </c>
      <c r="E125" s="189" t="s">
        <v>1244</v>
      </c>
      <c r="F125" s="188" t="s">
        <v>1243</v>
      </c>
      <c r="G125" s="189" t="s">
        <v>1229</v>
      </c>
      <c r="H125" s="188"/>
      <c r="I125" s="188">
        <v>1</v>
      </c>
      <c r="J125" s="188"/>
      <c r="L125" s="188" t="s">
        <v>1242</v>
      </c>
    </row>
    <row r="126" spans="1:26" ht="12" customHeight="1">
      <c r="A126" s="194" t="s">
        <v>1241</v>
      </c>
      <c r="B126" s="194" t="s">
        <v>1240</v>
      </c>
      <c r="C126" s="194" t="s">
        <v>1130</v>
      </c>
      <c r="D126" s="193" t="s">
        <v>1232</v>
      </c>
      <c r="E126" s="193" t="s">
        <v>1239</v>
      </c>
      <c r="F126" s="194" t="s">
        <v>1238</v>
      </c>
      <c r="G126" s="193"/>
      <c r="H126" s="193">
        <v>1</v>
      </c>
      <c r="I126" s="193">
        <v>1</v>
      </c>
      <c r="J126" s="194"/>
      <c r="K126" s="193"/>
      <c r="L126" s="194"/>
      <c r="M126" s="193"/>
      <c r="N126" s="193"/>
      <c r="O126" s="193"/>
      <c r="P126" s="193"/>
      <c r="Q126" s="193"/>
      <c r="R126" s="193"/>
      <c r="S126" s="193"/>
      <c r="T126" s="193"/>
      <c r="U126" s="193"/>
      <c r="V126" s="193"/>
      <c r="W126" s="193"/>
      <c r="X126" s="193"/>
      <c r="Y126" s="193"/>
      <c r="Z126" s="193"/>
    </row>
    <row r="127" spans="1:26" ht="12" customHeight="1">
      <c r="B127" s="188"/>
      <c r="C127" s="188"/>
      <c r="F127" s="188"/>
      <c r="H127" s="188"/>
      <c r="I127" s="188"/>
      <c r="J127" s="188"/>
      <c r="L127" s="188"/>
    </row>
    <row r="128" spans="1:26" ht="12" customHeight="1">
      <c r="A128" s="190" t="s">
        <v>1129</v>
      </c>
      <c r="B128" s="190"/>
      <c r="C128" s="191"/>
      <c r="D128" s="190"/>
      <c r="E128" s="190"/>
      <c r="F128" s="191"/>
      <c r="G128" s="190"/>
      <c r="H128" s="192"/>
      <c r="I128" s="192"/>
      <c r="J128" s="192"/>
      <c r="K128" s="190"/>
      <c r="L128" s="191"/>
      <c r="M128" s="190"/>
      <c r="N128" s="190"/>
      <c r="O128" s="190"/>
      <c r="P128" s="190"/>
      <c r="Q128" s="190"/>
      <c r="R128" s="190"/>
      <c r="S128" s="190"/>
      <c r="T128" s="190"/>
      <c r="U128" s="190"/>
      <c r="V128" s="190"/>
      <c r="W128" s="190"/>
      <c r="X128" s="190"/>
      <c r="Y128" s="190"/>
      <c r="Z128" s="190"/>
    </row>
    <row r="129" spans="1:12" ht="12" customHeight="1">
      <c r="A129" s="189" t="str">
        <f ca="1">IFERROR(__xludf.DUMMYFUNCTION("CONCATENATE(""elish:"",REGEXREPLACE(C127,""eli:|[, ]"",""""),""_"",REGEXREPLACE(B127,""eli:"",""""))"),"elish:LegalExpressionFormat_publisher")</f>
        <v>elish:LegalExpressionFormat_publisher</v>
      </c>
      <c r="B129" s="189" t="s">
        <v>1237</v>
      </c>
      <c r="C129" s="188" t="s">
        <v>1233</v>
      </c>
      <c r="D129" s="189" t="s">
        <v>1232</v>
      </c>
      <c r="E129" s="189" t="s">
        <v>154</v>
      </c>
      <c r="F129" s="188" t="s">
        <v>1236</v>
      </c>
      <c r="G129" s="189" t="s">
        <v>1235</v>
      </c>
      <c r="H129" s="188"/>
      <c r="I129" s="188"/>
      <c r="J129" s="188"/>
      <c r="L129" s="188"/>
    </row>
    <row r="130" spans="1:12" ht="12" customHeight="1">
      <c r="A130" s="189" t="str">
        <f ca="1">IFERROR(__xludf.DUMMYFUNCTION("CONCATENATE(""elish:"",REGEXREPLACE(C128,""eli:|[, ]"",""""),""_"",REGEXREPLACE(B128,""eli:"",""""))"),"elish:LegalExpressionFormat_publisher_agent")</f>
        <v>elish:LegalExpressionFormat_publisher_agent</v>
      </c>
      <c r="B130" s="189" t="s">
        <v>1234</v>
      </c>
      <c r="C130" s="188" t="s">
        <v>1233</v>
      </c>
      <c r="D130" s="189" t="s">
        <v>1232</v>
      </c>
      <c r="E130" s="189" t="s">
        <v>1231</v>
      </c>
      <c r="F130" s="188" t="s">
        <v>1230</v>
      </c>
      <c r="G130" s="189" t="s">
        <v>1229</v>
      </c>
      <c r="H130" s="188"/>
      <c r="I130" s="188"/>
      <c r="J130" s="188"/>
      <c r="L130" s="188"/>
    </row>
    <row r="131" spans="1:12" ht="12" customHeight="1">
      <c r="B131" s="188"/>
      <c r="C131" s="188"/>
      <c r="F131" s="188"/>
      <c r="H131" s="188"/>
      <c r="I131" s="188"/>
      <c r="J131" s="188"/>
    </row>
    <row r="132" spans="1:12" ht="12" customHeight="1">
      <c r="B132" s="188"/>
      <c r="C132" s="188"/>
      <c r="F132" s="188"/>
      <c r="H132" s="188"/>
      <c r="I132" s="188"/>
      <c r="J132" s="188"/>
    </row>
    <row r="133" spans="1:12" ht="12" customHeight="1">
      <c r="B133" s="188"/>
      <c r="C133" s="188"/>
      <c r="F133" s="188"/>
      <c r="H133" s="188"/>
      <c r="I133" s="188"/>
      <c r="J133" s="188"/>
    </row>
    <row r="134" spans="1:12" ht="12" customHeight="1">
      <c r="B134" s="188"/>
      <c r="C134" s="188"/>
      <c r="F134" s="188"/>
      <c r="H134" s="188"/>
      <c r="I134" s="188"/>
      <c r="J134" s="188"/>
    </row>
    <row r="135" spans="1:12" ht="12" customHeight="1">
      <c r="B135" s="188"/>
      <c r="C135" s="188"/>
      <c r="F135" s="188"/>
      <c r="H135" s="188"/>
      <c r="I135" s="188"/>
      <c r="J135" s="188"/>
    </row>
    <row r="136" spans="1:12" ht="12" customHeight="1">
      <c r="B136" s="188"/>
      <c r="C136" s="188"/>
      <c r="F136" s="188"/>
      <c r="H136" s="188"/>
      <c r="I136" s="188"/>
      <c r="J136" s="188"/>
    </row>
    <row r="137" spans="1:12" ht="12" customHeight="1">
      <c r="B137" s="188"/>
      <c r="C137" s="188"/>
      <c r="F137" s="188"/>
      <c r="H137" s="188"/>
      <c r="I137" s="188"/>
      <c r="J137" s="188"/>
    </row>
    <row r="138" spans="1:12" ht="12" customHeight="1">
      <c r="B138" s="188"/>
      <c r="C138" s="188"/>
      <c r="F138" s="188"/>
      <c r="H138" s="188"/>
      <c r="I138" s="188"/>
      <c r="J138" s="188"/>
    </row>
    <row r="139" spans="1:12" ht="12" customHeight="1">
      <c r="B139" s="188"/>
      <c r="C139" s="188"/>
      <c r="F139" s="188"/>
      <c r="H139" s="188"/>
      <c r="I139" s="188"/>
      <c r="J139" s="188"/>
    </row>
    <row r="140" spans="1:12" ht="12" customHeight="1">
      <c r="B140" s="188"/>
      <c r="C140" s="188"/>
      <c r="F140" s="188"/>
      <c r="H140" s="188"/>
      <c r="I140" s="188"/>
      <c r="J140" s="188"/>
    </row>
    <row r="141" spans="1:12" ht="12" customHeight="1">
      <c r="B141" s="188"/>
      <c r="C141" s="188"/>
      <c r="F141" s="188"/>
      <c r="H141" s="188"/>
      <c r="I141" s="188"/>
      <c r="J141" s="188"/>
    </row>
    <row r="142" spans="1:12" ht="12" customHeight="1">
      <c r="B142" s="188"/>
      <c r="C142" s="188"/>
      <c r="F142" s="188"/>
      <c r="H142" s="188"/>
      <c r="I142" s="188"/>
      <c r="J142" s="188"/>
    </row>
    <row r="143" spans="1:12" ht="12" customHeight="1">
      <c r="B143" s="188"/>
      <c r="C143" s="188"/>
      <c r="F143" s="188"/>
      <c r="H143" s="188"/>
      <c r="I143" s="188"/>
      <c r="J143" s="188"/>
    </row>
    <row r="144" spans="1:12" ht="12" customHeight="1">
      <c r="B144" s="188"/>
      <c r="C144" s="188"/>
      <c r="F144" s="188"/>
      <c r="H144" s="188"/>
      <c r="I144" s="188"/>
      <c r="J144" s="188"/>
    </row>
    <row r="145" spans="2:10" ht="12" customHeight="1">
      <c r="B145" s="188"/>
      <c r="C145" s="188"/>
      <c r="F145" s="188"/>
      <c r="H145" s="188"/>
      <c r="I145" s="188"/>
      <c r="J145" s="188"/>
    </row>
    <row r="146" spans="2:10" ht="12" customHeight="1">
      <c r="B146" s="188"/>
      <c r="C146" s="188"/>
      <c r="F146" s="188"/>
      <c r="H146" s="188"/>
      <c r="I146" s="188"/>
      <c r="J146" s="188"/>
    </row>
    <row r="147" spans="2:10" ht="12" customHeight="1">
      <c r="B147" s="188"/>
      <c r="C147" s="188"/>
      <c r="F147" s="188"/>
      <c r="H147" s="188"/>
      <c r="I147" s="188"/>
      <c r="J147" s="188"/>
    </row>
    <row r="148" spans="2:10" ht="12" customHeight="1">
      <c r="B148" s="188"/>
      <c r="C148" s="188"/>
      <c r="F148" s="188"/>
      <c r="H148" s="188"/>
      <c r="I148" s="188"/>
      <c r="J148" s="188"/>
    </row>
    <row r="149" spans="2:10" ht="12" customHeight="1">
      <c r="B149" s="188"/>
      <c r="C149" s="188"/>
      <c r="F149" s="188"/>
      <c r="H149" s="188"/>
      <c r="I149" s="188"/>
      <c r="J149" s="188"/>
    </row>
    <row r="150" spans="2:10" ht="12" customHeight="1">
      <c r="B150" s="188"/>
      <c r="C150" s="188"/>
      <c r="F150" s="188"/>
      <c r="H150" s="188"/>
      <c r="I150" s="188"/>
      <c r="J150" s="188"/>
    </row>
    <row r="151" spans="2:10" ht="12" customHeight="1">
      <c r="B151" s="188"/>
      <c r="C151" s="188"/>
      <c r="F151" s="188"/>
      <c r="H151" s="188"/>
      <c r="I151" s="188"/>
      <c r="J151" s="188"/>
    </row>
    <row r="152" spans="2:10" ht="12" customHeight="1">
      <c r="B152" s="188"/>
      <c r="C152" s="188"/>
      <c r="F152" s="188"/>
      <c r="H152" s="188"/>
      <c r="I152" s="188"/>
      <c r="J152" s="188"/>
    </row>
    <row r="153" spans="2:10" ht="12" customHeight="1">
      <c r="B153" s="188"/>
      <c r="C153" s="188"/>
      <c r="F153" s="188"/>
      <c r="H153" s="188"/>
      <c r="I153" s="188"/>
      <c r="J153" s="188"/>
    </row>
    <row r="154" spans="2:10" ht="12" customHeight="1">
      <c r="B154" s="188"/>
      <c r="C154" s="188"/>
      <c r="F154" s="188"/>
      <c r="H154" s="188"/>
      <c r="I154" s="188"/>
      <c r="J154" s="188"/>
    </row>
    <row r="155" spans="2:10" ht="12" customHeight="1">
      <c r="B155" s="188"/>
      <c r="C155" s="188"/>
      <c r="F155" s="188"/>
      <c r="H155" s="188"/>
      <c r="I155" s="188"/>
      <c r="J155" s="188"/>
    </row>
    <row r="156" spans="2:10" ht="12" customHeight="1">
      <c r="B156" s="188"/>
      <c r="C156" s="188"/>
      <c r="F156" s="188"/>
      <c r="H156" s="188"/>
      <c r="I156" s="188"/>
      <c r="J156" s="188"/>
    </row>
    <row r="157" spans="2:10" ht="12" customHeight="1">
      <c r="B157" s="188"/>
      <c r="C157" s="188"/>
      <c r="F157" s="188"/>
      <c r="H157" s="188"/>
      <c r="I157" s="188"/>
      <c r="J157" s="188"/>
    </row>
    <row r="158" spans="2:10" ht="12" customHeight="1">
      <c r="B158" s="188"/>
      <c r="C158" s="188"/>
      <c r="F158" s="188"/>
      <c r="H158" s="188"/>
      <c r="I158" s="188"/>
      <c r="J158" s="188"/>
    </row>
    <row r="159" spans="2:10" ht="12" customHeight="1">
      <c r="B159" s="188"/>
      <c r="C159" s="188"/>
      <c r="F159" s="188"/>
      <c r="H159" s="188"/>
      <c r="I159" s="188"/>
      <c r="J159" s="188"/>
    </row>
    <row r="160" spans="2:10" ht="12" customHeight="1">
      <c r="B160" s="188"/>
      <c r="C160" s="188"/>
      <c r="F160" s="188"/>
      <c r="H160" s="188"/>
      <c r="I160" s="188"/>
      <c r="J160" s="188"/>
    </row>
    <row r="161" spans="2:10" ht="12" customHeight="1">
      <c r="B161" s="188"/>
      <c r="C161" s="188"/>
      <c r="F161" s="188"/>
      <c r="H161" s="188"/>
      <c r="I161" s="188"/>
      <c r="J161" s="188"/>
    </row>
    <row r="162" spans="2:10" ht="12" customHeight="1">
      <c r="B162" s="188"/>
      <c r="C162" s="188"/>
      <c r="F162" s="188"/>
      <c r="H162" s="188"/>
      <c r="I162" s="188"/>
      <c r="J162" s="188"/>
    </row>
    <row r="163" spans="2:10" ht="12" customHeight="1">
      <c r="B163" s="188"/>
      <c r="C163" s="188"/>
      <c r="F163" s="188"/>
      <c r="H163" s="188"/>
      <c r="I163" s="188"/>
      <c r="J163" s="188"/>
    </row>
    <row r="164" spans="2:10" ht="12" customHeight="1">
      <c r="B164" s="188"/>
      <c r="C164" s="188"/>
      <c r="F164" s="188"/>
      <c r="H164" s="188"/>
      <c r="I164" s="188"/>
      <c r="J164" s="188"/>
    </row>
    <row r="165" spans="2:10" ht="12" customHeight="1">
      <c r="B165" s="188"/>
      <c r="C165" s="188"/>
      <c r="F165" s="188"/>
      <c r="H165" s="188"/>
      <c r="I165" s="188"/>
      <c r="J165" s="188"/>
    </row>
    <row r="166" spans="2:10" ht="12" customHeight="1">
      <c r="B166" s="188"/>
      <c r="C166" s="188"/>
      <c r="F166" s="188"/>
      <c r="H166" s="188"/>
      <c r="I166" s="188"/>
      <c r="J166" s="188"/>
    </row>
    <row r="167" spans="2:10" ht="12" customHeight="1">
      <c r="B167" s="188"/>
      <c r="C167" s="188"/>
      <c r="F167" s="188"/>
      <c r="H167" s="188"/>
      <c r="I167" s="188"/>
      <c r="J167" s="188"/>
    </row>
    <row r="168" spans="2:10" ht="12" customHeight="1">
      <c r="B168" s="188"/>
      <c r="C168" s="188"/>
      <c r="F168" s="188"/>
      <c r="H168" s="188"/>
      <c r="I168" s="188"/>
      <c r="J168" s="188"/>
    </row>
    <row r="169" spans="2:10" ht="12" customHeight="1">
      <c r="B169" s="188"/>
      <c r="C169" s="188"/>
      <c r="F169" s="188"/>
      <c r="H169" s="188"/>
      <c r="I169" s="188"/>
      <c r="J169" s="188"/>
    </row>
    <row r="170" spans="2:10" ht="12" customHeight="1">
      <c r="B170" s="188"/>
      <c r="C170" s="188"/>
      <c r="F170" s="188"/>
      <c r="H170" s="188"/>
      <c r="I170" s="188"/>
      <c r="J170" s="188"/>
    </row>
    <row r="171" spans="2:10" ht="12" customHeight="1">
      <c r="B171" s="188"/>
      <c r="C171" s="188"/>
      <c r="F171" s="188"/>
      <c r="H171" s="188"/>
      <c r="I171" s="188"/>
      <c r="J171" s="188"/>
    </row>
    <row r="172" spans="2:10" ht="12" customHeight="1">
      <c r="B172" s="188"/>
      <c r="C172" s="188"/>
      <c r="F172" s="188"/>
      <c r="H172" s="188"/>
      <c r="I172" s="188"/>
      <c r="J172" s="188"/>
    </row>
    <row r="173" spans="2:10" ht="12" customHeight="1">
      <c r="B173" s="188"/>
      <c r="C173" s="188"/>
      <c r="F173" s="188"/>
      <c r="H173" s="188"/>
      <c r="I173" s="188"/>
      <c r="J173" s="188"/>
    </row>
    <row r="174" spans="2:10" ht="12" customHeight="1">
      <c r="B174" s="188"/>
      <c r="C174" s="188"/>
      <c r="F174" s="188"/>
      <c r="H174" s="188"/>
      <c r="I174" s="188"/>
      <c r="J174" s="188"/>
    </row>
    <row r="175" spans="2:10" ht="12" customHeight="1">
      <c r="C175" s="188"/>
      <c r="F175" s="188"/>
      <c r="H175" s="188"/>
      <c r="I175" s="188"/>
      <c r="J175" s="188"/>
    </row>
    <row r="176" spans="2:10" ht="12" customHeight="1">
      <c r="C176" s="188"/>
      <c r="F176" s="188"/>
      <c r="H176" s="188"/>
      <c r="I176" s="188"/>
      <c r="J176" s="188"/>
    </row>
    <row r="177" spans="3:10" ht="12" customHeight="1">
      <c r="C177" s="188"/>
      <c r="F177" s="188"/>
      <c r="H177" s="188"/>
      <c r="I177" s="188"/>
      <c r="J177" s="188"/>
    </row>
    <row r="178" spans="3:10" ht="12" customHeight="1">
      <c r="C178" s="188"/>
      <c r="F178" s="188"/>
      <c r="H178" s="188"/>
      <c r="I178" s="188"/>
      <c r="J178" s="188"/>
    </row>
    <row r="179" spans="3:10" ht="12" customHeight="1">
      <c r="C179" s="188"/>
      <c r="F179" s="188"/>
      <c r="H179" s="188"/>
      <c r="I179" s="188"/>
      <c r="J179" s="188"/>
    </row>
    <row r="180" spans="3:10" ht="12" customHeight="1">
      <c r="C180" s="188"/>
      <c r="F180" s="188"/>
      <c r="H180" s="188"/>
      <c r="I180" s="188"/>
      <c r="J180" s="188"/>
    </row>
    <row r="181" spans="3:10" ht="12" customHeight="1">
      <c r="C181" s="188"/>
      <c r="F181" s="188"/>
      <c r="H181" s="188"/>
      <c r="I181" s="188"/>
      <c r="J181" s="188"/>
    </row>
    <row r="182" spans="3:10" ht="12" customHeight="1">
      <c r="C182" s="188"/>
      <c r="F182" s="188"/>
      <c r="H182" s="188"/>
      <c r="I182" s="188"/>
      <c r="J182" s="188"/>
    </row>
    <row r="183" spans="3:10" ht="12" customHeight="1">
      <c r="C183" s="188"/>
      <c r="F183" s="188"/>
      <c r="H183" s="188"/>
      <c r="I183" s="188"/>
      <c r="J183" s="188"/>
    </row>
    <row r="184" spans="3:10" ht="12" customHeight="1">
      <c r="C184" s="188"/>
      <c r="F184" s="188"/>
      <c r="H184" s="188"/>
      <c r="I184" s="188"/>
      <c r="J184" s="188"/>
    </row>
    <row r="185" spans="3:10" ht="12" customHeight="1">
      <c r="C185" s="188"/>
      <c r="F185" s="188"/>
      <c r="H185" s="188"/>
      <c r="I185" s="188"/>
      <c r="J185" s="188"/>
    </row>
    <row r="186" spans="3:10" ht="12" customHeight="1">
      <c r="C186" s="188"/>
      <c r="F186" s="188"/>
      <c r="H186" s="188"/>
      <c r="I186" s="188"/>
      <c r="J186" s="188"/>
    </row>
    <row r="187" spans="3:10" ht="12" customHeight="1">
      <c r="C187" s="188"/>
      <c r="F187" s="188"/>
      <c r="H187" s="188"/>
      <c r="I187" s="188"/>
      <c r="J187" s="188"/>
    </row>
    <row r="188" spans="3:10" ht="12" customHeight="1">
      <c r="C188" s="188"/>
      <c r="F188" s="188"/>
      <c r="H188" s="188"/>
      <c r="I188" s="188"/>
      <c r="J188" s="188"/>
    </row>
    <row r="189" spans="3:10" ht="12" customHeight="1">
      <c r="C189" s="188"/>
      <c r="F189" s="188"/>
      <c r="H189" s="188"/>
      <c r="I189" s="188"/>
      <c r="J189" s="188"/>
    </row>
    <row r="190" spans="3:10" ht="12" customHeight="1">
      <c r="C190" s="188"/>
      <c r="F190" s="188"/>
      <c r="H190" s="188"/>
      <c r="I190" s="188"/>
      <c r="J190" s="188"/>
    </row>
    <row r="191" spans="3:10" ht="12" customHeight="1">
      <c r="C191" s="188"/>
      <c r="F191" s="188"/>
      <c r="H191" s="188"/>
      <c r="I191" s="188"/>
      <c r="J191" s="188"/>
    </row>
    <row r="192" spans="3:10" ht="12" customHeight="1">
      <c r="C192" s="188"/>
      <c r="F192" s="188"/>
      <c r="H192" s="188"/>
      <c r="I192" s="188"/>
      <c r="J192" s="188"/>
    </row>
    <row r="193" spans="3:10" ht="12" customHeight="1">
      <c r="C193" s="188"/>
      <c r="F193" s="188"/>
      <c r="H193" s="188"/>
      <c r="I193" s="188"/>
      <c r="J193" s="188"/>
    </row>
    <row r="194" spans="3:10" ht="12" customHeight="1">
      <c r="C194" s="188"/>
      <c r="F194" s="188"/>
      <c r="H194" s="188"/>
      <c r="I194" s="188"/>
      <c r="J194" s="188"/>
    </row>
    <row r="195" spans="3:10" ht="12" customHeight="1">
      <c r="C195" s="188"/>
      <c r="F195" s="188"/>
      <c r="H195" s="188"/>
      <c r="I195" s="188"/>
      <c r="J195" s="188"/>
    </row>
    <row r="196" spans="3:10" ht="12" customHeight="1">
      <c r="C196" s="188"/>
      <c r="F196" s="188"/>
      <c r="H196" s="188"/>
      <c r="I196" s="188"/>
      <c r="J196" s="188"/>
    </row>
    <row r="197" spans="3:10" ht="12" customHeight="1">
      <c r="C197" s="188"/>
      <c r="F197" s="188"/>
      <c r="H197" s="188"/>
      <c r="I197" s="188"/>
      <c r="J197" s="188"/>
    </row>
    <row r="198" spans="3:10" ht="12" customHeight="1">
      <c r="C198" s="188"/>
      <c r="F198" s="188"/>
      <c r="H198" s="188"/>
      <c r="I198" s="188"/>
      <c r="J198" s="188"/>
    </row>
    <row r="199" spans="3:10" ht="12" customHeight="1">
      <c r="C199" s="188"/>
      <c r="F199" s="188"/>
      <c r="H199" s="188"/>
      <c r="I199" s="188"/>
      <c r="J199" s="188"/>
    </row>
    <row r="200" spans="3:10" ht="12" customHeight="1">
      <c r="C200" s="188"/>
      <c r="F200" s="188"/>
      <c r="H200" s="188"/>
      <c r="I200" s="188"/>
      <c r="J200" s="188"/>
    </row>
    <row r="201" spans="3:10" ht="12" customHeight="1">
      <c r="C201" s="188"/>
      <c r="F201" s="188"/>
      <c r="H201" s="188"/>
      <c r="I201" s="188"/>
      <c r="J201" s="188"/>
    </row>
    <row r="202" spans="3:10" ht="12" customHeight="1">
      <c r="C202" s="188"/>
      <c r="F202" s="188"/>
      <c r="H202" s="188"/>
      <c r="I202" s="188"/>
      <c r="J202" s="188"/>
    </row>
    <row r="203" spans="3:10" ht="12" customHeight="1">
      <c r="C203" s="188"/>
      <c r="F203" s="188"/>
      <c r="H203" s="188"/>
      <c r="I203" s="188"/>
      <c r="J203" s="188"/>
    </row>
    <row r="204" spans="3:10" ht="12" customHeight="1">
      <c r="C204" s="188"/>
      <c r="F204" s="188"/>
      <c r="H204" s="188"/>
      <c r="I204" s="188"/>
      <c r="J204" s="188"/>
    </row>
    <row r="205" spans="3:10" ht="12" customHeight="1">
      <c r="C205" s="188"/>
      <c r="F205" s="188"/>
      <c r="H205" s="188"/>
      <c r="I205" s="188"/>
      <c r="J205" s="188"/>
    </row>
    <row r="206" spans="3:10" ht="12" customHeight="1">
      <c r="C206" s="188"/>
      <c r="F206" s="188"/>
      <c r="H206" s="188"/>
      <c r="I206" s="188"/>
      <c r="J206" s="188"/>
    </row>
    <row r="207" spans="3:10" ht="12" customHeight="1">
      <c r="C207" s="188"/>
      <c r="F207" s="188"/>
      <c r="H207" s="188"/>
      <c r="I207" s="188"/>
      <c r="J207" s="188"/>
    </row>
    <row r="208" spans="3:10" ht="12" customHeight="1">
      <c r="C208" s="188"/>
      <c r="F208" s="188"/>
      <c r="H208" s="188"/>
      <c r="I208" s="188"/>
      <c r="J208" s="188"/>
    </row>
    <row r="209" spans="3:10" ht="12" customHeight="1">
      <c r="C209" s="188"/>
      <c r="F209" s="188"/>
      <c r="H209" s="188"/>
      <c r="I209" s="188"/>
      <c r="J209" s="188"/>
    </row>
    <row r="210" spans="3:10" ht="12" customHeight="1">
      <c r="C210" s="188"/>
      <c r="F210" s="188"/>
      <c r="H210" s="188"/>
      <c r="I210" s="188"/>
      <c r="J210" s="188"/>
    </row>
    <row r="211" spans="3:10" ht="12" customHeight="1">
      <c r="C211" s="188"/>
      <c r="F211" s="188"/>
      <c r="H211" s="188"/>
      <c r="I211" s="188"/>
      <c r="J211" s="188"/>
    </row>
    <row r="212" spans="3:10" ht="12" customHeight="1">
      <c r="C212" s="188"/>
      <c r="F212" s="188"/>
      <c r="H212" s="188"/>
      <c r="I212" s="188"/>
      <c r="J212" s="188"/>
    </row>
    <row r="213" spans="3:10" ht="12" customHeight="1">
      <c r="C213" s="188"/>
      <c r="F213" s="188"/>
      <c r="H213" s="188"/>
      <c r="I213" s="188"/>
      <c r="J213" s="188"/>
    </row>
    <row r="214" spans="3:10" ht="12" customHeight="1">
      <c r="C214" s="188"/>
      <c r="F214" s="188"/>
      <c r="H214" s="188"/>
      <c r="I214" s="188"/>
      <c r="J214" s="188"/>
    </row>
    <row r="215" spans="3:10" ht="12" customHeight="1">
      <c r="C215" s="188"/>
      <c r="F215" s="188"/>
      <c r="H215" s="188"/>
      <c r="I215" s="188"/>
      <c r="J215" s="188"/>
    </row>
    <row r="216" spans="3:10" ht="12" customHeight="1">
      <c r="C216" s="188"/>
      <c r="F216" s="188"/>
      <c r="H216" s="188"/>
      <c r="I216" s="188"/>
      <c r="J216" s="188"/>
    </row>
    <row r="217" spans="3:10" ht="12" customHeight="1">
      <c r="C217" s="188"/>
      <c r="F217" s="188"/>
      <c r="H217" s="188"/>
      <c r="I217" s="188"/>
      <c r="J217" s="188"/>
    </row>
    <row r="218" spans="3:10" ht="12" customHeight="1">
      <c r="C218" s="188"/>
      <c r="F218" s="188"/>
      <c r="H218" s="188"/>
      <c r="I218" s="188"/>
      <c r="J218" s="188"/>
    </row>
    <row r="219" spans="3:10" ht="12" customHeight="1">
      <c r="C219" s="188"/>
      <c r="F219" s="188"/>
      <c r="H219" s="188"/>
      <c r="I219" s="188"/>
      <c r="J219" s="188"/>
    </row>
    <row r="220" spans="3:10" ht="12" customHeight="1">
      <c r="C220" s="188"/>
      <c r="F220" s="188"/>
      <c r="H220" s="188"/>
      <c r="I220" s="188"/>
      <c r="J220" s="188"/>
    </row>
    <row r="221" spans="3:10" ht="12" customHeight="1">
      <c r="C221" s="188"/>
      <c r="F221" s="188"/>
      <c r="H221" s="188"/>
      <c r="I221" s="188"/>
      <c r="J221" s="188"/>
    </row>
    <row r="222" spans="3:10" ht="12" customHeight="1">
      <c r="C222" s="188"/>
      <c r="F222" s="188"/>
      <c r="H222" s="188"/>
      <c r="I222" s="188"/>
      <c r="J222" s="188"/>
    </row>
    <row r="223" spans="3:10" ht="12" customHeight="1">
      <c r="C223" s="188"/>
      <c r="F223" s="188"/>
      <c r="H223" s="188"/>
      <c r="I223" s="188"/>
      <c r="J223" s="188"/>
    </row>
    <row r="224" spans="3:10" ht="12" customHeight="1">
      <c r="C224" s="188"/>
      <c r="F224" s="188"/>
      <c r="H224" s="188"/>
      <c r="I224" s="188"/>
      <c r="J224" s="188"/>
    </row>
    <row r="225" spans="3:10" ht="12" customHeight="1">
      <c r="C225" s="188"/>
      <c r="F225" s="188"/>
      <c r="H225" s="188"/>
      <c r="I225" s="188"/>
      <c r="J225" s="188"/>
    </row>
    <row r="226" spans="3:10" ht="12" customHeight="1">
      <c r="C226" s="188"/>
      <c r="F226" s="188"/>
      <c r="H226" s="188"/>
      <c r="I226" s="188"/>
      <c r="J226" s="188"/>
    </row>
    <row r="227" spans="3:10" ht="12" customHeight="1">
      <c r="C227" s="188"/>
      <c r="F227" s="188"/>
      <c r="H227" s="188"/>
      <c r="I227" s="188"/>
      <c r="J227" s="188"/>
    </row>
    <row r="228" spans="3:10" ht="12" customHeight="1">
      <c r="C228" s="188"/>
      <c r="F228" s="188"/>
      <c r="H228" s="188"/>
      <c r="I228" s="188"/>
      <c r="J228" s="188"/>
    </row>
    <row r="229" spans="3:10" ht="12" customHeight="1">
      <c r="C229" s="188"/>
      <c r="F229" s="188"/>
      <c r="H229" s="188"/>
      <c r="I229" s="188"/>
      <c r="J229" s="188"/>
    </row>
    <row r="230" spans="3:10" ht="12" customHeight="1">
      <c r="C230" s="188"/>
      <c r="F230" s="188"/>
      <c r="H230" s="188"/>
      <c r="I230" s="188"/>
      <c r="J230" s="188"/>
    </row>
    <row r="231" spans="3:10" ht="12" customHeight="1">
      <c r="C231" s="188"/>
      <c r="F231" s="188"/>
      <c r="H231" s="188"/>
      <c r="I231" s="188"/>
      <c r="J231" s="188"/>
    </row>
    <row r="232" spans="3:10" ht="12" customHeight="1">
      <c r="C232" s="188"/>
      <c r="F232" s="188"/>
      <c r="H232" s="188"/>
      <c r="I232" s="188"/>
      <c r="J232" s="188"/>
    </row>
    <row r="233" spans="3:10" ht="12" customHeight="1">
      <c r="C233" s="188"/>
      <c r="F233" s="188"/>
      <c r="H233" s="188"/>
      <c r="I233" s="188"/>
      <c r="J233" s="188"/>
    </row>
    <row r="234" spans="3:10" ht="12" customHeight="1">
      <c r="C234" s="188"/>
      <c r="F234" s="188"/>
      <c r="H234" s="188"/>
      <c r="I234" s="188"/>
      <c r="J234" s="188"/>
    </row>
    <row r="235" spans="3:10" ht="12" customHeight="1">
      <c r="C235" s="188"/>
      <c r="F235" s="188"/>
      <c r="H235" s="188"/>
      <c r="I235" s="188"/>
      <c r="J235" s="188"/>
    </row>
    <row r="236" spans="3:10" ht="12" customHeight="1">
      <c r="C236" s="188"/>
      <c r="F236" s="188"/>
      <c r="H236" s="188"/>
      <c r="I236" s="188"/>
      <c r="J236" s="188"/>
    </row>
    <row r="237" spans="3:10" ht="12" customHeight="1">
      <c r="C237" s="188"/>
      <c r="F237" s="188"/>
      <c r="H237" s="188"/>
      <c r="I237" s="188"/>
      <c r="J237" s="188"/>
    </row>
    <row r="238" spans="3:10" ht="12" customHeight="1">
      <c r="C238" s="188"/>
      <c r="F238" s="188"/>
      <c r="H238" s="188"/>
      <c r="I238" s="188"/>
      <c r="J238" s="188"/>
    </row>
    <row r="239" spans="3:10" ht="12" customHeight="1">
      <c r="C239" s="188"/>
      <c r="F239" s="188"/>
      <c r="H239" s="188"/>
      <c r="I239" s="188"/>
      <c r="J239" s="188"/>
    </row>
    <row r="240" spans="3:10" ht="12" customHeight="1">
      <c r="C240" s="188"/>
      <c r="F240" s="188"/>
      <c r="H240" s="188"/>
      <c r="I240" s="188"/>
      <c r="J240" s="188"/>
    </row>
    <row r="241" spans="3:10" ht="12" customHeight="1">
      <c r="C241" s="188"/>
      <c r="F241" s="188"/>
      <c r="H241" s="188"/>
      <c r="I241" s="188"/>
      <c r="J241" s="188"/>
    </row>
    <row r="242" spans="3:10" ht="12" customHeight="1">
      <c r="C242" s="188"/>
      <c r="F242" s="188"/>
      <c r="H242" s="188"/>
      <c r="I242" s="188"/>
      <c r="J242" s="188"/>
    </row>
    <row r="243" spans="3:10" ht="12" customHeight="1">
      <c r="C243" s="188"/>
      <c r="F243" s="188"/>
      <c r="H243" s="188"/>
      <c r="I243" s="188"/>
      <c r="J243" s="188"/>
    </row>
    <row r="244" spans="3:10" ht="12" customHeight="1">
      <c r="C244" s="188"/>
      <c r="F244" s="188"/>
      <c r="H244" s="188"/>
      <c r="I244" s="188"/>
      <c r="J244" s="188"/>
    </row>
    <row r="245" spans="3:10" ht="12" customHeight="1">
      <c r="C245" s="188"/>
      <c r="F245" s="188"/>
      <c r="H245" s="188"/>
      <c r="I245" s="188"/>
      <c r="J245" s="188"/>
    </row>
    <row r="246" spans="3:10" ht="12" customHeight="1">
      <c r="C246" s="188"/>
      <c r="F246" s="188"/>
      <c r="H246" s="188"/>
      <c r="I246" s="188"/>
      <c r="J246" s="188"/>
    </row>
    <row r="247" spans="3:10" ht="12" customHeight="1">
      <c r="C247" s="188"/>
      <c r="F247" s="188"/>
      <c r="H247" s="188"/>
      <c r="I247" s="188"/>
      <c r="J247" s="188"/>
    </row>
    <row r="248" spans="3:10" ht="12" customHeight="1">
      <c r="C248" s="188"/>
      <c r="F248" s="188"/>
      <c r="H248" s="188"/>
      <c r="I248" s="188"/>
      <c r="J248" s="188"/>
    </row>
    <row r="249" spans="3:10" ht="12" customHeight="1">
      <c r="C249" s="188"/>
      <c r="F249" s="188"/>
      <c r="H249" s="188"/>
      <c r="I249" s="188"/>
      <c r="J249" s="188"/>
    </row>
    <row r="250" spans="3:10" ht="12" customHeight="1">
      <c r="C250" s="188"/>
      <c r="F250" s="188"/>
      <c r="H250" s="188"/>
      <c r="I250" s="188"/>
      <c r="J250" s="188"/>
    </row>
    <row r="251" spans="3:10" ht="12" customHeight="1">
      <c r="C251" s="188"/>
      <c r="F251" s="188"/>
      <c r="H251" s="188"/>
      <c r="I251" s="188"/>
      <c r="J251" s="188"/>
    </row>
    <row r="252" spans="3:10" ht="12" customHeight="1">
      <c r="C252" s="188"/>
      <c r="F252" s="188"/>
      <c r="H252" s="188"/>
      <c r="I252" s="188"/>
      <c r="J252" s="188"/>
    </row>
    <row r="253" spans="3:10" ht="12" customHeight="1">
      <c r="C253" s="188"/>
      <c r="F253" s="188"/>
      <c r="H253" s="188"/>
      <c r="I253" s="188"/>
      <c r="J253" s="188"/>
    </row>
    <row r="254" spans="3:10" ht="12" customHeight="1">
      <c r="C254" s="188"/>
      <c r="F254" s="188"/>
      <c r="H254" s="188"/>
      <c r="I254" s="188"/>
      <c r="J254" s="188"/>
    </row>
    <row r="255" spans="3:10" ht="12" customHeight="1">
      <c r="C255" s="188"/>
      <c r="F255" s="188"/>
      <c r="H255" s="188"/>
      <c r="I255" s="188"/>
      <c r="J255" s="188"/>
    </row>
    <row r="256" spans="3:10" ht="12" customHeight="1">
      <c r="C256" s="188"/>
      <c r="F256" s="188"/>
      <c r="H256" s="188"/>
      <c r="I256" s="188"/>
      <c r="J256" s="188"/>
    </row>
    <row r="257" spans="3:10" ht="12" customHeight="1">
      <c r="C257" s="188"/>
      <c r="F257" s="188"/>
      <c r="H257" s="188"/>
      <c r="I257" s="188"/>
      <c r="J257" s="188"/>
    </row>
    <row r="258" spans="3:10" ht="12" customHeight="1">
      <c r="C258" s="188"/>
      <c r="F258" s="188"/>
      <c r="H258" s="188"/>
      <c r="I258" s="188"/>
      <c r="J258" s="188"/>
    </row>
    <row r="259" spans="3:10" ht="12" customHeight="1">
      <c r="C259" s="188"/>
      <c r="F259" s="188"/>
      <c r="H259" s="188"/>
      <c r="I259" s="188"/>
      <c r="J259" s="188"/>
    </row>
    <row r="260" spans="3:10" ht="12" customHeight="1">
      <c r="C260" s="188"/>
      <c r="F260" s="188"/>
      <c r="H260" s="188"/>
      <c r="I260" s="188"/>
      <c r="J260" s="188"/>
    </row>
    <row r="261" spans="3:10" ht="12" customHeight="1">
      <c r="C261" s="188"/>
      <c r="F261" s="188"/>
      <c r="H261" s="188"/>
      <c r="I261" s="188"/>
      <c r="J261" s="188"/>
    </row>
    <row r="262" spans="3:10" ht="12" customHeight="1">
      <c r="C262" s="188"/>
      <c r="F262" s="188"/>
      <c r="H262" s="188"/>
      <c r="I262" s="188"/>
      <c r="J262" s="188"/>
    </row>
    <row r="263" spans="3:10" ht="12" customHeight="1">
      <c r="C263" s="188"/>
      <c r="F263" s="188"/>
      <c r="H263" s="188"/>
      <c r="I263" s="188"/>
      <c r="J263" s="188"/>
    </row>
    <row r="264" spans="3:10" ht="12" customHeight="1">
      <c r="C264" s="188"/>
      <c r="F264" s="188"/>
      <c r="H264" s="188"/>
      <c r="I264" s="188"/>
      <c r="J264" s="188"/>
    </row>
    <row r="265" spans="3:10" ht="12" customHeight="1">
      <c r="C265" s="188"/>
      <c r="F265" s="188"/>
      <c r="H265" s="188"/>
      <c r="I265" s="188"/>
      <c r="J265" s="188"/>
    </row>
    <row r="266" spans="3:10" ht="12" customHeight="1">
      <c r="C266" s="188"/>
      <c r="F266" s="188"/>
      <c r="H266" s="188"/>
      <c r="I266" s="188"/>
      <c r="J266" s="188"/>
    </row>
    <row r="267" spans="3:10" ht="12" customHeight="1">
      <c r="C267" s="188"/>
      <c r="F267" s="188"/>
      <c r="H267" s="188"/>
      <c r="I267" s="188"/>
      <c r="J267" s="188"/>
    </row>
    <row r="268" spans="3:10" ht="12" customHeight="1">
      <c r="C268" s="188"/>
      <c r="F268" s="188"/>
      <c r="H268" s="188"/>
      <c r="I268" s="188"/>
      <c r="J268" s="188"/>
    </row>
    <row r="269" spans="3:10" ht="12" customHeight="1">
      <c r="C269" s="188"/>
      <c r="F269" s="188"/>
      <c r="H269" s="188"/>
      <c r="I269" s="188"/>
      <c r="J269" s="188"/>
    </row>
    <row r="270" spans="3:10" ht="12" customHeight="1">
      <c r="C270" s="188"/>
      <c r="F270" s="188"/>
      <c r="H270" s="188"/>
      <c r="I270" s="188"/>
      <c r="J270" s="188"/>
    </row>
    <row r="271" spans="3:10" ht="12" customHeight="1">
      <c r="C271" s="188"/>
      <c r="F271" s="188"/>
      <c r="H271" s="188"/>
      <c r="I271" s="188"/>
      <c r="J271" s="188"/>
    </row>
    <row r="272" spans="3:10" ht="12" customHeight="1">
      <c r="C272" s="188"/>
      <c r="F272" s="188"/>
      <c r="H272" s="188"/>
      <c r="I272" s="188"/>
      <c r="J272" s="188"/>
    </row>
    <row r="273" spans="3:10" ht="12" customHeight="1">
      <c r="C273" s="188"/>
      <c r="F273" s="188"/>
      <c r="H273" s="188"/>
      <c r="I273" s="188"/>
      <c r="J273" s="188"/>
    </row>
    <row r="274" spans="3:10" ht="12" customHeight="1">
      <c r="C274" s="188"/>
      <c r="F274" s="188"/>
      <c r="H274" s="188"/>
      <c r="I274" s="188"/>
      <c r="J274" s="188"/>
    </row>
    <row r="275" spans="3:10" ht="12" customHeight="1">
      <c r="C275" s="188"/>
      <c r="F275" s="188"/>
      <c r="H275" s="188"/>
      <c r="I275" s="188"/>
      <c r="J275" s="188"/>
    </row>
    <row r="276" spans="3:10" ht="12" customHeight="1">
      <c r="C276" s="188"/>
      <c r="F276" s="188"/>
      <c r="H276" s="188"/>
      <c r="I276" s="188"/>
      <c r="J276" s="188"/>
    </row>
    <row r="277" spans="3:10" ht="12" customHeight="1">
      <c r="C277" s="188"/>
      <c r="F277" s="188"/>
      <c r="H277" s="188"/>
      <c r="I277" s="188"/>
      <c r="J277" s="188"/>
    </row>
    <row r="278" spans="3:10" ht="12" customHeight="1">
      <c r="C278" s="188"/>
      <c r="F278" s="188"/>
      <c r="H278" s="188"/>
      <c r="I278" s="188"/>
      <c r="J278" s="188"/>
    </row>
    <row r="279" spans="3:10" ht="12" customHeight="1">
      <c r="C279" s="188"/>
      <c r="F279" s="188"/>
      <c r="H279" s="188"/>
      <c r="I279" s="188"/>
      <c r="J279" s="188"/>
    </row>
    <row r="280" spans="3:10" ht="12" customHeight="1">
      <c r="C280" s="188"/>
      <c r="F280" s="188"/>
      <c r="H280" s="188"/>
      <c r="I280" s="188"/>
      <c r="J280" s="188"/>
    </row>
    <row r="281" spans="3:10" ht="12" customHeight="1">
      <c r="C281" s="188"/>
      <c r="F281" s="188"/>
      <c r="H281" s="188"/>
      <c r="I281" s="188"/>
      <c r="J281" s="188"/>
    </row>
    <row r="282" spans="3:10" ht="12" customHeight="1">
      <c r="C282" s="188"/>
      <c r="F282" s="188"/>
      <c r="H282" s="188"/>
      <c r="I282" s="188"/>
      <c r="J282" s="188"/>
    </row>
    <row r="283" spans="3:10" ht="12" customHeight="1">
      <c r="C283" s="188"/>
      <c r="F283" s="188"/>
      <c r="H283" s="188"/>
      <c r="I283" s="188"/>
      <c r="J283" s="188"/>
    </row>
    <row r="284" spans="3:10" ht="12" customHeight="1">
      <c r="C284" s="188"/>
      <c r="F284" s="188"/>
      <c r="H284" s="188"/>
      <c r="I284" s="188"/>
      <c r="J284" s="188"/>
    </row>
    <row r="285" spans="3:10" ht="12" customHeight="1">
      <c r="C285" s="188"/>
      <c r="F285" s="188"/>
      <c r="H285" s="188"/>
      <c r="I285" s="188"/>
      <c r="J285" s="188"/>
    </row>
    <row r="286" spans="3:10" ht="12" customHeight="1">
      <c r="C286" s="188"/>
      <c r="F286" s="188"/>
      <c r="H286" s="188"/>
      <c r="I286" s="188"/>
      <c r="J286" s="188"/>
    </row>
    <row r="287" spans="3:10" ht="12" customHeight="1">
      <c r="C287" s="188"/>
      <c r="F287" s="188"/>
      <c r="H287" s="188"/>
      <c r="I287" s="188"/>
      <c r="J287" s="188"/>
    </row>
    <row r="288" spans="3:10" ht="12" customHeight="1">
      <c r="C288" s="188"/>
      <c r="F288" s="188"/>
      <c r="H288" s="188"/>
      <c r="I288" s="188"/>
      <c r="J288" s="188"/>
    </row>
    <row r="289" spans="3:10" ht="12" customHeight="1">
      <c r="C289" s="188"/>
      <c r="F289" s="188"/>
      <c r="H289" s="188"/>
      <c r="I289" s="188"/>
      <c r="J289" s="188"/>
    </row>
    <row r="290" spans="3:10" ht="12" customHeight="1">
      <c r="C290" s="188"/>
      <c r="F290" s="188"/>
      <c r="H290" s="188"/>
      <c r="I290" s="188"/>
      <c r="J290" s="188"/>
    </row>
    <row r="291" spans="3:10" ht="12" customHeight="1">
      <c r="C291" s="188"/>
      <c r="F291" s="188"/>
      <c r="H291" s="188"/>
      <c r="I291" s="188"/>
      <c r="J291" s="188"/>
    </row>
    <row r="292" spans="3:10" ht="12" customHeight="1">
      <c r="C292" s="188"/>
      <c r="F292" s="188"/>
      <c r="H292" s="188"/>
      <c r="I292" s="188"/>
      <c r="J292" s="188"/>
    </row>
    <row r="293" spans="3:10" ht="12" customHeight="1">
      <c r="C293" s="188"/>
      <c r="F293" s="188"/>
      <c r="H293" s="188"/>
      <c r="I293" s="188"/>
      <c r="J293" s="188"/>
    </row>
    <row r="294" spans="3:10" ht="12" customHeight="1">
      <c r="C294" s="188"/>
      <c r="F294" s="188"/>
      <c r="H294" s="188"/>
      <c r="I294" s="188"/>
      <c r="J294" s="188"/>
    </row>
    <row r="295" spans="3:10" ht="12" customHeight="1">
      <c r="C295" s="188"/>
      <c r="F295" s="188"/>
      <c r="H295" s="188"/>
      <c r="I295" s="188"/>
      <c r="J295" s="188"/>
    </row>
    <row r="296" spans="3:10" ht="12" customHeight="1">
      <c r="C296" s="188"/>
      <c r="F296" s="188"/>
      <c r="H296" s="188"/>
      <c r="I296" s="188"/>
      <c r="J296" s="188"/>
    </row>
    <row r="297" spans="3:10" ht="12" customHeight="1">
      <c r="C297" s="188"/>
      <c r="F297" s="188"/>
      <c r="H297" s="188"/>
      <c r="I297" s="188"/>
      <c r="J297" s="188"/>
    </row>
    <row r="298" spans="3:10" ht="12" customHeight="1">
      <c r="C298" s="188"/>
      <c r="F298" s="188"/>
      <c r="H298" s="188"/>
      <c r="I298" s="188"/>
      <c r="J298" s="188"/>
    </row>
    <row r="299" spans="3:10" ht="12" customHeight="1">
      <c r="C299" s="188"/>
      <c r="F299" s="188"/>
      <c r="H299" s="188"/>
      <c r="I299" s="188"/>
      <c r="J299" s="188"/>
    </row>
    <row r="300" spans="3:10" ht="12" customHeight="1">
      <c r="C300" s="188"/>
      <c r="F300" s="188"/>
      <c r="H300" s="188"/>
      <c r="I300" s="188"/>
      <c r="J300" s="188"/>
    </row>
    <row r="301" spans="3:10" ht="12" customHeight="1">
      <c r="C301" s="188"/>
      <c r="F301" s="188"/>
      <c r="H301" s="188"/>
      <c r="I301" s="188"/>
      <c r="J301" s="188"/>
    </row>
    <row r="302" spans="3:10" ht="12" customHeight="1">
      <c r="C302" s="188"/>
      <c r="F302" s="188"/>
      <c r="H302" s="188"/>
      <c r="I302" s="188"/>
      <c r="J302" s="188"/>
    </row>
    <row r="303" spans="3:10" ht="12" customHeight="1">
      <c r="C303" s="188"/>
      <c r="F303" s="188"/>
      <c r="H303" s="188"/>
      <c r="I303" s="188"/>
      <c r="J303" s="188"/>
    </row>
    <row r="304" spans="3:10" ht="12" customHeight="1">
      <c r="C304" s="188"/>
      <c r="F304" s="188"/>
      <c r="H304" s="188"/>
      <c r="I304" s="188"/>
      <c r="J304" s="188"/>
    </row>
    <row r="305" spans="3:10" ht="12" customHeight="1">
      <c r="C305" s="188"/>
      <c r="F305" s="188"/>
      <c r="H305" s="188"/>
      <c r="I305" s="188"/>
      <c r="J305" s="188"/>
    </row>
    <row r="306" spans="3:10" ht="12" customHeight="1">
      <c r="C306" s="188"/>
      <c r="F306" s="188"/>
      <c r="H306" s="188"/>
      <c r="I306" s="188"/>
      <c r="J306" s="188"/>
    </row>
    <row r="307" spans="3:10" ht="12" customHeight="1">
      <c r="C307" s="188"/>
      <c r="F307" s="188"/>
      <c r="H307" s="188"/>
      <c r="I307" s="188"/>
      <c r="J307" s="188"/>
    </row>
    <row r="308" spans="3:10" ht="12" customHeight="1">
      <c r="C308" s="188"/>
      <c r="F308" s="188"/>
      <c r="H308" s="188"/>
      <c r="I308" s="188"/>
      <c r="J308" s="188"/>
    </row>
    <row r="309" spans="3:10" ht="12" customHeight="1">
      <c r="C309" s="188"/>
      <c r="F309" s="188"/>
      <c r="H309" s="188"/>
      <c r="I309" s="188"/>
      <c r="J309" s="188"/>
    </row>
    <row r="310" spans="3:10" ht="12" customHeight="1">
      <c r="C310" s="188"/>
      <c r="F310" s="188"/>
      <c r="H310" s="188"/>
      <c r="I310" s="188"/>
      <c r="J310" s="188"/>
    </row>
    <row r="311" spans="3:10" ht="12" customHeight="1">
      <c r="C311" s="188"/>
      <c r="F311" s="188"/>
      <c r="H311" s="188"/>
      <c r="I311" s="188"/>
      <c r="J311" s="188"/>
    </row>
    <row r="312" spans="3:10" ht="12" customHeight="1">
      <c r="C312" s="188"/>
      <c r="F312" s="188"/>
      <c r="H312" s="188"/>
      <c r="I312" s="188"/>
      <c r="J312" s="188"/>
    </row>
    <row r="313" spans="3:10" ht="12" customHeight="1">
      <c r="C313" s="188"/>
      <c r="F313" s="188"/>
      <c r="H313" s="188"/>
      <c r="I313" s="188"/>
      <c r="J313" s="188"/>
    </row>
    <row r="314" spans="3:10" ht="12" customHeight="1">
      <c r="C314" s="188"/>
      <c r="F314" s="188"/>
      <c r="H314" s="188"/>
      <c r="I314" s="188"/>
      <c r="J314" s="188"/>
    </row>
    <row r="315" spans="3:10" ht="12" customHeight="1">
      <c r="C315" s="188"/>
      <c r="F315" s="188"/>
      <c r="H315" s="188"/>
      <c r="I315" s="188"/>
      <c r="J315" s="188"/>
    </row>
    <row r="316" spans="3:10" ht="12" customHeight="1">
      <c r="C316" s="188"/>
      <c r="F316" s="188"/>
      <c r="H316" s="188"/>
      <c r="I316" s="188"/>
      <c r="J316" s="188"/>
    </row>
    <row r="317" spans="3:10" ht="12" customHeight="1">
      <c r="C317" s="188"/>
      <c r="F317" s="188"/>
      <c r="H317" s="188"/>
      <c r="I317" s="188"/>
      <c r="J317" s="188"/>
    </row>
    <row r="318" spans="3:10" ht="12" customHeight="1">
      <c r="C318" s="188"/>
      <c r="F318" s="188"/>
      <c r="H318" s="188"/>
      <c r="I318" s="188"/>
      <c r="J318" s="188"/>
    </row>
    <row r="319" spans="3:10" ht="12" customHeight="1">
      <c r="C319" s="188"/>
      <c r="F319" s="188"/>
      <c r="H319" s="188"/>
      <c r="I319" s="188"/>
      <c r="J319" s="188"/>
    </row>
    <row r="320" spans="3:10" ht="12" customHeight="1">
      <c r="C320" s="188"/>
      <c r="F320" s="188"/>
      <c r="H320" s="188"/>
      <c r="I320" s="188"/>
      <c r="J320" s="188"/>
    </row>
    <row r="321" spans="3:10" ht="12" customHeight="1">
      <c r="C321" s="188"/>
      <c r="F321" s="188"/>
      <c r="H321" s="188"/>
      <c r="I321" s="188"/>
      <c r="J321" s="188"/>
    </row>
    <row r="322" spans="3:10" ht="12" customHeight="1">
      <c r="C322" s="188"/>
      <c r="F322" s="188"/>
      <c r="H322" s="188"/>
      <c r="I322" s="188"/>
      <c r="J322" s="188"/>
    </row>
    <row r="323" spans="3:10" ht="12" customHeight="1">
      <c r="C323" s="188"/>
      <c r="F323" s="188"/>
      <c r="H323" s="188"/>
      <c r="I323" s="188"/>
      <c r="J323" s="188"/>
    </row>
    <row r="324" spans="3:10" ht="12" customHeight="1">
      <c r="C324" s="188"/>
      <c r="F324" s="188"/>
      <c r="H324" s="188"/>
      <c r="I324" s="188"/>
      <c r="J324" s="188"/>
    </row>
    <row r="325" spans="3:10" ht="12" customHeight="1">
      <c r="C325" s="188"/>
      <c r="F325" s="188"/>
      <c r="H325" s="188"/>
      <c r="I325" s="188"/>
      <c r="J325" s="188"/>
    </row>
    <row r="326" spans="3:10" ht="12" customHeight="1">
      <c r="C326" s="188"/>
      <c r="F326" s="188"/>
      <c r="H326" s="188"/>
      <c r="I326" s="188"/>
      <c r="J326" s="188"/>
    </row>
    <row r="327" spans="3:10" ht="12" customHeight="1">
      <c r="C327" s="188"/>
      <c r="F327" s="188"/>
      <c r="H327" s="188"/>
      <c r="I327" s="188"/>
      <c r="J327" s="188"/>
    </row>
    <row r="328" spans="3:10" ht="12" customHeight="1">
      <c r="C328" s="188"/>
      <c r="F328" s="188"/>
      <c r="H328" s="188"/>
      <c r="I328" s="188"/>
      <c r="J328" s="188"/>
    </row>
    <row r="329" spans="3:10" ht="12" customHeight="1">
      <c r="C329" s="188"/>
      <c r="F329" s="188"/>
      <c r="H329" s="188"/>
      <c r="I329" s="188"/>
      <c r="J329" s="188"/>
    </row>
    <row r="330" spans="3:10" ht="12" customHeight="1">
      <c r="C330" s="188"/>
      <c r="F330" s="188"/>
      <c r="H330" s="188"/>
      <c r="I330" s="188"/>
      <c r="J330" s="188"/>
    </row>
    <row r="331" spans="3:10" ht="12" customHeight="1">
      <c r="C331" s="188"/>
      <c r="F331" s="188"/>
      <c r="H331" s="188"/>
      <c r="I331" s="188"/>
      <c r="J331" s="188"/>
    </row>
    <row r="332" spans="3:10" ht="12" customHeight="1">
      <c r="C332" s="188"/>
      <c r="F332" s="188"/>
      <c r="H332" s="188"/>
      <c r="I332" s="188"/>
      <c r="J332" s="188"/>
    </row>
    <row r="333" spans="3:10" ht="12" customHeight="1">
      <c r="C333" s="188"/>
      <c r="F333" s="188"/>
      <c r="H333" s="188"/>
      <c r="I333" s="188"/>
      <c r="J333" s="188"/>
    </row>
    <row r="334" spans="3:10" ht="12" customHeight="1">
      <c r="C334" s="188"/>
      <c r="F334" s="188"/>
      <c r="H334" s="188"/>
      <c r="I334" s="188"/>
      <c r="J334" s="188"/>
    </row>
    <row r="335" spans="3:10" ht="12" customHeight="1">
      <c r="C335" s="188"/>
      <c r="F335" s="188"/>
      <c r="H335" s="188"/>
      <c r="I335" s="188"/>
      <c r="J335" s="188"/>
    </row>
    <row r="336" spans="3:10" ht="12" customHeight="1">
      <c r="C336" s="188"/>
      <c r="F336" s="188"/>
      <c r="H336" s="188"/>
      <c r="I336" s="188"/>
      <c r="J336" s="188"/>
    </row>
    <row r="337" spans="3:10" ht="12" customHeight="1">
      <c r="C337" s="188"/>
      <c r="F337" s="188"/>
      <c r="H337" s="188"/>
      <c r="I337" s="188"/>
      <c r="J337" s="188"/>
    </row>
    <row r="338" spans="3:10" ht="12" customHeight="1">
      <c r="C338" s="188"/>
      <c r="F338" s="188"/>
      <c r="H338" s="188"/>
      <c r="I338" s="188"/>
      <c r="J338" s="188"/>
    </row>
    <row r="339" spans="3:10" ht="12" customHeight="1">
      <c r="C339" s="188"/>
      <c r="F339" s="188"/>
      <c r="H339" s="188"/>
      <c r="I339" s="188"/>
      <c r="J339" s="188"/>
    </row>
    <row r="340" spans="3:10" ht="12" customHeight="1">
      <c r="C340" s="188"/>
      <c r="F340" s="188"/>
      <c r="H340" s="188"/>
      <c r="I340" s="188"/>
      <c r="J340" s="188"/>
    </row>
    <row r="341" spans="3:10" ht="12" customHeight="1">
      <c r="C341" s="188"/>
      <c r="F341" s="188"/>
      <c r="H341" s="188"/>
      <c r="I341" s="188"/>
      <c r="J341" s="188"/>
    </row>
    <row r="342" spans="3:10" ht="12" customHeight="1">
      <c r="C342" s="188"/>
      <c r="F342" s="188"/>
      <c r="H342" s="188"/>
      <c r="I342" s="188"/>
      <c r="J342" s="188"/>
    </row>
    <row r="343" spans="3:10" ht="12" customHeight="1">
      <c r="C343" s="188"/>
      <c r="F343" s="188"/>
      <c r="H343" s="188"/>
      <c r="I343" s="188"/>
      <c r="J343" s="188"/>
    </row>
    <row r="344" spans="3:10" ht="12" customHeight="1">
      <c r="C344" s="188"/>
      <c r="F344" s="188"/>
      <c r="H344" s="188"/>
      <c r="I344" s="188"/>
      <c r="J344" s="188"/>
    </row>
    <row r="345" spans="3:10" ht="12" customHeight="1">
      <c r="C345" s="188"/>
      <c r="F345" s="188"/>
      <c r="H345" s="188"/>
      <c r="I345" s="188"/>
      <c r="J345" s="188"/>
    </row>
    <row r="346" spans="3:10" ht="12" customHeight="1">
      <c r="C346" s="188"/>
      <c r="F346" s="188"/>
      <c r="H346" s="188"/>
      <c r="I346" s="188"/>
      <c r="J346" s="188"/>
    </row>
    <row r="347" spans="3:10" ht="12" customHeight="1">
      <c r="C347" s="188"/>
      <c r="F347" s="188"/>
      <c r="H347" s="188"/>
      <c r="I347" s="188"/>
      <c r="J347" s="188"/>
    </row>
    <row r="348" spans="3:10" ht="12" customHeight="1">
      <c r="C348" s="188"/>
      <c r="F348" s="188"/>
      <c r="H348" s="188"/>
      <c r="I348" s="188"/>
      <c r="J348" s="188"/>
    </row>
    <row r="349" spans="3:10" ht="12" customHeight="1">
      <c r="C349" s="188"/>
      <c r="F349" s="188"/>
      <c r="H349" s="188"/>
      <c r="I349" s="188"/>
      <c r="J349" s="188"/>
    </row>
    <row r="350" spans="3:10" ht="12" customHeight="1">
      <c r="C350" s="188"/>
      <c r="F350" s="188"/>
      <c r="H350" s="188"/>
      <c r="I350" s="188"/>
      <c r="J350" s="188"/>
    </row>
    <row r="351" spans="3:10" ht="12" customHeight="1">
      <c r="C351" s="188"/>
      <c r="F351" s="188"/>
      <c r="H351" s="188"/>
      <c r="I351" s="188"/>
      <c r="J351" s="188"/>
    </row>
    <row r="352" spans="3:10" ht="12" customHeight="1">
      <c r="C352" s="188"/>
      <c r="F352" s="188"/>
      <c r="H352" s="188"/>
      <c r="I352" s="188"/>
      <c r="J352" s="188"/>
    </row>
    <row r="353" spans="3:10" ht="12" customHeight="1">
      <c r="C353" s="188"/>
      <c r="F353" s="188"/>
      <c r="H353" s="188"/>
      <c r="I353" s="188"/>
      <c r="J353" s="188"/>
    </row>
    <row r="354" spans="3:10" ht="12" customHeight="1">
      <c r="C354" s="188"/>
      <c r="F354" s="188"/>
      <c r="H354" s="188"/>
      <c r="I354" s="188"/>
      <c r="J354" s="188"/>
    </row>
    <row r="355" spans="3:10" ht="12" customHeight="1">
      <c r="C355" s="188"/>
      <c r="F355" s="188"/>
      <c r="H355" s="188"/>
      <c r="I355" s="188"/>
      <c r="J355" s="188"/>
    </row>
    <row r="356" spans="3:10" ht="12" customHeight="1">
      <c r="C356" s="188"/>
      <c r="F356" s="188"/>
      <c r="H356" s="188"/>
      <c r="I356" s="188"/>
      <c r="J356" s="188"/>
    </row>
    <row r="357" spans="3:10" ht="12" customHeight="1">
      <c r="C357" s="188"/>
      <c r="F357" s="188"/>
      <c r="H357" s="188"/>
      <c r="I357" s="188"/>
      <c r="J357" s="188"/>
    </row>
    <row r="358" spans="3:10" ht="12" customHeight="1">
      <c r="C358" s="188"/>
      <c r="F358" s="188"/>
      <c r="H358" s="188"/>
      <c r="I358" s="188"/>
      <c r="J358" s="188"/>
    </row>
    <row r="359" spans="3:10" ht="12" customHeight="1">
      <c r="C359" s="188"/>
      <c r="F359" s="188"/>
      <c r="H359" s="188"/>
      <c r="I359" s="188"/>
      <c r="J359" s="188"/>
    </row>
    <row r="360" spans="3:10" ht="12" customHeight="1">
      <c r="C360" s="188"/>
      <c r="F360" s="188"/>
      <c r="H360" s="188"/>
      <c r="I360" s="188"/>
      <c r="J360" s="188"/>
    </row>
    <row r="361" spans="3:10" ht="12" customHeight="1">
      <c r="C361" s="188"/>
      <c r="F361" s="188"/>
      <c r="H361" s="188"/>
      <c r="I361" s="188"/>
      <c r="J361" s="188"/>
    </row>
    <row r="362" spans="3:10" ht="12" customHeight="1">
      <c r="C362" s="188"/>
      <c r="F362" s="188"/>
      <c r="H362" s="188"/>
      <c r="I362" s="188"/>
      <c r="J362" s="188"/>
    </row>
    <row r="363" spans="3:10" ht="12" customHeight="1">
      <c r="C363" s="188"/>
      <c r="F363" s="188"/>
      <c r="H363" s="188"/>
      <c r="I363" s="188"/>
      <c r="J363" s="188"/>
    </row>
    <row r="364" spans="3:10" ht="12" customHeight="1">
      <c r="C364" s="188"/>
      <c r="F364" s="188"/>
      <c r="H364" s="188"/>
      <c r="I364" s="188"/>
      <c r="J364" s="188"/>
    </row>
    <row r="365" spans="3:10" ht="12" customHeight="1">
      <c r="C365" s="188"/>
      <c r="F365" s="188"/>
      <c r="H365" s="188"/>
      <c r="I365" s="188"/>
      <c r="J365" s="188"/>
    </row>
    <row r="366" spans="3:10" ht="12" customHeight="1">
      <c r="C366" s="188"/>
      <c r="F366" s="188"/>
      <c r="H366" s="188"/>
      <c r="I366" s="188"/>
      <c r="J366" s="188"/>
    </row>
    <row r="367" spans="3:10" ht="12" customHeight="1">
      <c r="C367" s="188"/>
      <c r="F367" s="188"/>
      <c r="H367" s="188"/>
      <c r="I367" s="188"/>
      <c r="J367" s="188"/>
    </row>
    <row r="368" spans="3:10" ht="12" customHeight="1">
      <c r="C368" s="188"/>
      <c r="F368" s="188"/>
      <c r="H368" s="188"/>
      <c r="I368" s="188"/>
      <c r="J368" s="188"/>
    </row>
    <row r="369" spans="3:10" ht="12" customHeight="1">
      <c r="C369" s="188"/>
      <c r="F369" s="188"/>
      <c r="H369" s="188"/>
      <c r="I369" s="188"/>
      <c r="J369" s="188"/>
    </row>
    <row r="370" spans="3:10" ht="12" customHeight="1">
      <c r="C370" s="188"/>
      <c r="F370" s="188"/>
      <c r="H370" s="188"/>
      <c r="I370" s="188"/>
      <c r="J370" s="188"/>
    </row>
    <row r="371" spans="3:10" ht="12" customHeight="1">
      <c r="C371" s="188"/>
      <c r="F371" s="188"/>
      <c r="H371" s="188"/>
      <c r="I371" s="188"/>
      <c r="J371" s="188"/>
    </row>
    <row r="372" spans="3:10" ht="12" customHeight="1">
      <c r="C372" s="188"/>
      <c r="F372" s="188"/>
      <c r="H372" s="188"/>
      <c r="I372" s="188"/>
      <c r="J372" s="188"/>
    </row>
    <row r="373" spans="3:10" ht="12" customHeight="1">
      <c r="C373" s="188"/>
      <c r="F373" s="188"/>
      <c r="H373" s="188"/>
      <c r="I373" s="188"/>
      <c r="J373" s="188"/>
    </row>
    <row r="374" spans="3:10" ht="12" customHeight="1">
      <c r="C374" s="188"/>
      <c r="F374" s="188"/>
      <c r="H374" s="188"/>
      <c r="I374" s="188"/>
      <c r="J374" s="188"/>
    </row>
    <row r="375" spans="3:10" ht="12" customHeight="1">
      <c r="C375" s="188"/>
      <c r="F375" s="188"/>
      <c r="H375" s="188"/>
      <c r="I375" s="188"/>
      <c r="J375" s="188"/>
    </row>
    <row r="376" spans="3:10" ht="12" customHeight="1">
      <c r="C376" s="188"/>
      <c r="F376" s="188"/>
      <c r="H376" s="188"/>
      <c r="I376" s="188"/>
      <c r="J376" s="188"/>
    </row>
    <row r="377" spans="3:10" ht="12" customHeight="1">
      <c r="C377" s="188"/>
      <c r="F377" s="188"/>
      <c r="H377" s="188"/>
      <c r="I377" s="188"/>
      <c r="J377" s="188"/>
    </row>
    <row r="378" spans="3:10" ht="12" customHeight="1">
      <c r="C378" s="188"/>
      <c r="F378" s="188"/>
      <c r="H378" s="188"/>
      <c r="I378" s="188"/>
      <c r="J378" s="188"/>
    </row>
    <row r="379" spans="3:10" ht="12" customHeight="1">
      <c r="C379" s="188"/>
      <c r="F379" s="188"/>
      <c r="H379" s="188"/>
      <c r="I379" s="188"/>
      <c r="J379" s="188"/>
    </row>
    <row r="380" spans="3:10" ht="12" customHeight="1">
      <c r="C380" s="188"/>
      <c r="F380" s="188"/>
      <c r="H380" s="188"/>
      <c r="I380" s="188"/>
      <c r="J380" s="188"/>
    </row>
    <row r="381" spans="3:10" ht="12" customHeight="1">
      <c r="C381" s="188"/>
      <c r="F381" s="188"/>
      <c r="H381" s="188"/>
      <c r="I381" s="188"/>
      <c r="J381" s="188"/>
    </row>
    <row r="382" spans="3:10" ht="12" customHeight="1">
      <c r="C382" s="188"/>
      <c r="F382" s="188"/>
      <c r="H382" s="188"/>
      <c r="I382" s="188"/>
      <c r="J382" s="188"/>
    </row>
    <row r="383" spans="3:10" ht="12" customHeight="1">
      <c r="C383" s="188"/>
      <c r="F383" s="188"/>
      <c r="H383" s="188"/>
      <c r="I383" s="188"/>
      <c r="J383" s="188"/>
    </row>
    <row r="384" spans="3:10" ht="12" customHeight="1">
      <c r="C384" s="188"/>
      <c r="F384" s="188"/>
      <c r="H384" s="188"/>
      <c r="I384" s="188"/>
      <c r="J384" s="188"/>
    </row>
    <row r="385" spans="3:10" ht="12" customHeight="1">
      <c r="C385" s="188"/>
      <c r="F385" s="188"/>
      <c r="H385" s="188"/>
      <c r="I385" s="188"/>
      <c r="J385" s="188"/>
    </row>
    <row r="386" spans="3:10" ht="12" customHeight="1">
      <c r="C386" s="188"/>
      <c r="F386" s="188"/>
      <c r="H386" s="188"/>
      <c r="I386" s="188"/>
      <c r="J386" s="188"/>
    </row>
    <row r="387" spans="3:10" ht="12" customHeight="1">
      <c r="C387" s="188"/>
      <c r="F387" s="188"/>
      <c r="H387" s="188"/>
      <c r="I387" s="188"/>
      <c r="J387" s="188"/>
    </row>
    <row r="388" spans="3:10" ht="12" customHeight="1">
      <c r="C388" s="188"/>
      <c r="F388" s="188"/>
      <c r="H388" s="188"/>
      <c r="I388" s="188"/>
      <c r="J388" s="188"/>
    </row>
    <row r="389" spans="3:10" ht="12" customHeight="1">
      <c r="C389" s="188"/>
      <c r="F389" s="188"/>
      <c r="H389" s="188"/>
      <c r="I389" s="188"/>
      <c r="J389" s="188"/>
    </row>
    <row r="390" spans="3:10" ht="12" customHeight="1">
      <c r="C390" s="188"/>
      <c r="F390" s="188"/>
      <c r="H390" s="188"/>
      <c r="I390" s="188"/>
      <c r="J390" s="188"/>
    </row>
    <row r="391" spans="3:10" ht="12" customHeight="1">
      <c r="C391" s="188"/>
      <c r="F391" s="188"/>
      <c r="H391" s="188"/>
      <c r="I391" s="188"/>
      <c r="J391" s="188"/>
    </row>
    <row r="392" spans="3:10" ht="12" customHeight="1">
      <c r="C392" s="188"/>
      <c r="F392" s="188"/>
      <c r="H392" s="188"/>
      <c r="I392" s="188"/>
      <c r="J392" s="188"/>
    </row>
    <row r="393" spans="3:10" ht="12" customHeight="1">
      <c r="C393" s="188"/>
      <c r="F393" s="188"/>
      <c r="H393" s="188"/>
      <c r="I393" s="188"/>
      <c r="J393" s="188"/>
    </row>
    <row r="394" spans="3:10" ht="12" customHeight="1">
      <c r="C394" s="188"/>
      <c r="F394" s="188"/>
      <c r="H394" s="188"/>
      <c r="I394" s="188"/>
      <c r="J394" s="188"/>
    </row>
    <row r="395" spans="3:10" ht="12" customHeight="1">
      <c r="C395" s="188"/>
      <c r="F395" s="188"/>
      <c r="H395" s="188"/>
      <c r="I395" s="188"/>
      <c r="J395" s="188"/>
    </row>
    <row r="396" spans="3:10" ht="12" customHeight="1">
      <c r="C396" s="188"/>
      <c r="F396" s="188"/>
      <c r="H396" s="188"/>
      <c r="I396" s="188"/>
      <c r="J396" s="188"/>
    </row>
    <row r="397" spans="3:10" ht="12" customHeight="1">
      <c r="C397" s="188"/>
      <c r="F397" s="188"/>
      <c r="H397" s="188"/>
      <c r="I397" s="188"/>
      <c r="J397" s="188"/>
    </row>
    <row r="398" spans="3:10" ht="12" customHeight="1">
      <c r="C398" s="188"/>
      <c r="F398" s="188"/>
      <c r="H398" s="188"/>
      <c r="I398" s="188"/>
      <c r="J398" s="188"/>
    </row>
    <row r="399" spans="3:10" ht="12" customHeight="1">
      <c r="C399" s="188"/>
      <c r="F399" s="188"/>
      <c r="H399" s="188"/>
      <c r="I399" s="188"/>
      <c r="J399" s="188"/>
    </row>
    <row r="400" spans="3:10" ht="12" customHeight="1">
      <c r="C400" s="188"/>
      <c r="F400" s="188"/>
      <c r="H400" s="188"/>
      <c r="I400" s="188"/>
      <c r="J400" s="188"/>
    </row>
    <row r="401" spans="3:10" ht="12" customHeight="1">
      <c r="C401" s="188"/>
      <c r="F401" s="188"/>
      <c r="H401" s="188"/>
      <c r="I401" s="188"/>
      <c r="J401" s="188"/>
    </row>
    <row r="402" spans="3:10" ht="12" customHeight="1">
      <c r="C402" s="188"/>
      <c r="F402" s="188"/>
      <c r="H402" s="188"/>
      <c r="I402" s="188"/>
      <c r="J402" s="188"/>
    </row>
    <row r="403" spans="3:10" ht="12" customHeight="1">
      <c r="C403" s="188"/>
      <c r="F403" s="188"/>
      <c r="H403" s="188"/>
      <c r="I403" s="188"/>
      <c r="J403" s="188"/>
    </row>
    <row r="404" spans="3:10" ht="12" customHeight="1">
      <c r="C404" s="188"/>
      <c r="F404" s="188"/>
      <c r="H404" s="188"/>
      <c r="I404" s="188"/>
      <c r="J404" s="188"/>
    </row>
    <row r="405" spans="3:10" ht="12" customHeight="1">
      <c r="C405" s="188"/>
      <c r="F405" s="188"/>
      <c r="H405" s="188"/>
      <c r="I405" s="188"/>
      <c r="J405" s="188"/>
    </row>
    <row r="406" spans="3:10" ht="12" customHeight="1">
      <c r="C406" s="188"/>
      <c r="F406" s="188"/>
      <c r="H406" s="188"/>
      <c r="I406" s="188"/>
      <c r="J406" s="188"/>
    </row>
    <row r="407" spans="3:10" ht="12" customHeight="1">
      <c r="C407" s="188"/>
      <c r="F407" s="188"/>
      <c r="H407" s="188"/>
      <c r="I407" s="188"/>
      <c r="J407" s="188"/>
    </row>
    <row r="408" spans="3:10" ht="12" customHeight="1">
      <c r="C408" s="188"/>
      <c r="F408" s="188"/>
      <c r="H408" s="188"/>
      <c r="I408" s="188"/>
      <c r="J408" s="188"/>
    </row>
    <row r="409" spans="3:10" ht="12" customHeight="1">
      <c r="C409" s="188"/>
      <c r="F409" s="188"/>
      <c r="H409" s="188"/>
      <c r="I409" s="188"/>
      <c r="J409" s="188"/>
    </row>
    <row r="410" spans="3:10" ht="12" customHeight="1">
      <c r="C410" s="188"/>
      <c r="F410" s="188"/>
      <c r="H410" s="188"/>
      <c r="I410" s="188"/>
      <c r="J410" s="188"/>
    </row>
    <row r="411" spans="3:10" ht="12" customHeight="1">
      <c r="C411" s="188"/>
      <c r="F411" s="188"/>
      <c r="H411" s="188"/>
      <c r="I411" s="188"/>
      <c r="J411" s="188"/>
    </row>
    <row r="412" spans="3:10" ht="12" customHeight="1">
      <c r="C412" s="188"/>
      <c r="F412" s="188"/>
      <c r="H412" s="188"/>
      <c r="I412" s="188"/>
      <c r="J412" s="188"/>
    </row>
    <row r="413" spans="3:10" ht="12" customHeight="1">
      <c r="C413" s="188"/>
      <c r="F413" s="188"/>
      <c r="H413" s="188"/>
      <c r="I413" s="188"/>
      <c r="J413" s="188"/>
    </row>
    <row r="414" spans="3:10" ht="12" customHeight="1">
      <c r="C414" s="188"/>
      <c r="F414" s="188"/>
      <c r="H414" s="188"/>
      <c r="I414" s="188"/>
      <c r="J414" s="188"/>
    </row>
    <row r="415" spans="3:10" ht="12" customHeight="1">
      <c r="C415" s="188"/>
      <c r="F415" s="188"/>
      <c r="H415" s="188"/>
      <c r="I415" s="188"/>
      <c r="J415" s="188"/>
    </row>
    <row r="416" spans="3:10" ht="12" customHeight="1">
      <c r="C416" s="188"/>
      <c r="F416" s="188"/>
      <c r="H416" s="188"/>
      <c r="I416" s="188"/>
      <c r="J416" s="188"/>
    </row>
    <row r="417" spans="3:10" ht="12" customHeight="1">
      <c r="C417" s="188"/>
      <c r="F417" s="188"/>
      <c r="H417" s="188"/>
      <c r="I417" s="188"/>
      <c r="J417" s="188"/>
    </row>
    <row r="418" spans="3:10" ht="12" customHeight="1">
      <c r="C418" s="188"/>
      <c r="F418" s="188"/>
      <c r="H418" s="188"/>
      <c r="I418" s="188"/>
      <c r="J418" s="188"/>
    </row>
    <row r="419" spans="3:10" ht="12" customHeight="1">
      <c r="C419" s="188"/>
      <c r="F419" s="188"/>
      <c r="H419" s="188"/>
      <c r="I419" s="188"/>
      <c r="J419" s="188"/>
    </row>
    <row r="420" spans="3:10" ht="12" customHeight="1">
      <c r="C420" s="188"/>
      <c r="F420" s="188"/>
      <c r="H420" s="188"/>
      <c r="I420" s="188"/>
      <c r="J420" s="188"/>
    </row>
    <row r="421" spans="3:10" ht="12" customHeight="1">
      <c r="C421" s="188"/>
      <c r="F421" s="188"/>
      <c r="H421" s="188"/>
      <c r="I421" s="188"/>
      <c r="J421" s="188"/>
    </row>
    <row r="422" spans="3:10" ht="12" customHeight="1">
      <c r="C422" s="188"/>
      <c r="F422" s="188"/>
      <c r="H422" s="188"/>
      <c r="I422" s="188"/>
      <c r="J422" s="188"/>
    </row>
    <row r="423" spans="3:10" ht="12" customHeight="1">
      <c r="C423" s="188"/>
      <c r="F423" s="188"/>
      <c r="H423" s="188"/>
      <c r="I423" s="188"/>
      <c r="J423" s="188"/>
    </row>
    <row r="424" spans="3:10" ht="12" customHeight="1">
      <c r="C424" s="188"/>
      <c r="F424" s="188"/>
      <c r="H424" s="188"/>
      <c r="I424" s="188"/>
      <c r="J424" s="188"/>
    </row>
    <row r="425" spans="3:10" ht="12" customHeight="1">
      <c r="C425" s="188"/>
      <c r="F425" s="188"/>
      <c r="H425" s="188"/>
      <c r="I425" s="188"/>
      <c r="J425" s="188"/>
    </row>
    <row r="426" spans="3:10" ht="12" customHeight="1">
      <c r="C426" s="188"/>
      <c r="F426" s="188"/>
      <c r="H426" s="188"/>
      <c r="I426" s="188"/>
      <c r="J426" s="188"/>
    </row>
    <row r="427" spans="3:10" ht="12" customHeight="1">
      <c r="C427" s="188"/>
      <c r="F427" s="188"/>
      <c r="H427" s="188"/>
      <c r="I427" s="188"/>
      <c r="J427" s="188"/>
    </row>
    <row r="428" spans="3:10" ht="12" customHeight="1">
      <c r="C428" s="188"/>
      <c r="F428" s="188"/>
      <c r="H428" s="188"/>
      <c r="I428" s="188"/>
      <c r="J428" s="188"/>
    </row>
    <row r="429" spans="3:10" ht="12" customHeight="1">
      <c r="C429" s="188"/>
      <c r="F429" s="188"/>
      <c r="H429" s="188"/>
      <c r="I429" s="188"/>
      <c r="J429" s="188"/>
    </row>
    <row r="430" spans="3:10" ht="12" customHeight="1">
      <c r="C430" s="188"/>
      <c r="F430" s="188"/>
      <c r="H430" s="188"/>
      <c r="I430" s="188"/>
      <c r="J430" s="188"/>
    </row>
    <row r="431" spans="3:10" ht="12" customHeight="1">
      <c r="C431" s="188"/>
      <c r="F431" s="188"/>
      <c r="H431" s="188"/>
      <c r="I431" s="188"/>
      <c r="J431" s="188"/>
    </row>
    <row r="432" spans="3:10" ht="12" customHeight="1">
      <c r="C432" s="188"/>
      <c r="F432" s="188"/>
      <c r="H432" s="188"/>
      <c r="I432" s="188"/>
      <c r="J432" s="188"/>
    </row>
    <row r="433" spans="3:10" ht="12" customHeight="1">
      <c r="C433" s="188"/>
      <c r="F433" s="188"/>
      <c r="H433" s="188"/>
      <c r="I433" s="188"/>
      <c r="J433" s="188"/>
    </row>
    <row r="434" spans="3:10" ht="12" customHeight="1">
      <c r="C434" s="188"/>
      <c r="F434" s="188"/>
      <c r="H434" s="188"/>
      <c r="I434" s="188"/>
      <c r="J434" s="188"/>
    </row>
    <row r="435" spans="3:10" ht="12" customHeight="1">
      <c r="C435" s="188"/>
      <c r="F435" s="188"/>
      <c r="H435" s="188"/>
      <c r="I435" s="188"/>
      <c r="J435" s="188"/>
    </row>
    <row r="436" spans="3:10" ht="12" customHeight="1">
      <c r="C436" s="188"/>
      <c r="F436" s="188"/>
      <c r="H436" s="188"/>
      <c r="I436" s="188"/>
      <c r="J436" s="188"/>
    </row>
    <row r="437" spans="3:10" ht="12" customHeight="1">
      <c r="C437" s="188"/>
      <c r="F437" s="188"/>
      <c r="H437" s="188"/>
      <c r="I437" s="188"/>
      <c r="J437" s="188"/>
    </row>
    <row r="438" spans="3:10" ht="12" customHeight="1">
      <c r="C438" s="188"/>
      <c r="F438" s="188"/>
      <c r="H438" s="188"/>
      <c r="I438" s="188"/>
      <c r="J438" s="188"/>
    </row>
    <row r="439" spans="3:10" ht="12" customHeight="1">
      <c r="C439" s="188"/>
      <c r="F439" s="188"/>
      <c r="H439" s="188"/>
      <c r="I439" s="188"/>
      <c r="J439" s="188"/>
    </row>
    <row r="440" spans="3:10" ht="12" customHeight="1">
      <c r="C440" s="188"/>
      <c r="F440" s="188"/>
      <c r="H440" s="188"/>
      <c r="I440" s="188"/>
      <c r="J440" s="188"/>
    </row>
    <row r="441" spans="3:10" ht="12" customHeight="1">
      <c r="C441" s="188"/>
      <c r="F441" s="188"/>
      <c r="H441" s="188"/>
      <c r="I441" s="188"/>
      <c r="J441" s="188"/>
    </row>
    <row r="442" spans="3:10" ht="12" customHeight="1">
      <c r="C442" s="188"/>
      <c r="F442" s="188"/>
      <c r="H442" s="188"/>
      <c r="I442" s="188"/>
      <c r="J442" s="188"/>
    </row>
    <row r="443" spans="3:10" ht="12" customHeight="1">
      <c r="C443" s="188"/>
      <c r="F443" s="188"/>
      <c r="H443" s="188"/>
      <c r="I443" s="188"/>
      <c r="J443" s="188"/>
    </row>
    <row r="444" spans="3:10" ht="12" customHeight="1">
      <c r="C444" s="188"/>
      <c r="F444" s="188"/>
      <c r="H444" s="188"/>
      <c r="I444" s="188"/>
      <c r="J444" s="188"/>
    </row>
    <row r="445" spans="3:10" ht="12" customHeight="1">
      <c r="C445" s="188"/>
      <c r="F445" s="188"/>
      <c r="H445" s="188"/>
      <c r="I445" s="188"/>
      <c r="J445" s="188"/>
    </row>
    <row r="446" spans="3:10" ht="12" customHeight="1">
      <c r="C446" s="188"/>
      <c r="F446" s="188"/>
      <c r="H446" s="188"/>
      <c r="I446" s="188"/>
      <c r="J446" s="188"/>
    </row>
    <row r="447" spans="3:10" ht="12" customHeight="1">
      <c r="C447" s="188"/>
      <c r="F447" s="188"/>
      <c r="H447" s="188"/>
      <c r="I447" s="188"/>
      <c r="J447" s="188"/>
    </row>
    <row r="448" spans="3:10" ht="12" customHeight="1">
      <c r="C448" s="188"/>
      <c r="F448" s="188"/>
      <c r="H448" s="188"/>
      <c r="I448" s="188"/>
      <c r="J448" s="188"/>
    </row>
    <row r="449" spans="3:10" ht="12" customHeight="1">
      <c r="C449" s="188"/>
      <c r="F449" s="188"/>
      <c r="H449" s="188"/>
      <c r="I449" s="188"/>
      <c r="J449" s="188"/>
    </row>
    <row r="450" spans="3:10" ht="12" customHeight="1">
      <c r="C450" s="188"/>
      <c r="F450" s="188"/>
      <c r="H450" s="188"/>
      <c r="I450" s="188"/>
      <c r="J450" s="188"/>
    </row>
    <row r="451" spans="3:10" ht="12" customHeight="1">
      <c r="C451" s="188"/>
      <c r="F451" s="188"/>
      <c r="H451" s="188"/>
      <c r="I451" s="188"/>
      <c r="J451" s="188"/>
    </row>
    <row r="452" spans="3:10" ht="12" customHeight="1">
      <c r="C452" s="188"/>
      <c r="F452" s="188"/>
      <c r="H452" s="188"/>
      <c r="I452" s="188"/>
      <c r="J452" s="188"/>
    </row>
    <row r="453" spans="3:10" ht="12" customHeight="1">
      <c r="C453" s="188"/>
      <c r="F453" s="188"/>
      <c r="H453" s="188"/>
      <c r="I453" s="188"/>
      <c r="J453" s="188"/>
    </row>
    <row r="454" spans="3:10" ht="12" customHeight="1">
      <c r="C454" s="188"/>
      <c r="F454" s="188"/>
      <c r="H454" s="188"/>
      <c r="I454" s="188"/>
      <c r="J454" s="188"/>
    </row>
    <row r="455" spans="3:10" ht="12" customHeight="1">
      <c r="C455" s="188"/>
      <c r="F455" s="188"/>
      <c r="H455" s="188"/>
      <c r="I455" s="188"/>
      <c r="J455" s="188"/>
    </row>
    <row r="456" spans="3:10" ht="12" customHeight="1">
      <c r="C456" s="188"/>
      <c r="F456" s="188"/>
      <c r="H456" s="188"/>
      <c r="I456" s="188"/>
      <c r="J456" s="188"/>
    </row>
    <row r="457" spans="3:10" ht="12" customHeight="1">
      <c r="C457" s="188"/>
      <c r="F457" s="188"/>
      <c r="H457" s="188"/>
      <c r="I457" s="188"/>
      <c r="J457" s="188"/>
    </row>
    <row r="458" spans="3:10" ht="12" customHeight="1">
      <c r="C458" s="188"/>
      <c r="F458" s="188"/>
      <c r="H458" s="188"/>
      <c r="I458" s="188"/>
      <c r="J458" s="188"/>
    </row>
    <row r="459" spans="3:10" ht="12" customHeight="1">
      <c r="C459" s="188"/>
      <c r="F459" s="188"/>
      <c r="H459" s="188"/>
      <c r="I459" s="188"/>
      <c r="J459" s="188"/>
    </row>
    <row r="460" spans="3:10" ht="12" customHeight="1">
      <c r="C460" s="188"/>
      <c r="F460" s="188"/>
      <c r="H460" s="188"/>
      <c r="I460" s="188"/>
      <c r="J460" s="188"/>
    </row>
    <row r="461" spans="3:10" ht="12" customHeight="1">
      <c r="C461" s="188"/>
      <c r="F461" s="188"/>
      <c r="H461" s="188"/>
      <c r="I461" s="188"/>
      <c r="J461" s="188"/>
    </row>
    <row r="462" spans="3:10" ht="12" customHeight="1">
      <c r="C462" s="188"/>
      <c r="F462" s="188"/>
      <c r="H462" s="188"/>
      <c r="I462" s="188"/>
      <c r="J462" s="188"/>
    </row>
    <row r="463" spans="3:10" ht="12" customHeight="1">
      <c r="C463" s="188"/>
      <c r="F463" s="188"/>
      <c r="H463" s="188"/>
      <c r="I463" s="188"/>
      <c r="J463" s="188"/>
    </row>
    <row r="464" spans="3:10" ht="12" customHeight="1">
      <c r="C464" s="188"/>
      <c r="F464" s="188"/>
      <c r="H464" s="188"/>
      <c r="I464" s="188"/>
      <c r="J464" s="188"/>
    </row>
    <row r="465" spans="3:10" ht="12" customHeight="1">
      <c r="C465" s="188"/>
      <c r="F465" s="188"/>
      <c r="H465" s="188"/>
      <c r="I465" s="188"/>
      <c r="J465" s="188"/>
    </row>
    <row r="466" spans="3:10" ht="12" customHeight="1">
      <c r="C466" s="188"/>
      <c r="F466" s="188"/>
      <c r="H466" s="188"/>
      <c r="I466" s="188"/>
      <c r="J466" s="188"/>
    </row>
    <row r="467" spans="3:10" ht="12" customHeight="1">
      <c r="C467" s="188"/>
      <c r="F467" s="188"/>
      <c r="H467" s="188"/>
      <c r="I467" s="188"/>
      <c r="J467" s="188"/>
    </row>
    <row r="468" spans="3:10" ht="12" customHeight="1">
      <c r="C468" s="188"/>
      <c r="F468" s="188"/>
      <c r="H468" s="188"/>
      <c r="I468" s="188"/>
      <c r="J468" s="188"/>
    </row>
    <row r="469" spans="3:10" ht="12" customHeight="1">
      <c r="C469" s="188"/>
      <c r="F469" s="188"/>
      <c r="H469" s="188"/>
      <c r="I469" s="188"/>
      <c r="J469" s="188"/>
    </row>
    <row r="470" spans="3:10" ht="12" customHeight="1">
      <c r="C470" s="188"/>
      <c r="F470" s="188"/>
      <c r="H470" s="188"/>
      <c r="I470" s="188"/>
      <c r="J470" s="188"/>
    </row>
    <row r="471" spans="3:10" ht="12" customHeight="1">
      <c r="C471" s="188"/>
      <c r="F471" s="188"/>
      <c r="H471" s="188"/>
      <c r="I471" s="188"/>
      <c r="J471" s="188"/>
    </row>
    <row r="472" spans="3:10" ht="12" customHeight="1">
      <c r="C472" s="188"/>
      <c r="F472" s="188"/>
      <c r="H472" s="188"/>
      <c r="I472" s="188"/>
      <c r="J472" s="188"/>
    </row>
    <row r="473" spans="3:10" ht="12" customHeight="1">
      <c r="C473" s="188"/>
      <c r="F473" s="188"/>
      <c r="H473" s="188"/>
      <c r="I473" s="188"/>
      <c r="J473" s="188"/>
    </row>
    <row r="474" spans="3:10" ht="12" customHeight="1">
      <c r="C474" s="188"/>
      <c r="F474" s="188"/>
      <c r="H474" s="188"/>
      <c r="I474" s="188"/>
      <c r="J474" s="188"/>
    </row>
    <row r="475" spans="3:10" ht="12" customHeight="1">
      <c r="C475" s="188"/>
      <c r="F475" s="188"/>
      <c r="H475" s="188"/>
      <c r="I475" s="188"/>
      <c r="J475" s="188"/>
    </row>
    <row r="476" spans="3:10" ht="12" customHeight="1">
      <c r="C476" s="188"/>
      <c r="F476" s="188"/>
      <c r="H476" s="188"/>
      <c r="I476" s="188"/>
      <c r="J476" s="188"/>
    </row>
    <row r="477" spans="3:10" ht="12" customHeight="1">
      <c r="C477" s="188"/>
      <c r="F477" s="188"/>
      <c r="H477" s="188"/>
      <c r="I477" s="188"/>
      <c r="J477" s="188"/>
    </row>
    <row r="478" spans="3:10" ht="12" customHeight="1">
      <c r="C478" s="188"/>
      <c r="F478" s="188"/>
      <c r="H478" s="188"/>
      <c r="I478" s="188"/>
      <c r="J478" s="188"/>
    </row>
    <row r="479" spans="3:10" ht="12" customHeight="1">
      <c r="C479" s="188"/>
      <c r="F479" s="188"/>
      <c r="H479" s="188"/>
      <c r="I479" s="188"/>
      <c r="J479" s="188"/>
    </row>
    <row r="480" spans="3:10" ht="12" customHeight="1">
      <c r="C480" s="188"/>
      <c r="F480" s="188"/>
      <c r="H480" s="188"/>
      <c r="I480" s="188"/>
      <c r="J480" s="188"/>
    </row>
    <row r="481" spans="3:10" ht="12" customHeight="1">
      <c r="C481" s="188"/>
      <c r="F481" s="188"/>
      <c r="H481" s="188"/>
      <c r="I481" s="188"/>
      <c r="J481" s="188"/>
    </row>
    <row r="482" spans="3:10" ht="12" customHeight="1">
      <c r="C482" s="188"/>
      <c r="F482" s="188"/>
      <c r="H482" s="188"/>
      <c r="I482" s="188"/>
      <c r="J482" s="188"/>
    </row>
    <row r="483" spans="3:10" ht="12" customHeight="1">
      <c r="C483" s="188"/>
      <c r="F483" s="188"/>
      <c r="H483" s="188"/>
      <c r="I483" s="188"/>
      <c r="J483" s="188"/>
    </row>
    <row r="484" spans="3:10" ht="12" customHeight="1">
      <c r="C484" s="188"/>
      <c r="F484" s="188"/>
      <c r="H484" s="188"/>
      <c r="I484" s="188"/>
      <c r="J484" s="188"/>
    </row>
    <row r="485" spans="3:10" ht="12" customHeight="1">
      <c r="C485" s="188"/>
      <c r="F485" s="188"/>
      <c r="H485" s="188"/>
      <c r="I485" s="188"/>
      <c r="J485" s="188"/>
    </row>
    <row r="486" spans="3:10" ht="12" customHeight="1">
      <c r="C486" s="188"/>
      <c r="F486" s="188"/>
      <c r="H486" s="188"/>
      <c r="I486" s="188"/>
      <c r="J486" s="188"/>
    </row>
    <row r="487" spans="3:10" ht="12" customHeight="1">
      <c r="C487" s="188"/>
      <c r="F487" s="188"/>
      <c r="H487" s="188"/>
      <c r="I487" s="188"/>
      <c r="J487" s="188"/>
    </row>
    <row r="488" spans="3:10" ht="12" customHeight="1">
      <c r="C488" s="188"/>
      <c r="F488" s="188"/>
      <c r="H488" s="188"/>
      <c r="I488" s="188"/>
      <c r="J488" s="188"/>
    </row>
    <row r="489" spans="3:10" ht="12" customHeight="1">
      <c r="C489" s="188"/>
      <c r="F489" s="188"/>
      <c r="H489" s="188"/>
      <c r="I489" s="188"/>
      <c r="J489" s="188"/>
    </row>
    <row r="490" spans="3:10" ht="12" customHeight="1">
      <c r="C490" s="188"/>
      <c r="F490" s="188"/>
      <c r="H490" s="188"/>
      <c r="I490" s="188"/>
      <c r="J490" s="188"/>
    </row>
    <row r="491" spans="3:10" ht="12" customHeight="1">
      <c r="C491" s="188"/>
      <c r="F491" s="188"/>
      <c r="H491" s="188"/>
      <c r="I491" s="188"/>
      <c r="J491" s="188"/>
    </row>
    <row r="492" spans="3:10" ht="12" customHeight="1">
      <c r="C492" s="188"/>
      <c r="F492" s="188"/>
      <c r="H492" s="188"/>
      <c r="I492" s="188"/>
      <c r="J492" s="188"/>
    </row>
    <row r="493" spans="3:10" ht="12" customHeight="1">
      <c r="C493" s="188"/>
      <c r="F493" s="188"/>
      <c r="H493" s="188"/>
      <c r="I493" s="188"/>
      <c r="J493" s="188"/>
    </row>
    <row r="494" spans="3:10" ht="12" customHeight="1">
      <c r="C494" s="188"/>
      <c r="F494" s="188"/>
      <c r="H494" s="188"/>
      <c r="I494" s="188"/>
      <c r="J494" s="188"/>
    </row>
    <row r="495" spans="3:10" ht="12" customHeight="1">
      <c r="C495" s="188"/>
      <c r="F495" s="188"/>
      <c r="H495" s="188"/>
      <c r="I495" s="188"/>
      <c r="J495" s="188"/>
    </row>
    <row r="496" spans="3:10" ht="12" customHeight="1">
      <c r="C496" s="188"/>
      <c r="F496" s="188"/>
      <c r="H496" s="188"/>
      <c r="I496" s="188"/>
      <c r="J496" s="188"/>
    </row>
    <row r="497" spans="3:10" ht="12" customHeight="1">
      <c r="C497" s="188"/>
      <c r="F497" s="188"/>
      <c r="H497" s="188"/>
      <c r="I497" s="188"/>
      <c r="J497" s="188"/>
    </row>
    <row r="498" spans="3:10" ht="12" customHeight="1">
      <c r="C498" s="188"/>
      <c r="F498" s="188"/>
      <c r="H498" s="188"/>
      <c r="I498" s="188"/>
      <c r="J498" s="188"/>
    </row>
    <row r="499" spans="3:10" ht="12" customHeight="1">
      <c r="C499" s="188"/>
      <c r="F499" s="188"/>
      <c r="H499" s="188"/>
      <c r="I499" s="188"/>
      <c r="J499" s="188"/>
    </row>
    <row r="500" spans="3:10" ht="12" customHeight="1">
      <c r="C500" s="188"/>
      <c r="F500" s="188"/>
      <c r="H500" s="188"/>
      <c r="I500" s="188"/>
      <c r="J500" s="188"/>
    </row>
    <row r="501" spans="3:10" ht="12" customHeight="1">
      <c r="C501" s="188"/>
      <c r="F501" s="188"/>
      <c r="H501" s="188"/>
      <c r="I501" s="188"/>
      <c r="J501" s="188"/>
    </row>
    <row r="502" spans="3:10" ht="12" customHeight="1">
      <c r="C502" s="188"/>
      <c r="F502" s="188"/>
      <c r="H502" s="188"/>
      <c r="I502" s="188"/>
      <c r="J502" s="188"/>
    </row>
    <row r="503" spans="3:10" ht="12" customHeight="1">
      <c r="C503" s="188"/>
      <c r="F503" s="188"/>
      <c r="H503" s="188"/>
      <c r="I503" s="188"/>
      <c r="J503" s="188"/>
    </row>
    <row r="504" spans="3:10" ht="12" customHeight="1">
      <c r="C504" s="188"/>
      <c r="F504" s="188"/>
      <c r="H504" s="188"/>
      <c r="I504" s="188"/>
      <c r="J504" s="188"/>
    </row>
    <row r="505" spans="3:10" ht="12" customHeight="1">
      <c r="C505" s="188"/>
      <c r="F505" s="188"/>
      <c r="H505" s="188"/>
      <c r="I505" s="188"/>
      <c r="J505" s="188"/>
    </row>
    <row r="506" spans="3:10" ht="12" customHeight="1">
      <c r="C506" s="188"/>
      <c r="F506" s="188"/>
      <c r="H506" s="188"/>
      <c r="I506" s="188"/>
      <c r="J506" s="188"/>
    </row>
    <row r="507" spans="3:10" ht="12" customHeight="1">
      <c r="C507" s="188"/>
      <c r="F507" s="188"/>
      <c r="H507" s="188"/>
      <c r="I507" s="188"/>
      <c r="J507" s="188"/>
    </row>
    <row r="508" spans="3:10" ht="12" customHeight="1">
      <c r="C508" s="188"/>
      <c r="F508" s="188"/>
      <c r="H508" s="188"/>
      <c r="I508" s="188"/>
      <c r="J508" s="188"/>
    </row>
    <row r="509" spans="3:10" ht="12" customHeight="1">
      <c r="C509" s="188"/>
      <c r="F509" s="188"/>
      <c r="H509" s="188"/>
      <c r="I509" s="188"/>
      <c r="J509" s="188"/>
    </row>
    <row r="510" spans="3:10" ht="12" customHeight="1">
      <c r="C510" s="188"/>
      <c r="F510" s="188"/>
      <c r="H510" s="188"/>
      <c r="I510" s="188"/>
      <c r="J510" s="188"/>
    </row>
    <row r="511" spans="3:10" ht="12" customHeight="1">
      <c r="C511" s="188"/>
      <c r="F511" s="188"/>
      <c r="H511" s="188"/>
      <c r="I511" s="188"/>
      <c r="J511" s="188"/>
    </row>
    <row r="512" spans="3:10" ht="12" customHeight="1">
      <c r="C512" s="188"/>
      <c r="F512" s="188"/>
      <c r="H512" s="188"/>
      <c r="I512" s="188"/>
      <c r="J512" s="188"/>
    </row>
    <row r="513" spans="3:10" ht="12" customHeight="1">
      <c r="C513" s="188"/>
      <c r="F513" s="188"/>
      <c r="H513" s="188"/>
      <c r="I513" s="188"/>
      <c r="J513" s="188"/>
    </row>
    <row r="514" spans="3:10" ht="12" customHeight="1">
      <c r="C514" s="188"/>
      <c r="F514" s="188"/>
      <c r="H514" s="188"/>
      <c r="I514" s="188"/>
      <c r="J514" s="188"/>
    </row>
    <row r="515" spans="3:10" ht="12" customHeight="1">
      <c r="C515" s="188"/>
      <c r="F515" s="188"/>
      <c r="H515" s="188"/>
      <c r="I515" s="188"/>
      <c r="J515" s="188"/>
    </row>
    <row r="516" spans="3:10" ht="12" customHeight="1">
      <c r="C516" s="188"/>
      <c r="F516" s="188"/>
      <c r="H516" s="188"/>
      <c r="I516" s="188"/>
      <c r="J516" s="188"/>
    </row>
    <row r="517" spans="3:10" ht="12" customHeight="1">
      <c r="C517" s="188"/>
      <c r="F517" s="188"/>
      <c r="H517" s="188"/>
      <c r="I517" s="188"/>
      <c r="J517" s="188"/>
    </row>
    <row r="518" spans="3:10" ht="12" customHeight="1">
      <c r="C518" s="188"/>
      <c r="F518" s="188"/>
      <c r="H518" s="188"/>
      <c r="I518" s="188"/>
      <c r="J518" s="188"/>
    </row>
    <row r="519" spans="3:10" ht="12" customHeight="1">
      <c r="C519" s="188"/>
      <c r="F519" s="188"/>
      <c r="H519" s="188"/>
      <c r="I519" s="188"/>
      <c r="J519" s="188"/>
    </row>
    <row r="520" spans="3:10" ht="12" customHeight="1">
      <c r="C520" s="188"/>
      <c r="F520" s="188"/>
      <c r="H520" s="188"/>
      <c r="I520" s="188"/>
      <c r="J520" s="188"/>
    </row>
    <row r="521" spans="3:10" ht="12" customHeight="1">
      <c r="C521" s="188"/>
      <c r="F521" s="188"/>
      <c r="H521" s="188"/>
      <c r="I521" s="188"/>
      <c r="J521" s="188"/>
    </row>
    <row r="522" spans="3:10" ht="12" customHeight="1">
      <c r="C522" s="188"/>
      <c r="F522" s="188"/>
      <c r="H522" s="188"/>
      <c r="I522" s="188"/>
      <c r="J522" s="188"/>
    </row>
    <row r="523" spans="3:10" ht="12" customHeight="1">
      <c r="C523" s="188"/>
      <c r="F523" s="188"/>
      <c r="H523" s="188"/>
      <c r="I523" s="188"/>
      <c r="J523" s="188"/>
    </row>
    <row r="524" spans="3:10" ht="12" customHeight="1">
      <c r="C524" s="188"/>
      <c r="F524" s="188"/>
      <c r="H524" s="188"/>
      <c r="I524" s="188"/>
      <c r="J524" s="188"/>
    </row>
    <row r="525" spans="3:10" ht="12" customHeight="1">
      <c r="C525" s="188"/>
      <c r="F525" s="188"/>
      <c r="H525" s="188"/>
      <c r="I525" s="188"/>
      <c r="J525" s="188"/>
    </row>
    <row r="526" spans="3:10" ht="12" customHeight="1">
      <c r="C526" s="188"/>
      <c r="F526" s="188"/>
      <c r="H526" s="188"/>
      <c r="I526" s="188"/>
      <c r="J526" s="188"/>
    </row>
    <row r="527" spans="3:10" ht="12" customHeight="1">
      <c r="C527" s="188"/>
      <c r="F527" s="188"/>
      <c r="H527" s="188"/>
      <c r="I527" s="188"/>
      <c r="J527" s="188"/>
    </row>
    <row r="528" spans="3:10" ht="12" customHeight="1">
      <c r="C528" s="188"/>
      <c r="F528" s="188"/>
      <c r="H528" s="188"/>
      <c r="I528" s="188"/>
      <c r="J528" s="188"/>
    </row>
    <row r="529" spans="3:10" ht="12" customHeight="1">
      <c r="C529" s="188"/>
      <c r="F529" s="188"/>
      <c r="H529" s="188"/>
      <c r="I529" s="188"/>
      <c r="J529" s="188"/>
    </row>
    <row r="530" spans="3:10" ht="12" customHeight="1">
      <c r="C530" s="188"/>
      <c r="F530" s="188"/>
      <c r="H530" s="188"/>
      <c r="I530" s="188"/>
      <c r="J530" s="188"/>
    </row>
    <row r="531" spans="3:10" ht="12" customHeight="1">
      <c r="C531" s="188"/>
      <c r="F531" s="188"/>
      <c r="H531" s="188"/>
      <c r="I531" s="188"/>
      <c r="J531" s="188"/>
    </row>
    <row r="532" spans="3:10" ht="12" customHeight="1">
      <c r="C532" s="188"/>
      <c r="F532" s="188"/>
      <c r="H532" s="188"/>
      <c r="I532" s="188"/>
      <c r="J532" s="188"/>
    </row>
    <row r="533" spans="3:10" ht="12" customHeight="1">
      <c r="C533" s="188"/>
      <c r="F533" s="188"/>
      <c r="H533" s="188"/>
      <c r="I533" s="188"/>
      <c r="J533" s="188"/>
    </row>
    <row r="534" spans="3:10" ht="12" customHeight="1">
      <c r="C534" s="188"/>
      <c r="F534" s="188"/>
      <c r="H534" s="188"/>
      <c r="I534" s="188"/>
      <c r="J534" s="188"/>
    </row>
    <row r="535" spans="3:10" ht="12" customHeight="1">
      <c r="C535" s="188"/>
      <c r="F535" s="188"/>
      <c r="H535" s="188"/>
      <c r="I535" s="188"/>
      <c r="J535" s="188"/>
    </row>
    <row r="536" spans="3:10" ht="12" customHeight="1">
      <c r="C536" s="188"/>
      <c r="F536" s="188"/>
      <c r="H536" s="188"/>
      <c r="I536" s="188"/>
      <c r="J536" s="188"/>
    </row>
    <row r="537" spans="3:10" ht="12" customHeight="1">
      <c r="C537" s="188"/>
      <c r="F537" s="188"/>
      <c r="H537" s="188"/>
      <c r="I537" s="188"/>
      <c r="J537" s="188"/>
    </row>
    <row r="538" spans="3:10" ht="12" customHeight="1">
      <c r="C538" s="188"/>
      <c r="F538" s="188"/>
      <c r="H538" s="188"/>
      <c r="I538" s="188"/>
      <c r="J538" s="188"/>
    </row>
    <row r="539" spans="3:10" ht="12" customHeight="1">
      <c r="C539" s="188"/>
      <c r="F539" s="188"/>
      <c r="H539" s="188"/>
      <c r="I539" s="188"/>
      <c r="J539" s="188"/>
    </row>
    <row r="540" spans="3:10" ht="12" customHeight="1">
      <c r="C540" s="188"/>
      <c r="F540" s="188"/>
      <c r="H540" s="188"/>
      <c r="I540" s="188"/>
      <c r="J540" s="188"/>
    </row>
    <row r="541" spans="3:10" ht="12" customHeight="1">
      <c r="C541" s="188"/>
      <c r="F541" s="188"/>
      <c r="H541" s="188"/>
      <c r="I541" s="188"/>
      <c r="J541" s="188"/>
    </row>
    <row r="542" spans="3:10" ht="12" customHeight="1">
      <c r="C542" s="188"/>
      <c r="F542" s="188"/>
      <c r="H542" s="188"/>
      <c r="I542" s="188"/>
      <c r="J542" s="188"/>
    </row>
    <row r="543" spans="3:10" ht="12" customHeight="1">
      <c r="C543" s="188"/>
      <c r="F543" s="188"/>
      <c r="H543" s="188"/>
      <c r="I543" s="188"/>
      <c r="J543" s="188"/>
    </row>
    <row r="544" spans="3:10" ht="12" customHeight="1">
      <c r="C544" s="188"/>
      <c r="F544" s="188"/>
      <c r="H544" s="188"/>
      <c r="I544" s="188"/>
      <c r="J544" s="188"/>
    </row>
    <row r="545" spans="3:10" ht="12" customHeight="1">
      <c r="C545" s="188"/>
      <c r="F545" s="188"/>
      <c r="H545" s="188"/>
      <c r="I545" s="188"/>
      <c r="J545" s="188"/>
    </row>
    <row r="546" spans="3:10" ht="12" customHeight="1">
      <c r="C546" s="188"/>
      <c r="F546" s="188"/>
      <c r="H546" s="188"/>
      <c r="I546" s="188"/>
      <c r="J546" s="188"/>
    </row>
    <row r="547" spans="3:10" ht="12" customHeight="1">
      <c r="C547" s="188"/>
      <c r="F547" s="188"/>
      <c r="H547" s="188"/>
      <c r="I547" s="188"/>
      <c r="J547" s="188"/>
    </row>
    <row r="548" spans="3:10" ht="12" customHeight="1">
      <c r="C548" s="188"/>
      <c r="F548" s="188"/>
      <c r="H548" s="188"/>
      <c r="I548" s="188"/>
      <c r="J548" s="188"/>
    </row>
    <row r="549" spans="3:10" ht="12" customHeight="1">
      <c r="C549" s="188"/>
      <c r="F549" s="188"/>
      <c r="H549" s="188"/>
      <c r="I549" s="188"/>
      <c r="J549" s="188"/>
    </row>
    <row r="550" spans="3:10" ht="12" customHeight="1">
      <c r="C550" s="188"/>
      <c r="F550" s="188"/>
      <c r="H550" s="188"/>
      <c r="I550" s="188"/>
      <c r="J550" s="188"/>
    </row>
    <row r="551" spans="3:10" ht="12" customHeight="1">
      <c r="C551" s="188"/>
      <c r="F551" s="188"/>
      <c r="H551" s="188"/>
      <c r="I551" s="188"/>
      <c r="J551" s="188"/>
    </row>
    <row r="552" spans="3:10" ht="12" customHeight="1">
      <c r="C552" s="188"/>
      <c r="F552" s="188"/>
      <c r="H552" s="188"/>
      <c r="I552" s="188"/>
      <c r="J552" s="188"/>
    </row>
    <row r="553" spans="3:10" ht="12" customHeight="1">
      <c r="C553" s="188"/>
      <c r="F553" s="188"/>
      <c r="H553" s="188"/>
      <c r="I553" s="188"/>
      <c r="J553" s="188"/>
    </row>
    <row r="554" spans="3:10" ht="12" customHeight="1">
      <c r="C554" s="188"/>
      <c r="F554" s="188"/>
      <c r="H554" s="188"/>
      <c r="I554" s="188"/>
      <c r="J554" s="188"/>
    </row>
    <row r="555" spans="3:10" ht="12" customHeight="1">
      <c r="C555" s="188"/>
      <c r="F555" s="188"/>
      <c r="H555" s="188"/>
      <c r="I555" s="188"/>
      <c r="J555" s="188"/>
    </row>
    <row r="556" spans="3:10" ht="12" customHeight="1">
      <c r="C556" s="188"/>
      <c r="F556" s="188"/>
      <c r="H556" s="188"/>
      <c r="I556" s="188"/>
      <c r="J556" s="188"/>
    </row>
    <row r="557" spans="3:10" ht="12" customHeight="1">
      <c r="C557" s="188"/>
      <c r="F557" s="188"/>
      <c r="H557" s="188"/>
      <c r="I557" s="188"/>
      <c r="J557" s="188"/>
    </row>
    <row r="558" spans="3:10" ht="12" customHeight="1">
      <c r="C558" s="188"/>
      <c r="F558" s="188"/>
      <c r="H558" s="188"/>
      <c r="I558" s="188"/>
      <c r="J558" s="188"/>
    </row>
    <row r="559" spans="3:10" ht="12" customHeight="1">
      <c r="C559" s="188"/>
      <c r="F559" s="188"/>
      <c r="H559" s="188"/>
      <c r="I559" s="188"/>
      <c r="J559" s="188"/>
    </row>
    <row r="560" spans="3:10" ht="12" customHeight="1">
      <c r="C560" s="188"/>
      <c r="F560" s="188"/>
      <c r="H560" s="188"/>
      <c r="I560" s="188"/>
      <c r="J560" s="188"/>
    </row>
    <row r="561" spans="3:10" ht="12" customHeight="1">
      <c r="C561" s="188"/>
      <c r="F561" s="188"/>
      <c r="H561" s="188"/>
      <c r="I561" s="188"/>
      <c r="J561" s="188"/>
    </row>
    <row r="562" spans="3:10" ht="12" customHeight="1">
      <c r="C562" s="188"/>
      <c r="F562" s="188"/>
      <c r="H562" s="188"/>
      <c r="I562" s="188"/>
      <c r="J562" s="188"/>
    </row>
    <row r="563" spans="3:10" ht="12" customHeight="1">
      <c r="C563" s="188"/>
      <c r="F563" s="188"/>
      <c r="H563" s="188"/>
      <c r="I563" s="188"/>
      <c r="J563" s="188"/>
    </row>
    <row r="564" spans="3:10" ht="12" customHeight="1">
      <c r="C564" s="188"/>
      <c r="F564" s="188"/>
      <c r="H564" s="188"/>
      <c r="I564" s="188"/>
      <c r="J564" s="188"/>
    </row>
    <row r="565" spans="3:10" ht="12" customHeight="1">
      <c r="C565" s="188"/>
      <c r="F565" s="188"/>
      <c r="H565" s="188"/>
      <c r="I565" s="188"/>
      <c r="J565" s="188"/>
    </row>
    <row r="566" spans="3:10" ht="12" customHeight="1">
      <c r="C566" s="188"/>
      <c r="F566" s="188"/>
      <c r="H566" s="188"/>
      <c r="I566" s="188"/>
      <c r="J566" s="188"/>
    </row>
    <row r="567" spans="3:10" ht="12" customHeight="1">
      <c r="C567" s="188"/>
      <c r="F567" s="188"/>
      <c r="H567" s="188"/>
      <c r="I567" s="188"/>
      <c r="J567" s="188"/>
    </row>
    <row r="568" spans="3:10" ht="12" customHeight="1">
      <c r="C568" s="188"/>
      <c r="F568" s="188"/>
      <c r="H568" s="188"/>
      <c r="I568" s="188"/>
      <c r="J568" s="188"/>
    </row>
    <row r="569" spans="3:10" ht="12" customHeight="1">
      <c r="C569" s="188"/>
      <c r="F569" s="188"/>
      <c r="H569" s="188"/>
      <c r="I569" s="188"/>
      <c r="J569" s="188"/>
    </row>
    <row r="570" spans="3:10" ht="12" customHeight="1">
      <c r="C570" s="188"/>
      <c r="F570" s="188"/>
      <c r="H570" s="188"/>
      <c r="I570" s="188"/>
      <c r="J570" s="188"/>
    </row>
    <row r="571" spans="3:10" ht="12" customHeight="1">
      <c r="C571" s="188"/>
      <c r="F571" s="188"/>
      <c r="H571" s="188"/>
      <c r="I571" s="188"/>
      <c r="J571" s="188"/>
    </row>
    <row r="572" spans="3:10" ht="12" customHeight="1">
      <c r="C572" s="188"/>
      <c r="F572" s="188"/>
      <c r="H572" s="188"/>
      <c r="I572" s="188"/>
      <c r="J572" s="188"/>
    </row>
    <row r="573" spans="3:10" ht="12" customHeight="1">
      <c r="C573" s="188"/>
      <c r="F573" s="188"/>
      <c r="H573" s="188"/>
      <c r="I573" s="188"/>
      <c r="J573" s="188"/>
    </row>
    <row r="574" spans="3:10" ht="12" customHeight="1">
      <c r="C574" s="188"/>
      <c r="F574" s="188"/>
      <c r="H574" s="188"/>
      <c r="I574" s="188"/>
      <c r="J574" s="188"/>
    </row>
    <row r="575" spans="3:10" ht="12" customHeight="1">
      <c r="C575" s="188"/>
      <c r="F575" s="188"/>
      <c r="H575" s="188"/>
      <c r="I575" s="188"/>
      <c r="J575" s="188"/>
    </row>
    <row r="576" spans="3:10" ht="12" customHeight="1">
      <c r="C576" s="188"/>
      <c r="F576" s="188"/>
      <c r="H576" s="188"/>
      <c r="I576" s="188"/>
      <c r="J576" s="188"/>
    </row>
    <row r="577" spans="3:10" ht="12" customHeight="1">
      <c r="C577" s="188"/>
      <c r="F577" s="188"/>
      <c r="H577" s="188"/>
      <c r="I577" s="188"/>
      <c r="J577" s="188"/>
    </row>
    <row r="578" spans="3:10" ht="12" customHeight="1">
      <c r="C578" s="188"/>
      <c r="F578" s="188"/>
      <c r="H578" s="188"/>
      <c r="I578" s="188"/>
      <c r="J578" s="188"/>
    </row>
    <row r="579" spans="3:10" ht="12" customHeight="1">
      <c r="C579" s="188"/>
      <c r="F579" s="188"/>
      <c r="H579" s="188"/>
      <c r="I579" s="188"/>
      <c r="J579" s="188"/>
    </row>
    <row r="580" spans="3:10" ht="12" customHeight="1">
      <c r="C580" s="188"/>
      <c r="F580" s="188"/>
      <c r="H580" s="188"/>
      <c r="I580" s="188"/>
      <c r="J580" s="188"/>
    </row>
    <row r="581" spans="3:10" ht="12" customHeight="1">
      <c r="C581" s="188"/>
      <c r="F581" s="188"/>
      <c r="H581" s="188"/>
      <c r="I581" s="188"/>
      <c r="J581" s="188"/>
    </row>
    <row r="582" spans="3:10" ht="12" customHeight="1">
      <c r="C582" s="188"/>
      <c r="F582" s="188"/>
      <c r="H582" s="188"/>
      <c r="I582" s="188"/>
      <c r="J582" s="188"/>
    </row>
    <row r="583" spans="3:10" ht="12" customHeight="1">
      <c r="C583" s="188"/>
      <c r="F583" s="188"/>
      <c r="H583" s="188"/>
      <c r="I583" s="188"/>
      <c r="J583" s="188"/>
    </row>
    <row r="584" spans="3:10" ht="12" customHeight="1">
      <c r="C584" s="188"/>
      <c r="F584" s="188"/>
      <c r="H584" s="188"/>
      <c r="I584" s="188"/>
      <c r="J584" s="188"/>
    </row>
    <row r="585" spans="3:10" ht="12" customHeight="1">
      <c r="C585" s="188"/>
      <c r="F585" s="188"/>
      <c r="H585" s="188"/>
      <c r="I585" s="188"/>
      <c r="J585" s="188"/>
    </row>
    <row r="586" spans="3:10" ht="12" customHeight="1">
      <c r="C586" s="188"/>
      <c r="F586" s="188"/>
      <c r="H586" s="188"/>
      <c r="I586" s="188"/>
      <c r="J586" s="188"/>
    </row>
    <row r="587" spans="3:10" ht="12" customHeight="1">
      <c r="C587" s="188"/>
      <c r="F587" s="188"/>
      <c r="H587" s="188"/>
      <c r="I587" s="188"/>
      <c r="J587" s="188"/>
    </row>
    <row r="588" spans="3:10" ht="12" customHeight="1">
      <c r="C588" s="188"/>
      <c r="F588" s="188"/>
      <c r="H588" s="188"/>
      <c r="I588" s="188"/>
      <c r="J588" s="188"/>
    </row>
    <row r="589" spans="3:10" ht="12" customHeight="1">
      <c r="C589" s="188"/>
      <c r="F589" s="188"/>
      <c r="H589" s="188"/>
      <c r="I589" s="188"/>
      <c r="J589" s="188"/>
    </row>
    <row r="590" spans="3:10" ht="12" customHeight="1">
      <c r="C590" s="188"/>
      <c r="F590" s="188"/>
      <c r="H590" s="188"/>
      <c r="I590" s="188"/>
      <c r="J590" s="188"/>
    </row>
    <row r="591" spans="3:10" ht="12" customHeight="1">
      <c r="C591" s="188"/>
      <c r="F591" s="188"/>
      <c r="H591" s="188"/>
      <c r="I591" s="188"/>
      <c r="J591" s="188"/>
    </row>
    <row r="592" spans="3:10" ht="12" customHeight="1">
      <c r="C592" s="188"/>
      <c r="F592" s="188"/>
      <c r="H592" s="188"/>
      <c r="I592" s="188"/>
      <c r="J592" s="188"/>
    </row>
    <row r="593" spans="3:10" ht="12" customHeight="1">
      <c r="C593" s="188"/>
      <c r="F593" s="188"/>
      <c r="H593" s="188"/>
      <c r="I593" s="188"/>
      <c r="J593" s="188"/>
    </row>
    <row r="594" spans="3:10" ht="12" customHeight="1">
      <c r="C594" s="188"/>
      <c r="F594" s="188"/>
      <c r="H594" s="188"/>
      <c r="I594" s="188"/>
      <c r="J594" s="188"/>
    </row>
    <row r="595" spans="3:10" ht="12" customHeight="1">
      <c r="C595" s="188"/>
      <c r="F595" s="188"/>
      <c r="H595" s="188"/>
      <c r="I595" s="188"/>
      <c r="J595" s="188"/>
    </row>
    <row r="596" spans="3:10" ht="12" customHeight="1">
      <c r="C596" s="188"/>
      <c r="F596" s="188"/>
      <c r="H596" s="188"/>
      <c r="I596" s="188"/>
      <c r="J596" s="188"/>
    </row>
    <row r="597" spans="3:10" ht="12" customHeight="1">
      <c r="C597" s="188"/>
      <c r="F597" s="188"/>
      <c r="H597" s="188"/>
      <c r="I597" s="188"/>
      <c r="J597" s="188"/>
    </row>
    <row r="598" spans="3:10" ht="12" customHeight="1">
      <c r="C598" s="188"/>
      <c r="F598" s="188"/>
      <c r="H598" s="188"/>
      <c r="I598" s="188"/>
      <c r="J598" s="188"/>
    </row>
    <row r="599" spans="3:10" ht="12" customHeight="1">
      <c r="C599" s="188"/>
      <c r="F599" s="188"/>
      <c r="H599" s="188"/>
      <c r="I599" s="188"/>
      <c r="J599" s="188"/>
    </row>
    <row r="600" spans="3:10" ht="12" customHeight="1">
      <c r="C600" s="188"/>
      <c r="F600" s="188"/>
      <c r="H600" s="188"/>
      <c r="I600" s="188"/>
      <c r="J600" s="188"/>
    </row>
    <row r="601" spans="3:10" ht="12" customHeight="1">
      <c r="C601" s="188"/>
      <c r="F601" s="188"/>
      <c r="H601" s="188"/>
      <c r="I601" s="188"/>
      <c r="J601" s="188"/>
    </row>
    <row r="602" spans="3:10" ht="12" customHeight="1">
      <c r="C602" s="188"/>
      <c r="F602" s="188"/>
      <c r="H602" s="188"/>
      <c r="I602" s="188"/>
      <c r="J602" s="188"/>
    </row>
    <row r="603" spans="3:10" ht="12" customHeight="1">
      <c r="C603" s="188"/>
      <c r="F603" s="188"/>
      <c r="H603" s="188"/>
      <c r="I603" s="188"/>
      <c r="J603" s="188"/>
    </row>
    <row r="604" spans="3:10" ht="12" customHeight="1">
      <c r="C604" s="188"/>
      <c r="F604" s="188"/>
      <c r="H604" s="188"/>
      <c r="I604" s="188"/>
      <c r="J604" s="188"/>
    </row>
    <row r="605" spans="3:10" ht="12" customHeight="1">
      <c r="C605" s="188"/>
      <c r="F605" s="188"/>
      <c r="H605" s="188"/>
      <c r="I605" s="188"/>
      <c r="J605" s="188"/>
    </row>
    <row r="606" spans="3:10" ht="12" customHeight="1">
      <c r="C606" s="188"/>
      <c r="F606" s="188"/>
      <c r="H606" s="188"/>
      <c r="I606" s="188"/>
      <c r="J606" s="188"/>
    </row>
    <row r="607" spans="3:10" ht="12" customHeight="1">
      <c r="C607" s="188"/>
      <c r="F607" s="188"/>
      <c r="H607" s="188"/>
      <c r="I607" s="188"/>
      <c r="J607" s="188"/>
    </row>
    <row r="608" spans="3:10" ht="12" customHeight="1">
      <c r="C608" s="188"/>
      <c r="F608" s="188"/>
      <c r="H608" s="188"/>
      <c r="I608" s="188"/>
      <c r="J608" s="188"/>
    </row>
    <row r="609" spans="3:10" ht="12" customHeight="1">
      <c r="C609" s="188"/>
      <c r="F609" s="188"/>
      <c r="H609" s="188"/>
      <c r="I609" s="188"/>
      <c r="J609" s="188"/>
    </row>
    <row r="610" spans="3:10" ht="12" customHeight="1">
      <c r="C610" s="188"/>
      <c r="F610" s="188"/>
      <c r="H610" s="188"/>
      <c r="I610" s="188"/>
      <c r="J610" s="188"/>
    </row>
    <row r="611" spans="3:10" ht="12" customHeight="1">
      <c r="C611" s="188"/>
      <c r="F611" s="188"/>
      <c r="H611" s="188"/>
      <c r="I611" s="188"/>
      <c r="J611" s="188"/>
    </row>
    <row r="612" spans="3:10" ht="12" customHeight="1">
      <c r="C612" s="188"/>
      <c r="F612" s="188"/>
      <c r="H612" s="188"/>
      <c r="I612" s="188"/>
      <c r="J612" s="188"/>
    </row>
    <row r="613" spans="3:10" ht="12" customHeight="1">
      <c r="C613" s="188"/>
      <c r="F613" s="188"/>
      <c r="H613" s="188"/>
      <c r="I613" s="188"/>
      <c r="J613" s="188"/>
    </row>
    <row r="614" spans="3:10" ht="12" customHeight="1">
      <c r="C614" s="188"/>
      <c r="F614" s="188"/>
      <c r="H614" s="188"/>
      <c r="I614" s="188"/>
      <c r="J614" s="188"/>
    </row>
    <row r="615" spans="3:10" ht="12" customHeight="1">
      <c r="C615" s="188"/>
      <c r="F615" s="188"/>
      <c r="H615" s="188"/>
      <c r="I615" s="188"/>
      <c r="J615" s="188"/>
    </row>
    <row r="616" spans="3:10" ht="12" customHeight="1">
      <c r="C616" s="188"/>
      <c r="F616" s="188"/>
      <c r="H616" s="188"/>
      <c r="I616" s="188"/>
      <c r="J616" s="188"/>
    </row>
    <row r="617" spans="3:10" ht="12" customHeight="1">
      <c r="C617" s="188"/>
      <c r="F617" s="188"/>
      <c r="H617" s="188"/>
      <c r="I617" s="188"/>
      <c r="J617" s="188"/>
    </row>
    <row r="618" spans="3:10" ht="12" customHeight="1">
      <c r="C618" s="188"/>
      <c r="F618" s="188"/>
      <c r="H618" s="188"/>
      <c r="I618" s="188"/>
      <c r="J618" s="188"/>
    </row>
    <row r="619" spans="3:10" ht="12" customHeight="1">
      <c r="C619" s="188"/>
      <c r="F619" s="188"/>
      <c r="H619" s="188"/>
      <c r="I619" s="188"/>
      <c r="J619" s="188"/>
    </row>
    <row r="620" spans="3:10" ht="12" customHeight="1">
      <c r="C620" s="188"/>
      <c r="F620" s="188"/>
      <c r="H620" s="188"/>
      <c r="I620" s="188"/>
      <c r="J620" s="188"/>
    </row>
    <row r="621" spans="3:10" ht="12" customHeight="1">
      <c r="C621" s="188"/>
      <c r="F621" s="188"/>
      <c r="H621" s="188"/>
      <c r="I621" s="188"/>
      <c r="J621" s="188"/>
    </row>
    <row r="622" spans="3:10" ht="12" customHeight="1">
      <c r="C622" s="188"/>
      <c r="F622" s="188"/>
      <c r="H622" s="188"/>
      <c r="I622" s="188"/>
      <c r="J622" s="188"/>
    </row>
    <row r="623" spans="3:10" ht="12" customHeight="1">
      <c r="C623" s="188"/>
      <c r="F623" s="188"/>
      <c r="H623" s="188"/>
      <c r="I623" s="188"/>
      <c r="J623" s="188"/>
    </row>
    <row r="624" spans="3:10" ht="12" customHeight="1">
      <c r="C624" s="188"/>
      <c r="F624" s="188"/>
      <c r="H624" s="188"/>
      <c r="I624" s="188"/>
      <c r="J624" s="188"/>
    </row>
    <row r="625" spans="3:10" ht="12" customHeight="1">
      <c r="C625" s="188"/>
      <c r="F625" s="188"/>
      <c r="H625" s="188"/>
      <c r="I625" s="188"/>
      <c r="J625" s="188"/>
    </row>
    <row r="626" spans="3:10" ht="12" customHeight="1">
      <c r="C626" s="188"/>
      <c r="F626" s="188"/>
      <c r="H626" s="188"/>
      <c r="I626" s="188"/>
      <c r="J626" s="188"/>
    </row>
    <row r="627" spans="3:10" ht="12" customHeight="1">
      <c r="C627" s="188"/>
      <c r="F627" s="188"/>
      <c r="H627" s="188"/>
      <c r="I627" s="188"/>
      <c r="J627" s="188"/>
    </row>
    <row r="628" spans="3:10" ht="12" customHeight="1">
      <c r="C628" s="188"/>
      <c r="F628" s="188"/>
      <c r="H628" s="188"/>
      <c r="I628" s="188"/>
      <c r="J628" s="188"/>
    </row>
    <row r="629" spans="3:10" ht="12" customHeight="1">
      <c r="C629" s="188"/>
      <c r="F629" s="188"/>
      <c r="H629" s="188"/>
      <c r="I629" s="188"/>
      <c r="J629" s="188"/>
    </row>
    <row r="630" spans="3:10" ht="12" customHeight="1">
      <c r="C630" s="188"/>
      <c r="F630" s="188"/>
      <c r="H630" s="188"/>
      <c r="I630" s="188"/>
      <c r="J630" s="188"/>
    </row>
    <row r="631" spans="3:10" ht="12" customHeight="1">
      <c r="C631" s="188"/>
      <c r="F631" s="188"/>
      <c r="H631" s="188"/>
      <c r="I631" s="188"/>
      <c r="J631" s="188"/>
    </row>
    <row r="632" spans="3:10" ht="12" customHeight="1">
      <c r="C632" s="188"/>
      <c r="F632" s="188"/>
      <c r="H632" s="188"/>
      <c r="I632" s="188"/>
      <c r="J632" s="188"/>
    </row>
    <row r="633" spans="3:10" ht="12" customHeight="1">
      <c r="C633" s="188"/>
      <c r="F633" s="188"/>
      <c r="H633" s="188"/>
      <c r="I633" s="188"/>
      <c r="J633" s="188"/>
    </row>
    <row r="634" spans="3:10" ht="12" customHeight="1">
      <c r="C634" s="188"/>
      <c r="F634" s="188"/>
      <c r="H634" s="188"/>
      <c r="I634" s="188"/>
      <c r="J634" s="188"/>
    </row>
    <row r="635" spans="3:10" ht="12" customHeight="1">
      <c r="C635" s="188"/>
      <c r="F635" s="188"/>
      <c r="H635" s="188"/>
      <c r="I635" s="188"/>
      <c r="J635" s="188"/>
    </row>
    <row r="636" spans="3:10" ht="12" customHeight="1">
      <c r="C636" s="188"/>
      <c r="F636" s="188"/>
      <c r="H636" s="188"/>
      <c r="I636" s="188"/>
      <c r="J636" s="188"/>
    </row>
    <row r="637" spans="3:10" ht="12" customHeight="1">
      <c r="C637" s="188"/>
      <c r="F637" s="188"/>
      <c r="H637" s="188"/>
      <c r="I637" s="188"/>
      <c r="J637" s="188"/>
    </row>
    <row r="638" spans="3:10" ht="12" customHeight="1">
      <c r="C638" s="188"/>
      <c r="F638" s="188"/>
      <c r="H638" s="188"/>
      <c r="I638" s="188"/>
      <c r="J638" s="188"/>
    </row>
    <row r="639" spans="3:10" ht="12" customHeight="1">
      <c r="C639" s="188"/>
      <c r="F639" s="188"/>
      <c r="H639" s="188"/>
      <c r="I639" s="188"/>
      <c r="J639" s="188"/>
    </row>
    <row r="640" spans="3:10" ht="12" customHeight="1">
      <c r="C640" s="188"/>
      <c r="F640" s="188"/>
      <c r="H640" s="188"/>
      <c r="I640" s="188"/>
      <c r="J640" s="188"/>
    </row>
    <row r="641" spans="3:10" ht="12" customHeight="1">
      <c r="C641" s="188"/>
      <c r="F641" s="188"/>
      <c r="H641" s="188"/>
      <c r="I641" s="188"/>
      <c r="J641" s="188"/>
    </row>
    <row r="642" spans="3:10" ht="12" customHeight="1">
      <c r="C642" s="188"/>
      <c r="F642" s="188"/>
      <c r="H642" s="188"/>
      <c r="I642" s="188"/>
      <c r="J642" s="188"/>
    </row>
    <row r="643" spans="3:10" ht="12" customHeight="1">
      <c r="C643" s="188"/>
      <c r="F643" s="188"/>
      <c r="H643" s="188"/>
      <c r="I643" s="188"/>
      <c r="J643" s="188"/>
    </row>
    <row r="644" spans="3:10" ht="12" customHeight="1">
      <c r="C644" s="188"/>
      <c r="F644" s="188"/>
      <c r="H644" s="188"/>
      <c r="I644" s="188"/>
      <c r="J644" s="188"/>
    </row>
    <row r="645" spans="3:10" ht="12" customHeight="1">
      <c r="C645" s="188"/>
      <c r="F645" s="188"/>
      <c r="H645" s="188"/>
      <c r="I645" s="188"/>
      <c r="J645" s="188"/>
    </row>
    <row r="646" spans="3:10" ht="12" customHeight="1">
      <c r="C646" s="188"/>
      <c r="F646" s="188"/>
      <c r="H646" s="188"/>
      <c r="I646" s="188"/>
      <c r="J646" s="188"/>
    </row>
    <row r="647" spans="3:10" ht="12" customHeight="1">
      <c r="C647" s="188"/>
      <c r="F647" s="188"/>
      <c r="H647" s="188"/>
      <c r="I647" s="188"/>
      <c r="J647" s="188"/>
    </row>
    <row r="648" spans="3:10" ht="12" customHeight="1">
      <c r="C648" s="188"/>
      <c r="F648" s="188"/>
      <c r="H648" s="188"/>
      <c r="I648" s="188"/>
      <c r="J648" s="188"/>
    </row>
    <row r="649" spans="3:10" ht="12" customHeight="1">
      <c r="C649" s="188"/>
      <c r="F649" s="188"/>
      <c r="H649" s="188"/>
      <c r="I649" s="188"/>
      <c r="J649" s="188"/>
    </row>
    <row r="650" spans="3:10" ht="12" customHeight="1">
      <c r="C650" s="188"/>
      <c r="F650" s="188"/>
      <c r="H650" s="188"/>
      <c r="I650" s="188"/>
      <c r="J650" s="188"/>
    </row>
    <row r="651" spans="3:10" ht="12" customHeight="1">
      <c r="C651" s="188"/>
      <c r="F651" s="188"/>
      <c r="H651" s="188"/>
      <c r="I651" s="188"/>
      <c r="J651" s="188"/>
    </row>
    <row r="652" spans="3:10" ht="12" customHeight="1">
      <c r="C652" s="188"/>
      <c r="F652" s="188"/>
      <c r="H652" s="188"/>
      <c r="I652" s="188"/>
      <c r="J652" s="188"/>
    </row>
    <row r="653" spans="3:10" ht="12" customHeight="1">
      <c r="C653" s="188"/>
      <c r="F653" s="188"/>
      <c r="H653" s="188"/>
      <c r="I653" s="188"/>
      <c r="J653" s="188"/>
    </row>
    <row r="654" spans="3:10" ht="12" customHeight="1">
      <c r="C654" s="188"/>
      <c r="F654" s="188"/>
      <c r="H654" s="188"/>
      <c r="I654" s="188"/>
      <c r="J654" s="188"/>
    </row>
    <row r="655" spans="3:10" ht="12" customHeight="1">
      <c r="C655" s="188"/>
      <c r="F655" s="188"/>
      <c r="H655" s="188"/>
      <c r="I655" s="188"/>
      <c r="J655" s="188"/>
    </row>
    <row r="656" spans="3:10" ht="12" customHeight="1">
      <c r="C656" s="188"/>
      <c r="F656" s="188"/>
      <c r="H656" s="188"/>
      <c r="I656" s="188"/>
      <c r="J656" s="188"/>
    </row>
    <row r="657" spans="3:10" ht="12" customHeight="1">
      <c r="C657" s="188"/>
      <c r="F657" s="188"/>
      <c r="H657" s="188"/>
      <c r="I657" s="188"/>
      <c r="J657" s="188"/>
    </row>
    <row r="658" spans="3:10" ht="12" customHeight="1">
      <c r="C658" s="188"/>
      <c r="F658" s="188"/>
      <c r="H658" s="188"/>
      <c r="I658" s="188"/>
      <c r="J658" s="188"/>
    </row>
    <row r="659" spans="3:10" ht="12" customHeight="1">
      <c r="C659" s="188"/>
      <c r="F659" s="188"/>
      <c r="H659" s="188"/>
      <c r="I659" s="188"/>
      <c r="J659" s="188"/>
    </row>
    <row r="660" spans="3:10" ht="12" customHeight="1">
      <c r="C660" s="188"/>
      <c r="F660" s="188"/>
      <c r="H660" s="188"/>
      <c r="I660" s="188"/>
      <c r="J660" s="188"/>
    </row>
    <row r="661" spans="3:10" ht="12" customHeight="1">
      <c r="C661" s="188"/>
      <c r="F661" s="188"/>
      <c r="H661" s="188"/>
      <c r="I661" s="188"/>
      <c r="J661" s="188"/>
    </row>
    <row r="662" spans="3:10" ht="12" customHeight="1">
      <c r="C662" s="188"/>
      <c r="F662" s="188"/>
      <c r="H662" s="188"/>
      <c r="I662" s="188"/>
      <c r="J662" s="188"/>
    </row>
    <row r="663" spans="3:10" ht="12" customHeight="1">
      <c r="C663" s="188"/>
      <c r="F663" s="188"/>
      <c r="H663" s="188"/>
      <c r="I663" s="188"/>
      <c r="J663" s="188"/>
    </row>
    <row r="664" spans="3:10" ht="12" customHeight="1">
      <c r="C664" s="188"/>
      <c r="F664" s="188"/>
      <c r="H664" s="188"/>
      <c r="I664" s="188"/>
      <c r="J664" s="188"/>
    </row>
    <row r="665" spans="3:10" ht="12" customHeight="1">
      <c r="C665" s="188"/>
      <c r="F665" s="188"/>
      <c r="H665" s="188"/>
      <c r="I665" s="188"/>
      <c r="J665" s="188"/>
    </row>
    <row r="666" spans="3:10" ht="12" customHeight="1">
      <c r="C666" s="188"/>
      <c r="F666" s="188"/>
      <c r="H666" s="188"/>
      <c r="I666" s="188"/>
      <c r="J666" s="188"/>
    </row>
    <row r="667" spans="3:10" ht="12" customHeight="1">
      <c r="C667" s="188"/>
      <c r="F667" s="188"/>
      <c r="H667" s="188"/>
      <c r="I667" s="188"/>
      <c r="J667" s="188"/>
    </row>
    <row r="668" spans="3:10" ht="12" customHeight="1">
      <c r="C668" s="188"/>
      <c r="F668" s="188"/>
      <c r="H668" s="188"/>
      <c r="I668" s="188"/>
      <c r="J668" s="188"/>
    </row>
    <row r="669" spans="3:10" ht="12" customHeight="1">
      <c r="C669" s="188"/>
      <c r="F669" s="188"/>
      <c r="H669" s="188"/>
      <c r="I669" s="188"/>
      <c r="J669" s="188"/>
    </row>
    <row r="670" spans="3:10" ht="12" customHeight="1">
      <c r="C670" s="188"/>
      <c r="F670" s="188"/>
      <c r="H670" s="188"/>
      <c r="I670" s="188"/>
      <c r="J670" s="188"/>
    </row>
    <row r="671" spans="3:10" ht="12" customHeight="1">
      <c r="C671" s="188"/>
      <c r="F671" s="188"/>
      <c r="H671" s="188"/>
      <c r="I671" s="188"/>
      <c r="J671" s="188"/>
    </row>
    <row r="672" spans="3:10" ht="12" customHeight="1">
      <c r="C672" s="188"/>
      <c r="F672" s="188"/>
      <c r="H672" s="188"/>
      <c r="I672" s="188"/>
      <c r="J672" s="188"/>
    </row>
    <row r="673" spans="3:10" ht="12" customHeight="1">
      <c r="C673" s="188"/>
      <c r="F673" s="188"/>
      <c r="H673" s="188"/>
      <c r="I673" s="188"/>
      <c r="J673" s="188"/>
    </row>
    <row r="674" spans="3:10" ht="12" customHeight="1">
      <c r="C674" s="188"/>
      <c r="F674" s="188"/>
      <c r="H674" s="188"/>
      <c r="I674" s="188"/>
      <c r="J674" s="188"/>
    </row>
    <row r="675" spans="3:10" ht="12" customHeight="1">
      <c r="C675" s="188"/>
      <c r="F675" s="188"/>
      <c r="H675" s="188"/>
      <c r="I675" s="188"/>
      <c r="J675" s="188"/>
    </row>
    <row r="676" spans="3:10" ht="12" customHeight="1">
      <c r="C676" s="188"/>
      <c r="F676" s="188"/>
      <c r="H676" s="188"/>
      <c r="I676" s="188"/>
      <c r="J676" s="188"/>
    </row>
    <row r="677" spans="3:10" ht="12" customHeight="1">
      <c r="C677" s="188"/>
      <c r="F677" s="188"/>
      <c r="H677" s="188"/>
      <c r="I677" s="188"/>
      <c r="J677" s="188"/>
    </row>
    <row r="678" spans="3:10" ht="12" customHeight="1">
      <c r="C678" s="188"/>
      <c r="F678" s="188"/>
      <c r="H678" s="188"/>
      <c r="I678" s="188"/>
      <c r="J678" s="188"/>
    </row>
    <row r="679" spans="3:10" ht="12" customHeight="1">
      <c r="C679" s="188"/>
      <c r="F679" s="188"/>
      <c r="H679" s="188"/>
      <c r="I679" s="188"/>
      <c r="J679" s="188"/>
    </row>
    <row r="680" spans="3:10" ht="12" customHeight="1">
      <c r="C680" s="188"/>
      <c r="F680" s="188"/>
      <c r="H680" s="188"/>
      <c r="I680" s="188"/>
      <c r="J680" s="188"/>
    </row>
    <row r="681" spans="3:10" ht="12" customHeight="1">
      <c r="C681" s="188"/>
      <c r="F681" s="188"/>
      <c r="H681" s="188"/>
      <c r="I681" s="188"/>
      <c r="J681" s="188"/>
    </row>
    <row r="682" spans="3:10" ht="12" customHeight="1">
      <c r="C682" s="188"/>
      <c r="F682" s="188"/>
      <c r="H682" s="188"/>
      <c r="I682" s="188"/>
      <c r="J682" s="188"/>
    </row>
    <row r="683" spans="3:10" ht="12" customHeight="1">
      <c r="C683" s="188"/>
      <c r="F683" s="188"/>
      <c r="H683" s="188"/>
      <c r="I683" s="188"/>
      <c r="J683" s="188"/>
    </row>
    <row r="684" spans="3:10" ht="12" customHeight="1">
      <c r="C684" s="188"/>
      <c r="F684" s="188"/>
      <c r="H684" s="188"/>
      <c r="I684" s="188"/>
      <c r="J684" s="188"/>
    </row>
    <row r="685" spans="3:10" ht="12" customHeight="1">
      <c r="C685" s="188"/>
      <c r="F685" s="188"/>
      <c r="H685" s="188"/>
      <c r="I685" s="188"/>
      <c r="J685" s="188"/>
    </row>
    <row r="686" spans="3:10" ht="12" customHeight="1">
      <c r="C686" s="188"/>
      <c r="F686" s="188"/>
      <c r="H686" s="188"/>
      <c r="I686" s="188"/>
      <c r="J686" s="188"/>
    </row>
    <row r="687" spans="3:10" ht="12" customHeight="1">
      <c r="C687" s="188"/>
      <c r="F687" s="188"/>
      <c r="H687" s="188"/>
      <c r="I687" s="188"/>
      <c r="J687" s="188"/>
    </row>
    <row r="688" spans="3:10" ht="12" customHeight="1">
      <c r="C688" s="188"/>
      <c r="F688" s="188"/>
      <c r="H688" s="188"/>
      <c r="I688" s="188"/>
      <c r="J688" s="188"/>
    </row>
    <row r="689" spans="3:10" ht="12" customHeight="1">
      <c r="C689" s="188"/>
      <c r="F689" s="188"/>
      <c r="H689" s="188"/>
      <c r="I689" s="188"/>
      <c r="J689" s="188"/>
    </row>
    <row r="690" spans="3:10" ht="12" customHeight="1">
      <c r="C690" s="188"/>
      <c r="F690" s="188"/>
      <c r="H690" s="188"/>
      <c r="I690" s="188"/>
      <c r="J690" s="188"/>
    </row>
    <row r="691" spans="3:10" ht="12" customHeight="1">
      <c r="C691" s="188"/>
      <c r="F691" s="188"/>
      <c r="H691" s="188"/>
      <c r="I691" s="188"/>
      <c r="J691" s="188"/>
    </row>
    <row r="692" spans="3:10" ht="12" customHeight="1">
      <c r="C692" s="188"/>
      <c r="F692" s="188"/>
      <c r="H692" s="188"/>
      <c r="I692" s="188"/>
      <c r="J692" s="188"/>
    </row>
    <row r="693" spans="3:10" ht="12" customHeight="1">
      <c r="C693" s="188"/>
      <c r="F693" s="188"/>
      <c r="H693" s="188"/>
      <c r="I693" s="188"/>
      <c r="J693" s="188"/>
    </row>
    <row r="694" spans="3:10" ht="12" customHeight="1">
      <c r="C694" s="188"/>
      <c r="F694" s="188"/>
      <c r="H694" s="188"/>
      <c r="I694" s="188"/>
      <c r="J694" s="188"/>
    </row>
    <row r="695" spans="3:10" ht="12" customHeight="1">
      <c r="C695" s="188"/>
      <c r="F695" s="188"/>
      <c r="H695" s="188"/>
      <c r="I695" s="188"/>
      <c r="J695" s="188"/>
    </row>
    <row r="696" spans="3:10" ht="12" customHeight="1">
      <c r="C696" s="188"/>
      <c r="F696" s="188"/>
      <c r="H696" s="188"/>
      <c r="I696" s="188"/>
      <c r="J696" s="188"/>
    </row>
    <row r="697" spans="3:10" ht="12" customHeight="1">
      <c r="C697" s="188"/>
      <c r="F697" s="188"/>
      <c r="H697" s="188"/>
      <c r="I697" s="188"/>
      <c r="J697" s="188"/>
    </row>
    <row r="698" spans="3:10" ht="12" customHeight="1">
      <c r="C698" s="188"/>
      <c r="F698" s="188"/>
      <c r="H698" s="188"/>
      <c r="I698" s="188"/>
      <c r="J698" s="188"/>
    </row>
    <row r="699" spans="3:10" ht="12" customHeight="1">
      <c r="C699" s="188"/>
      <c r="F699" s="188"/>
      <c r="H699" s="188"/>
      <c r="I699" s="188"/>
      <c r="J699" s="188"/>
    </row>
    <row r="700" spans="3:10" ht="12" customHeight="1">
      <c r="C700" s="188"/>
      <c r="F700" s="188"/>
      <c r="H700" s="188"/>
      <c r="I700" s="188"/>
      <c r="J700" s="188"/>
    </row>
    <row r="701" spans="3:10" ht="12" customHeight="1">
      <c r="C701" s="188"/>
      <c r="F701" s="188"/>
      <c r="H701" s="188"/>
      <c r="I701" s="188"/>
      <c r="J701" s="188"/>
    </row>
    <row r="702" spans="3:10" ht="12" customHeight="1">
      <c r="C702" s="188"/>
      <c r="F702" s="188"/>
      <c r="H702" s="188"/>
      <c r="I702" s="188"/>
      <c r="J702" s="188"/>
    </row>
    <row r="703" spans="3:10" ht="12" customHeight="1">
      <c r="C703" s="188"/>
      <c r="F703" s="188"/>
      <c r="H703" s="188"/>
      <c r="I703" s="188"/>
      <c r="J703" s="188"/>
    </row>
    <row r="704" spans="3:10" ht="12" customHeight="1">
      <c r="C704" s="188"/>
      <c r="F704" s="188"/>
      <c r="H704" s="188"/>
      <c r="I704" s="188"/>
      <c r="J704" s="188"/>
    </row>
    <row r="705" spans="3:10" ht="12" customHeight="1">
      <c r="C705" s="188"/>
      <c r="F705" s="188"/>
      <c r="H705" s="188"/>
      <c r="I705" s="188"/>
      <c r="J705" s="188"/>
    </row>
    <row r="706" spans="3:10" ht="12" customHeight="1">
      <c r="C706" s="188"/>
      <c r="F706" s="188"/>
      <c r="H706" s="188"/>
      <c r="I706" s="188"/>
      <c r="J706" s="188"/>
    </row>
    <row r="707" spans="3:10" ht="12" customHeight="1">
      <c r="C707" s="188"/>
      <c r="F707" s="188"/>
      <c r="H707" s="188"/>
      <c r="I707" s="188"/>
      <c r="J707" s="188"/>
    </row>
    <row r="708" spans="3:10" ht="12" customHeight="1">
      <c r="C708" s="188"/>
      <c r="F708" s="188"/>
      <c r="H708" s="188"/>
      <c r="I708" s="188"/>
      <c r="J708" s="188"/>
    </row>
    <row r="709" spans="3:10" ht="12" customHeight="1">
      <c r="C709" s="188"/>
      <c r="F709" s="188"/>
      <c r="H709" s="188"/>
      <c r="I709" s="188"/>
      <c r="J709" s="188"/>
    </row>
    <row r="710" spans="3:10" ht="12" customHeight="1">
      <c r="C710" s="188"/>
      <c r="F710" s="188"/>
      <c r="H710" s="188"/>
      <c r="I710" s="188"/>
      <c r="J710" s="188"/>
    </row>
    <row r="711" spans="3:10" ht="12" customHeight="1">
      <c r="C711" s="188"/>
      <c r="F711" s="188"/>
      <c r="H711" s="188"/>
      <c r="I711" s="188"/>
      <c r="J711" s="188"/>
    </row>
    <row r="712" spans="3:10" ht="12" customHeight="1">
      <c r="C712" s="188"/>
      <c r="F712" s="188"/>
      <c r="H712" s="188"/>
      <c r="I712" s="188"/>
      <c r="J712" s="188"/>
    </row>
    <row r="713" spans="3:10" ht="12" customHeight="1">
      <c r="C713" s="188"/>
      <c r="F713" s="188"/>
      <c r="H713" s="188"/>
      <c r="I713" s="188"/>
      <c r="J713" s="188"/>
    </row>
    <row r="714" spans="3:10" ht="12" customHeight="1">
      <c r="C714" s="188"/>
      <c r="F714" s="188"/>
      <c r="H714" s="188"/>
      <c r="I714" s="188"/>
      <c r="J714" s="188"/>
    </row>
    <row r="715" spans="3:10" ht="12" customHeight="1">
      <c r="C715" s="188"/>
      <c r="F715" s="188"/>
      <c r="H715" s="188"/>
      <c r="I715" s="188"/>
      <c r="J715" s="188"/>
    </row>
    <row r="716" spans="3:10" ht="12" customHeight="1">
      <c r="C716" s="188"/>
      <c r="F716" s="188"/>
      <c r="H716" s="188"/>
      <c r="I716" s="188"/>
      <c r="J716" s="188"/>
    </row>
    <row r="717" spans="3:10" ht="12" customHeight="1">
      <c r="C717" s="188"/>
      <c r="F717" s="188"/>
      <c r="H717" s="188"/>
      <c r="I717" s="188"/>
      <c r="J717" s="188"/>
    </row>
    <row r="718" spans="3:10" ht="12" customHeight="1">
      <c r="C718" s="188"/>
      <c r="F718" s="188"/>
      <c r="H718" s="188"/>
      <c r="I718" s="188"/>
      <c r="J718" s="188"/>
    </row>
    <row r="719" spans="3:10" ht="12" customHeight="1">
      <c r="C719" s="188"/>
      <c r="F719" s="188"/>
      <c r="H719" s="188"/>
      <c r="I719" s="188"/>
      <c r="J719" s="188"/>
    </row>
    <row r="720" spans="3:10" ht="12" customHeight="1">
      <c r="C720" s="188"/>
      <c r="F720" s="188"/>
      <c r="H720" s="188"/>
      <c r="I720" s="188"/>
      <c r="J720" s="188"/>
    </row>
    <row r="721" spans="3:10" ht="12" customHeight="1">
      <c r="C721" s="188"/>
      <c r="F721" s="188"/>
      <c r="H721" s="188"/>
      <c r="I721" s="188"/>
      <c r="J721" s="188"/>
    </row>
    <row r="722" spans="3:10" ht="12" customHeight="1">
      <c r="C722" s="188"/>
      <c r="F722" s="188"/>
      <c r="H722" s="188"/>
      <c r="I722" s="188"/>
      <c r="J722" s="188"/>
    </row>
    <row r="723" spans="3:10" ht="12" customHeight="1">
      <c r="C723" s="188"/>
      <c r="F723" s="188"/>
      <c r="H723" s="188"/>
      <c r="I723" s="188"/>
      <c r="J723" s="188"/>
    </row>
    <row r="724" spans="3:10" ht="12" customHeight="1">
      <c r="C724" s="188"/>
      <c r="F724" s="188"/>
      <c r="H724" s="188"/>
      <c r="I724" s="188"/>
      <c r="J724" s="188"/>
    </row>
    <row r="725" spans="3:10" ht="12" customHeight="1">
      <c r="C725" s="188"/>
      <c r="F725" s="188"/>
      <c r="H725" s="188"/>
      <c r="I725" s="188"/>
      <c r="J725" s="188"/>
    </row>
    <row r="726" spans="3:10" ht="12" customHeight="1">
      <c r="C726" s="188"/>
      <c r="F726" s="188"/>
      <c r="H726" s="188"/>
      <c r="I726" s="188"/>
      <c r="J726" s="188"/>
    </row>
    <row r="727" spans="3:10" ht="12" customHeight="1">
      <c r="C727" s="188"/>
      <c r="F727" s="188"/>
      <c r="H727" s="188"/>
      <c r="I727" s="188"/>
      <c r="J727" s="188"/>
    </row>
    <row r="728" spans="3:10" ht="12" customHeight="1">
      <c r="C728" s="188"/>
      <c r="F728" s="188"/>
      <c r="H728" s="188"/>
      <c r="I728" s="188"/>
      <c r="J728" s="188"/>
    </row>
    <row r="729" spans="3:10" ht="12" customHeight="1">
      <c r="C729" s="188"/>
      <c r="F729" s="188"/>
      <c r="H729" s="188"/>
      <c r="I729" s="188"/>
      <c r="J729" s="188"/>
    </row>
    <row r="730" spans="3:10" ht="12" customHeight="1">
      <c r="C730" s="188"/>
      <c r="F730" s="188"/>
      <c r="H730" s="188"/>
      <c r="I730" s="188"/>
      <c r="J730" s="188"/>
    </row>
    <row r="731" spans="3:10" ht="12" customHeight="1">
      <c r="C731" s="188"/>
      <c r="F731" s="188"/>
      <c r="H731" s="188"/>
      <c r="I731" s="188"/>
      <c r="J731" s="188"/>
    </row>
    <row r="732" spans="3:10" ht="12" customHeight="1">
      <c r="C732" s="188"/>
      <c r="F732" s="188"/>
      <c r="H732" s="188"/>
      <c r="I732" s="188"/>
      <c r="J732" s="188"/>
    </row>
    <row r="733" spans="3:10" ht="12" customHeight="1">
      <c r="C733" s="188"/>
      <c r="F733" s="188"/>
      <c r="H733" s="188"/>
      <c r="I733" s="188"/>
      <c r="J733" s="188"/>
    </row>
    <row r="734" spans="3:10" ht="12" customHeight="1">
      <c r="C734" s="188"/>
      <c r="F734" s="188"/>
      <c r="H734" s="188"/>
      <c r="I734" s="188"/>
      <c r="J734" s="188"/>
    </row>
    <row r="735" spans="3:10" ht="12" customHeight="1">
      <c r="C735" s="188"/>
      <c r="F735" s="188"/>
      <c r="H735" s="188"/>
      <c r="I735" s="188"/>
      <c r="J735" s="188"/>
    </row>
    <row r="736" spans="3:10" ht="12" customHeight="1">
      <c r="C736" s="188"/>
      <c r="F736" s="188"/>
      <c r="H736" s="188"/>
      <c r="I736" s="188"/>
      <c r="J736" s="188"/>
    </row>
    <row r="737" spans="3:10" ht="12" customHeight="1">
      <c r="C737" s="188"/>
      <c r="F737" s="188"/>
      <c r="H737" s="188"/>
      <c r="I737" s="188"/>
      <c r="J737" s="188"/>
    </row>
    <row r="738" spans="3:10" ht="12" customHeight="1">
      <c r="C738" s="188"/>
      <c r="F738" s="188"/>
      <c r="H738" s="188"/>
      <c r="I738" s="188"/>
      <c r="J738" s="188"/>
    </row>
    <row r="739" spans="3:10" ht="12" customHeight="1">
      <c r="C739" s="188"/>
      <c r="F739" s="188"/>
      <c r="H739" s="188"/>
      <c r="I739" s="188"/>
      <c r="J739" s="188"/>
    </row>
    <row r="740" spans="3:10" ht="12" customHeight="1">
      <c r="C740" s="188"/>
      <c r="F740" s="188"/>
      <c r="H740" s="188"/>
      <c r="I740" s="188"/>
      <c r="J740" s="188"/>
    </row>
    <row r="741" spans="3:10" ht="12" customHeight="1">
      <c r="C741" s="188"/>
      <c r="F741" s="188"/>
      <c r="H741" s="188"/>
      <c r="I741" s="188"/>
      <c r="J741" s="188"/>
    </row>
    <row r="742" spans="3:10" ht="12" customHeight="1">
      <c r="C742" s="188"/>
      <c r="F742" s="188"/>
      <c r="H742" s="188"/>
      <c r="I742" s="188"/>
      <c r="J742" s="188"/>
    </row>
    <row r="743" spans="3:10" ht="12" customHeight="1">
      <c r="C743" s="188"/>
      <c r="F743" s="188"/>
      <c r="H743" s="188"/>
      <c r="I743" s="188"/>
      <c r="J743" s="188"/>
    </row>
    <row r="744" spans="3:10" ht="12" customHeight="1">
      <c r="C744" s="188"/>
      <c r="F744" s="188"/>
      <c r="H744" s="188"/>
      <c r="I744" s="188"/>
      <c r="J744" s="188"/>
    </row>
    <row r="745" spans="3:10" ht="12" customHeight="1">
      <c r="C745" s="188"/>
      <c r="F745" s="188"/>
      <c r="H745" s="188"/>
      <c r="I745" s="188"/>
      <c r="J745" s="188"/>
    </row>
    <row r="746" spans="3:10" ht="12" customHeight="1">
      <c r="C746" s="188"/>
      <c r="F746" s="188"/>
      <c r="H746" s="188"/>
      <c r="I746" s="188"/>
      <c r="J746" s="188"/>
    </row>
    <row r="747" spans="3:10" ht="12" customHeight="1">
      <c r="C747" s="188"/>
      <c r="F747" s="188"/>
      <c r="H747" s="188"/>
      <c r="I747" s="188"/>
      <c r="J747" s="188"/>
    </row>
    <row r="748" spans="3:10" ht="12" customHeight="1">
      <c r="C748" s="188"/>
      <c r="F748" s="188"/>
      <c r="H748" s="188"/>
      <c r="I748" s="188"/>
      <c r="J748" s="188"/>
    </row>
    <row r="749" spans="3:10" ht="12" customHeight="1">
      <c r="C749" s="188"/>
      <c r="F749" s="188"/>
      <c r="H749" s="188"/>
      <c r="I749" s="188"/>
      <c r="J749" s="188"/>
    </row>
    <row r="750" spans="3:10" ht="12" customHeight="1">
      <c r="C750" s="188"/>
      <c r="F750" s="188"/>
      <c r="H750" s="188"/>
      <c r="I750" s="188"/>
      <c r="J750" s="188"/>
    </row>
    <row r="751" spans="3:10" ht="12" customHeight="1">
      <c r="C751" s="188"/>
      <c r="F751" s="188"/>
      <c r="H751" s="188"/>
      <c r="I751" s="188"/>
      <c r="J751" s="188"/>
    </row>
    <row r="752" spans="3:10" ht="12" customHeight="1">
      <c r="C752" s="188"/>
      <c r="F752" s="188"/>
      <c r="H752" s="188"/>
      <c r="I752" s="188"/>
      <c r="J752" s="188"/>
    </row>
    <row r="753" spans="3:10" ht="12" customHeight="1">
      <c r="C753" s="188"/>
      <c r="F753" s="188"/>
      <c r="H753" s="188"/>
      <c r="I753" s="188"/>
      <c r="J753" s="188"/>
    </row>
    <row r="754" spans="3:10" ht="12" customHeight="1">
      <c r="C754" s="188"/>
      <c r="F754" s="188"/>
      <c r="H754" s="188"/>
      <c r="I754" s="188"/>
      <c r="J754" s="188"/>
    </row>
    <row r="755" spans="3:10" ht="12" customHeight="1">
      <c r="C755" s="188"/>
      <c r="F755" s="188"/>
      <c r="H755" s="188"/>
      <c r="I755" s="188"/>
      <c r="J755" s="188"/>
    </row>
    <row r="756" spans="3:10" ht="12" customHeight="1">
      <c r="C756" s="188"/>
      <c r="F756" s="188"/>
      <c r="H756" s="188"/>
      <c r="I756" s="188"/>
      <c r="J756" s="188"/>
    </row>
    <row r="757" spans="3:10" ht="12" customHeight="1">
      <c r="C757" s="188"/>
      <c r="F757" s="188"/>
      <c r="H757" s="188"/>
      <c r="I757" s="188"/>
      <c r="J757" s="188"/>
    </row>
    <row r="758" spans="3:10" ht="12" customHeight="1">
      <c r="C758" s="188"/>
      <c r="F758" s="188"/>
      <c r="H758" s="188"/>
      <c r="I758" s="188"/>
      <c r="J758" s="188"/>
    </row>
    <row r="759" spans="3:10" ht="12" customHeight="1">
      <c r="C759" s="188"/>
      <c r="F759" s="188"/>
      <c r="H759" s="188"/>
      <c r="I759" s="188"/>
      <c r="J759" s="188"/>
    </row>
    <row r="760" spans="3:10" ht="12" customHeight="1">
      <c r="C760" s="188"/>
      <c r="F760" s="188"/>
      <c r="H760" s="188"/>
      <c r="I760" s="188"/>
      <c r="J760" s="188"/>
    </row>
    <row r="761" spans="3:10" ht="12" customHeight="1">
      <c r="C761" s="188"/>
      <c r="F761" s="188"/>
      <c r="H761" s="188"/>
      <c r="I761" s="188"/>
      <c r="J761" s="188"/>
    </row>
    <row r="762" spans="3:10" ht="12" customHeight="1">
      <c r="C762" s="188"/>
      <c r="F762" s="188"/>
      <c r="H762" s="188"/>
      <c r="I762" s="188"/>
      <c r="J762" s="188"/>
    </row>
    <row r="763" spans="3:10" ht="12" customHeight="1">
      <c r="C763" s="188"/>
      <c r="F763" s="188"/>
      <c r="H763" s="188"/>
      <c r="I763" s="188"/>
      <c r="J763" s="188"/>
    </row>
    <row r="764" spans="3:10" ht="12" customHeight="1">
      <c r="C764" s="188"/>
      <c r="F764" s="188"/>
      <c r="H764" s="188"/>
      <c r="I764" s="188"/>
      <c r="J764" s="188"/>
    </row>
    <row r="765" spans="3:10" ht="12" customHeight="1">
      <c r="C765" s="188"/>
      <c r="F765" s="188"/>
      <c r="H765" s="188"/>
      <c r="I765" s="188"/>
      <c r="J765" s="188"/>
    </row>
    <row r="766" spans="3:10" ht="12" customHeight="1">
      <c r="C766" s="188"/>
      <c r="F766" s="188"/>
      <c r="H766" s="188"/>
      <c r="I766" s="188"/>
      <c r="J766" s="188"/>
    </row>
    <row r="767" spans="3:10" ht="12" customHeight="1">
      <c r="C767" s="188"/>
      <c r="F767" s="188"/>
      <c r="H767" s="188"/>
      <c r="I767" s="188"/>
      <c r="J767" s="188"/>
    </row>
    <row r="768" spans="3:10" ht="12" customHeight="1">
      <c r="C768" s="188"/>
      <c r="F768" s="188"/>
      <c r="H768" s="188"/>
      <c r="I768" s="188"/>
      <c r="J768" s="188"/>
    </row>
    <row r="769" spans="3:10" ht="12" customHeight="1">
      <c r="C769" s="188"/>
      <c r="F769" s="188"/>
      <c r="H769" s="188"/>
      <c r="I769" s="188"/>
      <c r="J769" s="188"/>
    </row>
    <row r="770" spans="3:10" ht="12" customHeight="1">
      <c r="C770" s="188"/>
      <c r="F770" s="188"/>
      <c r="H770" s="188"/>
      <c r="I770" s="188"/>
      <c r="J770" s="188"/>
    </row>
    <row r="771" spans="3:10" ht="12" customHeight="1">
      <c r="C771" s="188"/>
      <c r="F771" s="188"/>
      <c r="H771" s="188"/>
      <c r="I771" s="188"/>
      <c r="J771" s="188"/>
    </row>
    <row r="772" spans="3:10" ht="12" customHeight="1">
      <c r="C772" s="188"/>
      <c r="F772" s="188"/>
      <c r="H772" s="188"/>
      <c r="I772" s="188"/>
      <c r="J772" s="188"/>
    </row>
    <row r="773" spans="3:10" ht="12" customHeight="1">
      <c r="C773" s="188"/>
      <c r="F773" s="188"/>
      <c r="H773" s="188"/>
      <c r="I773" s="188"/>
      <c r="J773" s="188"/>
    </row>
    <row r="774" spans="3:10" ht="12" customHeight="1">
      <c r="C774" s="188"/>
      <c r="F774" s="188"/>
      <c r="H774" s="188"/>
      <c r="I774" s="188"/>
      <c r="J774" s="188"/>
    </row>
    <row r="775" spans="3:10" ht="12" customHeight="1">
      <c r="C775" s="188"/>
      <c r="F775" s="188"/>
      <c r="H775" s="188"/>
      <c r="I775" s="188"/>
      <c r="J775" s="188"/>
    </row>
    <row r="776" spans="3:10" ht="12" customHeight="1">
      <c r="C776" s="188"/>
      <c r="F776" s="188"/>
      <c r="H776" s="188"/>
      <c r="I776" s="188"/>
      <c r="J776" s="188"/>
    </row>
    <row r="777" spans="3:10" ht="12" customHeight="1">
      <c r="C777" s="188"/>
      <c r="F777" s="188"/>
      <c r="H777" s="188"/>
      <c r="I777" s="188"/>
      <c r="J777" s="188"/>
    </row>
    <row r="778" spans="3:10" ht="12" customHeight="1">
      <c r="C778" s="188"/>
      <c r="F778" s="188"/>
      <c r="H778" s="188"/>
      <c r="I778" s="188"/>
      <c r="J778" s="188"/>
    </row>
    <row r="779" spans="3:10" ht="12" customHeight="1">
      <c r="C779" s="188"/>
      <c r="F779" s="188"/>
      <c r="H779" s="188"/>
      <c r="I779" s="188"/>
      <c r="J779" s="188"/>
    </row>
    <row r="780" spans="3:10" ht="12" customHeight="1">
      <c r="C780" s="188"/>
      <c r="F780" s="188"/>
      <c r="H780" s="188"/>
      <c r="I780" s="188"/>
      <c r="J780" s="188"/>
    </row>
    <row r="781" spans="3:10" ht="12" customHeight="1">
      <c r="C781" s="188"/>
      <c r="F781" s="188"/>
      <c r="H781" s="188"/>
      <c r="I781" s="188"/>
      <c r="J781" s="188"/>
    </row>
    <row r="782" spans="3:10" ht="12" customHeight="1">
      <c r="C782" s="188"/>
      <c r="F782" s="188"/>
      <c r="H782" s="188"/>
      <c r="I782" s="188"/>
      <c r="J782" s="188"/>
    </row>
    <row r="783" spans="3:10" ht="12" customHeight="1">
      <c r="C783" s="188"/>
      <c r="F783" s="188"/>
      <c r="H783" s="188"/>
      <c r="I783" s="188"/>
      <c r="J783" s="188"/>
    </row>
    <row r="784" spans="3:10" ht="12" customHeight="1">
      <c r="C784" s="188"/>
      <c r="F784" s="188"/>
      <c r="H784" s="188"/>
      <c r="I784" s="188"/>
      <c r="J784" s="188"/>
    </row>
    <row r="785" spans="3:10" ht="12" customHeight="1">
      <c r="C785" s="188"/>
      <c r="F785" s="188"/>
      <c r="H785" s="188"/>
      <c r="I785" s="188"/>
      <c r="J785" s="188"/>
    </row>
    <row r="786" spans="3:10" ht="12" customHeight="1">
      <c r="C786" s="188"/>
      <c r="F786" s="188"/>
      <c r="H786" s="188"/>
      <c r="I786" s="188"/>
      <c r="J786" s="188"/>
    </row>
    <row r="787" spans="3:10" ht="12" customHeight="1">
      <c r="C787" s="188"/>
      <c r="F787" s="188"/>
      <c r="H787" s="188"/>
      <c r="I787" s="188"/>
      <c r="J787" s="188"/>
    </row>
    <row r="788" spans="3:10" ht="12" customHeight="1">
      <c r="C788" s="188"/>
      <c r="F788" s="188"/>
      <c r="H788" s="188"/>
      <c r="I788" s="188"/>
      <c r="J788" s="188"/>
    </row>
    <row r="789" spans="3:10" ht="12" customHeight="1">
      <c r="C789" s="188"/>
      <c r="F789" s="188"/>
      <c r="H789" s="188"/>
      <c r="I789" s="188"/>
      <c r="J789" s="188"/>
    </row>
    <row r="790" spans="3:10" ht="12" customHeight="1">
      <c r="C790" s="188"/>
      <c r="F790" s="188"/>
      <c r="H790" s="188"/>
      <c r="I790" s="188"/>
      <c r="J790" s="188"/>
    </row>
    <row r="791" spans="3:10" ht="12" customHeight="1">
      <c r="C791" s="188"/>
      <c r="F791" s="188"/>
      <c r="H791" s="188"/>
      <c r="I791" s="188"/>
      <c r="J791" s="188"/>
    </row>
    <row r="792" spans="3:10" ht="12" customHeight="1">
      <c r="C792" s="188"/>
      <c r="F792" s="188"/>
      <c r="H792" s="188"/>
      <c r="I792" s="188"/>
      <c r="J792" s="188"/>
    </row>
    <row r="793" spans="3:10" ht="12" customHeight="1">
      <c r="C793" s="188"/>
      <c r="F793" s="188"/>
      <c r="H793" s="188"/>
      <c r="I793" s="188"/>
      <c r="J793" s="188"/>
    </row>
    <row r="794" spans="3:10" ht="12" customHeight="1">
      <c r="C794" s="188"/>
      <c r="F794" s="188"/>
      <c r="H794" s="188"/>
      <c r="I794" s="188"/>
      <c r="J794" s="188"/>
    </row>
    <row r="795" spans="3:10" ht="12" customHeight="1">
      <c r="C795" s="188"/>
      <c r="F795" s="188"/>
      <c r="H795" s="188"/>
      <c r="I795" s="188"/>
      <c r="J795" s="188"/>
    </row>
    <row r="796" spans="3:10" ht="12" customHeight="1">
      <c r="C796" s="188"/>
      <c r="F796" s="188"/>
      <c r="H796" s="188"/>
      <c r="I796" s="188"/>
      <c r="J796" s="188"/>
    </row>
    <row r="797" spans="3:10" ht="12" customHeight="1">
      <c r="C797" s="188"/>
      <c r="F797" s="188"/>
      <c r="H797" s="188"/>
      <c r="I797" s="188"/>
      <c r="J797" s="188"/>
    </row>
    <row r="798" spans="3:10" ht="12" customHeight="1">
      <c r="C798" s="188"/>
      <c r="F798" s="188"/>
      <c r="H798" s="188"/>
      <c r="I798" s="188"/>
      <c r="J798" s="188"/>
    </row>
    <row r="799" spans="3:10" ht="12" customHeight="1">
      <c r="C799" s="188"/>
      <c r="F799" s="188"/>
      <c r="H799" s="188"/>
      <c r="I799" s="188"/>
      <c r="J799" s="188"/>
    </row>
    <row r="800" spans="3:10" ht="12" customHeight="1">
      <c r="C800" s="188"/>
      <c r="F800" s="188"/>
      <c r="H800" s="188"/>
      <c r="I800" s="188"/>
      <c r="J800" s="188"/>
    </row>
    <row r="801" spans="3:10" ht="12" customHeight="1">
      <c r="C801" s="188"/>
      <c r="F801" s="188"/>
      <c r="H801" s="188"/>
      <c r="I801" s="188"/>
      <c r="J801" s="188"/>
    </row>
    <row r="802" spans="3:10" ht="12" customHeight="1">
      <c r="C802" s="188"/>
      <c r="F802" s="188"/>
      <c r="H802" s="188"/>
      <c r="I802" s="188"/>
      <c r="J802" s="188"/>
    </row>
    <row r="803" spans="3:10" ht="12" customHeight="1">
      <c r="C803" s="188"/>
      <c r="F803" s="188"/>
      <c r="H803" s="188"/>
      <c r="I803" s="188"/>
      <c r="J803" s="188"/>
    </row>
    <row r="804" spans="3:10" ht="12" customHeight="1">
      <c r="C804" s="188"/>
      <c r="F804" s="188"/>
      <c r="H804" s="188"/>
      <c r="I804" s="188"/>
      <c r="J804" s="188"/>
    </row>
    <row r="805" spans="3:10" ht="12" customHeight="1">
      <c r="C805" s="188"/>
      <c r="F805" s="188"/>
      <c r="H805" s="188"/>
      <c r="I805" s="188"/>
      <c r="J805" s="188"/>
    </row>
    <row r="806" spans="3:10" ht="12" customHeight="1">
      <c r="C806" s="188"/>
      <c r="F806" s="188"/>
      <c r="H806" s="188"/>
      <c r="I806" s="188"/>
      <c r="J806" s="188"/>
    </row>
    <row r="807" spans="3:10" ht="12" customHeight="1">
      <c r="C807" s="188"/>
      <c r="F807" s="188"/>
      <c r="H807" s="188"/>
      <c r="I807" s="188"/>
      <c r="J807" s="188"/>
    </row>
    <row r="808" spans="3:10" ht="12" customHeight="1">
      <c r="C808" s="188"/>
      <c r="F808" s="188"/>
      <c r="H808" s="188"/>
      <c r="I808" s="188"/>
      <c r="J808" s="188"/>
    </row>
    <row r="809" spans="3:10" ht="12" customHeight="1">
      <c r="C809" s="188"/>
      <c r="F809" s="188"/>
      <c r="H809" s="188"/>
      <c r="I809" s="188"/>
      <c r="J809" s="188"/>
    </row>
    <row r="810" spans="3:10" ht="12" customHeight="1">
      <c r="C810" s="188"/>
      <c r="F810" s="188"/>
      <c r="H810" s="188"/>
      <c r="I810" s="188"/>
      <c r="J810" s="188"/>
    </row>
    <row r="811" spans="3:10" ht="12" customHeight="1">
      <c r="C811" s="188"/>
      <c r="F811" s="188"/>
      <c r="H811" s="188"/>
      <c r="I811" s="188"/>
      <c r="J811" s="188"/>
    </row>
    <row r="812" spans="3:10" ht="12" customHeight="1">
      <c r="C812" s="188"/>
      <c r="F812" s="188"/>
      <c r="H812" s="188"/>
      <c r="I812" s="188"/>
      <c r="J812" s="188"/>
    </row>
    <row r="813" spans="3:10" ht="12" customHeight="1">
      <c r="C813" s="188"/>
      <c r="F813" s="188"/>
      <c r="H813" s="188"/>
      <c r="I813" s="188"/>
      <c r="J813" s="188"/>
    </row>
    <row r="814" spans="3:10" ht="12" customHeight="1">
      <c r="C814" s="188"/>
      <c r="F814" s="188"/>
      <c r="H814" s="188"/>
      <c r="I814" s="188"/>
      <c r="J814" s="188"/>
    </row>
    <row r="815" spans="3:10" ht="12" customHeight="1">
      <c r="C815" s="188"/>
      <c r="F815" s="188"/>
      <c r="H815" s="188"/>
      <c r="I815" s="188"/>
      <c r="J815" s="188"/>
    </row>
    <row r="816" spans="3:10" ht="12" customHeight="1">
      <c r="C816" s="188"/>
      <c r="F816" s="188"/>
      <c r="H816" s="188"/>
      <c r="I816" s="188"/>
      <c r="J816" s="188"/>
    </row>
    <row r="817" spans="3:10" ht="12" customHeight="1">
      <c r="C817" s="188"/>
      <c r="F817" s="188"/>
      <c r="H817" s="188"/>
      <c r="I817" s="188"/>
      <c r="J817" s="188"/>
    </row>
    <row r="818" spans="3:10" ht="12" customHeight="1">
      <c r="C818" s="188"/>
      <c r="F818" s="188"/>
      <c r="H818" s="188"/>
      <c r="I818" s="188"/>
      <c r="J818" s="188"/>
    </row>
    <row r="819" spans="3:10" ht="12" customHeight="1">
      <c r="C819" s="188"/>
      <c r="F819" s="188"/>
      <c r="H819" s="188"/>
      <c r="I819" s="188"/>
      <c r="J819" s="188"/>
    </row>
    <row r="820" spans="3:10" ht="12" customHeight="1">
      <c r="C820" s="188"/>
      <c r="F820" s="188"/>
      <c r="H820" s="188"/>
      <c r="I820" s="188"/>
      <c r="J820" s="188"/>
    </row>
    <row r="821" spans="3:10" ht="12" customHeight="1">
      <c r="C821" s="188"/>
      <c r="F821" s="188"/>
      <c r="H821" s="188"/>
      <c r="I821" s="188"/>
      <c r="J821" s="188"/>
    </row>
    <row r="822" spans="3:10" ht="12" customHeight="1">
      <c r="C822" s="188"/>
      <c r="F822" s="188"/>
      <c r="H822" s="188"/>
      <c r="I822" s="188"/>
      <c r="J822" s="188"/>
    </row>
    <row r="823" spans="3:10" ht="12" customHeight="1">
      <c r="C823" s="188"/>
      <c r="F823" s="188"/>
      <c r="H823" s="188"/>
      <c r="I823" s="188"/>
      <c r="J823" s="188"/>
    </row>
    <row r="824" spans="3:10" ht="12" customHeight="1">
      <c r="C824" s="188"/>
      <c r="F824" s="188"/>
      <c r="H824" s="188"/>
      <c r="I824" s="188"/>
      <c r="J824" s="188"/>
    </row>
    <row r="825" spans="3:10" ht="12" customHeight="1">
      <c r="C825" s="188"/>
      <c r="F825" s="188"/>
      <c r="H825" s="188"/>
      <c r="I825" s="188"/>
      <c r="J825" s="188"/>
    </row>
    <row r="826" spans="3:10" ht="12" customHeight="1">
      <c r="C826" s="188"/>
      <c r="F826" s="188"/>
      <c r="H826" s="188"/>
      <c r="I826" s="188"/>
      <c r="J826" s="188"/>
    </row>
    <row r="827" spans="3:10" ht="12" customHeight="1">
      <c r="C827" s="188"/>
      <c r="F827" s="188"/>
      <c r="H827" s="188"/>
      <c r="I827" s="188"/>
      <c r="J827" s="188"/>
    </row>
    <row r="828" spans="3:10" ht="12" customHeight="1">
      <c r="C828" s="188"/>
      <c r="F828" s="188"/>
      <c r="H828" s="188"/>
      <c r="I828" s="188"/>
      <c r="J828" s="188"/>
    </row>
    <row r="829" spans="3:10" ht="12" customHeight="1">
      <c r="C829" s="188"/>
      <c r="F829" s="188"/>
      <c r="H829" s="188"/>
      <c r="I829" s="188"/>
      <c r="J829" s="188"/>
    </row>
    <row r="830" spans="3:10" ht="12" customHeight="1">
      <c r="C830" s="188"/>
      <c r="F830" s="188"/>
      <c r="H830" s="188"/>
      <c r="I830" s="188"/>
      <c r="J830" s="188"/>
    </row>
    <row r="831" spans="3:10" ht="12" customHeight="1">
      <c r="C831" s="188"/>
      <c r="F831" s="188"/>
      <c r="H831" s="188"/>
      <c r="I831" s="188"/>
      <c r="J831" s="188"/>
    </row>
    <row r="832" spans="3:10" ht="12" customHeight="1">
      <c r="C832" s="188"/>
      <c r="F832" s="188"/>
      <c r="H832" s="188"/>
      <c r="I832" s="188"/>
      <c r="J832" s="188"/>
    </row>
    <row r="833" spans="3:10" ht="12" customHeight="1">
      <c r="C833" s="188"/>
      <c r="F833" s="188"/>
      <c r="H833" s="188"/>
      <c r="I833" s="188"/>
      <c r="J833" s="188"/>
    </row>
    <row r="834" spans="3:10" ht="12" customHeight="1">
      <c r="C834" s="188"/>
      <c r="F834" s="188"/>
      <c r="H834" s="188"/>
      <c r="I834" s="188"/>
      <c r="J834" s="188"/>
    </row>
    <row r="835" spans="3:10" ht="12" customHeight="1">
      <c r="C835" s="188"/>
      <c r="F835" s="188"/>
      <c r="H835" s="188"/>
      <c r="I835" s="188"/>
      <c r="J835" s="188"/>
    </row>
    <row r="836" spans="3:10" ht="12" customHeight="1">
      <c r="C836" s="188"/>
      <c r="F836" s="188"/>
      <c r="H836" s="188"/>
      <c r="I836" s="188"/>
      <c r="J836" s="188"/>
    </row>
    <row r="837" spans="3:10" ht="12" customHeight="1">
      <c r="C837" s="188"/>
      <c r="F837" s="188"/>
      <c r="H837" s="188"/>
      <c r="I837" s="188"/>
      <c r="J837" s="188"/>
    </row>
    <row r="838" spans="3:10" ht="12" customHeight="1">
      <c r="C838" s="188"/>
      <c r="F838" s="188"/>
      <c r="H838" s="188"/>
      <c r="I838" s="188"/>
      <c r="J838" s="188"/>
    </row>
    <row r="839" spans="3:10" ht="12" customHeight="1">
      <c r="C839" s="188"/>
      <c r="F839" s="188"/>
      <c r="H839" s="188"/>
      <c r="I839" s="188"/>
      <c r="J839" s="188"/>
    </row>
    <row r="840" spans="3:10" ht="12" customHeight="1">
      <c r="C840" s="188"/>
      <c r="F840" s="188"/>
      <c r="H840" s="188"/>
      <c r="I840" s="188"/>
      <c r="J840" s="188"/>
    </row>
    <row r="841" spans="3:10" ht="12" customHeight="1">
      <c r="C841" s="188"/>
      <c r="F841" s="188"/>
      <c r="H841" s="188"/>
      <c r="I841" s="188"/>
      <c r="J841" s="188"/>
    </row>
    <row r="842" spans="3:10" ht="12" customHeight="1">
      <c r="C842" s="188"/>
      <c r="F842" s="188"/>
      <c r="H842" s="188"/>
      <c r="I842" s="188"/>
      <c r="J842" s="188"/>
    </row>
    <row r="843" spans="3:10" ht="12" customHeight="1">
      <c r="C843" s="188"/>
      <c r="F843" s="188"/>
      <c r="H843" s="188"/>
      <c r="I843" s="188"/>
      <c r="J843" s="188"/>
    </row>
    <row r="844" spans="3:10" ht="12" customHeight="1">
      <c r="C844" s="188"/>
      <c r="F844" s="188"/>
      <c r="H844" s="188"/>
      <c r="I844" s="188"/>
      <c r="J844" s="188"/>
    </row>
    <row r="845" spans="3:10" ht="12" customHeight="1">
      <c r="C845" s="188"/>
      <c r="F845" s="188"/>
      <c r="H845" s="188"/>
      <c r="I845" s="188"/>
      <c r="J845" s="188"/>
    </row>
    <row r="846" spans="3:10" ht="12" customHeight="1">
      <c r="C846" s="188"/>
      <c r="F846" s="188"/>
      <c r="H846" s="188"/>
      <c r="I846" s="188"/>
      <c r="J846" s="188"/>
    </row>
    <row r="847" spans="3:10" ht="12" customHeight="1">
      <c r="C847" s="188"/>
      <c r="F847" s="188"/>
      <c r="H847" s="188"/>
      <c r="I847" s="188"/>
      <c r="J847" s="188"/>
    </row>
    <row r="848" spans="3:10" ht="12" customHeight="1">
      <c r="C848" s="188"/>
      <c r="F848" s="188"/>
      <c r="H848" s="188"/>
      <c r="I848" s="188"/>
      <c r="J848" s="188"/>
    </row>
    <row r="849" spans="3:10" ht="12" customHeight="1">
      <c r="C849" s="188"/>
      <c r="F849" s="188"/>
      <c r="H849" s="188"/>
      <c r="I849" s="188"/>
      <c r="J849" s="188"/>
    </row>
    <row r="850" spans="3:10" ht="12" customHeight="1">
      <c r="C850" s="188"/>
      <c r="F850" s="188"/>
      <c r="H850" s="188"/>
      <c r="I850" s="188"/>
      <c r="J850" s="188"/>
    </row>
    <row r="851" spans="3:10" ht="12" customHeight="1">
      <c r="C851" s="188"/>
      <c r="F851" s="188"/>
      <c r="H851" s="188"/>
      <c r="I851" s="188"/>
      <c r="J851" s="188"/>
    </row>
    <row r="852" spans="3:10" ht="12" customHeight="1">
      <c r="C852" s="188"/>
      <c r="F852" s="188"/>
      <c r="H852" s="188"/>
      <c r="I852" s="188"/>
      <c r="J852" s="188"/>
    </row>
    <row r="853" spans="3:10" ht="12" customHeight="1">
      <c r="C853" s="188"/>
      <c r="F853" s="188"/>
      <c r="H853" s="188"/>
      <c r="I853" s="188"/>
      <c r="J853" s="188"/>
    </row>
    <row r="854" spans="3:10" ht="12" customHeight="1">
      <c r="C854" s="188"/>
      <c r="F854" s="188"/>
      <c r="H854" s="188"/>
      <c r="I854" s="188"/>
      <c r="J854" s="188"/>
    </row>
    <row r="855" spans="3:10" ht="12" customHeight="1">
      <c r="C855" s="188"/>
      <c r="F855" s="188"/>
      <c r="H855" s="188"/>
      <c r="I855" s="188"/>
      <c r="J855" s="188"/>
    </row>
    <row r="856" spans="3:10" ht="12" customHeight="1">
      <c r="C856" s="188"/>
      <c r="F856" s="188"/>
      <c r="H856" s="188"/>
      <c r="I856" s="188"/>
      <c r="J856" s="188"/>
    </row>
    <row r="857" spans="3:10" ht="12" customHeight="1">
      <c r="C857" s="188"/>
      <c r="F857" s="188"/>
      <c r="H857" s="188"/>
      <c r="I857" s="188"/>
      <c r="J857" s="188"/>
    </row>
    <row r="858" spans="3:10" ht="12" customHeight="1">
      <c r="C858" s="188"/>
      <c r="F858" s="188"/>
      <c r="H858" s="188"/>
      <c r="I858" s="188"/>
      <c r="J858" s="188"/>
    </row>
    <row r="859" spans="3:10" ht="12" customHeight="1">
      <c r="C859" s="188"/>
      <c r="F859" s="188"/>
      <c r="H859" s="188"/>
      <c r="I859" s="188"/>
      <c r="J859" s="188"/>
    </row>
    <row r="860" spans="3:10" ht="12" customHeight="1">
      <c r="C860" s="188"/>
      <c r="F860" s="188"/>
      <c r="H860" s="188"/>
      <c r="I860" s="188"/>
      <c r="J860" s="188"/>
    </row>
    <row r="861" spans="3:10" ht="12" customHeight="1">
      <c r="C861" s="188"/>
      <c r="F861" s="188"/>
      <c r="H861" s="188"/>
      <c r="I861" s="188"/>
      <c r="J861" s="188"/>
    </row>
    <row r="862" spans="3:10" ht="12" customHeight="1">
      <c r="C862" s="188"/>
      <c r="F862" s="188"/>
      <c r="H862" s="188"/>
      <c r="I862" s="188"/>
      <c r="J862" s="188"/>
    </row>
    <row r="863" spans="3:10" ht="12" customHeight="1">
      <c r="C863" s="188"/>
      <c r="F863" s="188"/>
      <c r="H863" s="188"/>
      <c r="I863" s="188"/>
      <c r="J863" s="188"/>
    </row>
    <row r="864" spans="3:10" ht="12" customHeight="1">
      <c r="C864" s="188"/>
      <c r="F864" s="188"/>
      <c r="H864" s="188"/>
      <c r="I864" s="188"/>
      <c r="J864" s="188"/>
    </row>
    <row r="865" spans="3:10" ht="12" customHeight="1">
      <c r="C865" s="188"/>
      <c r="F865" s="188"/>
      <c r="H865" s="188"/>
      <c r="I865" s="188"/>
      <c r="J865" s="188"/>
    </row>
    <row r="866" spans="3:10" ht="12" customHeight="1">
      <c r="C866" s="188"/>
      <c r="F866" s="188"/>
      <c r="H866" s="188"/>
      <c r="I866" s="188"/>
      <c r="J866" s="188"/>
    </row>
    <row r="867" spans="3:10" ht="12" customHeight="1">
      <c r="C867" s="188"/>
      <c r="F867" s="188"/>
      <c r="H867" s="188"/>
      <c r="I867" s="188"/>
      <c r="J867" s="188"/>
    </row>
    <row r="868" spans="3:10" ht="12" customHeight="1">
      <c r="C868" s="188"/>
      <c r="F868" s="188"/>
      <c r="H868" s="188"/>
      <c r="I868" s="188"/>
      <c r="J868" s="188"/>
    </row>
    <row r="869" spans="3:10" ht="12" customHeight="1">
      <c r="C869" s="188"/>
      <c r="F869" s="188"/>
      <c r="H869" s="188"/>
      <c r="I869" s="188"/>
      <c r="J869" s="188"/>
    </row>
    <row r="870" spans="3:10" ht="12" customHeight="1">
      <c r="C870" s="188"/>
      <c r="F870" s="188"/>
      <c r="H870" s="188"/>
      <c r="I870" s="188"/>
      <c r="J870" s="188"/>
    </row>
    <row r="871" spans="3:10" ht="12" customHeight="1">
      <c r="C871" s="188"/>
      <c r="F871" s="188"/>
      <c r="H871" s="188"/>
      <c r="I871" s="188"/>
      <c r="J871" s="188"/>
    </row>
    <row r="872" spans="3:10" ht="12" customHeight="1">
      <c r="C872" s="188"/>
      <c r="F872" s="188"/>
      <c r="H872" s="188"/>
      <c r="I872" s="188"/>
      <c r="J872" s="188"/>
    </row>
    <row r="873" spans="3:10" ht="12" customHeight="1">
      <c r="C873" s="188"/>
      <c r="F873" s="188"/>
      <c r="H873" s="188"/>
      <c r="I873" s="188"/>
      <c r="J873" s="188"/>
    </row>
    <row r="874" spans="3:10" ht="12" customHeight="1">
      <c r="C874" s="188"/>
      <c r="F874" s="188"/>
      <c r="H874" s="188"/>
      <c r="I874" s="188"/>
      <c r="J874" s="188"/>
    </row>
    <row r="875" spans="3:10" ht="12" customHeight="1">
      <c r="C875" s="188"/>
      <c r="F875" s="188"/>
      <c r="H875" s="188"/>
      <c r="I875" s="188"/>
      <c r="J875" s="188"/>
    </row>
    <row r="876" spans="3:10" ht="12" customHeight="1">
      <c r="C876" s="188"/>
      <c r="F876" s="188"/>
      <c r="H876" s="188"/>
      <c r="I876" s="188"/>
      <c r="J876" s="188"/>
    </row>
    <row r="877" spans="3:10" ht="12" customHeight="1">
      <c r="C877" s="188"/>
      <c r="F877" s="188"/>
      <c r="H877" s="188"/>
      <c r="I877" s="188"/>
      <c r="J877" s="188"/>
    </row>
    <row r="878" spans="3:10" ht="12" customHeight="1">
      <c r="C878" s="188"/>
      <c r="F878" s="188"/>
      <c r="H878" s="188"/>
      <c r="I878" s="188"/>
      <c r="J878" s="188"/>
    </row>
    <row r="879" spans="3:10" ht="12" customHeight="1">
      <c r="C879" s="188"/>
      <c r="F879" s="188"/>
      <c r="H879" s="188"/>
      <c r="I879" s="188"/>
      <c r="J879" s="188"/>
    </row>
    <row r="880" spans="3:10" ht="12" customHeight="1">
      <c r="C880" s="188"/>
      <c r="F880" s="188"/>
      <c r="H880" s="188"/>
      <c r="I880" s="188"/>
      <c r="J880" s="188"/>
    </row>
    <row r="881" spans="3:10" ht="12" customHeight="1">
      <c r="C881" s="188"/>
      <c r="F881" s="188"/>
      <c r="H881" s="188"/>
      <c r="I881" s="188"/>
      <c r="J881" s="188"/>
    </row>
    <row r="882" spans="3:10" ht="12" customHeight="1">
      <c r="C882" s="188"/>
      <c r="F882" s="188"/>
      <c r="H882" s="188"/>
      <c r="I882" s="188"/>
      <c r="J882" s="188"/>
    </row>
    <row r="883" spans="3:10" ht="12" customHeight="1">
      <c r="C883" s="188"/>
      <c r="F883" s="188"/>
      <c r="H883" s="188"/>
      <c r="I883" s="188"/>
      <c r="J883" s="188"/>
    </row>
    <row r="884" spans="3:10" ht="12" customHeight="1">
      <c r="C884" s="188"/>
      <c r="F884" s="188"/>
      <c r="H884" s="188"/>
      <c r="I884" s="188"/>
      <c r="J884" s="188"/>
    </row>
    <row r="885" spans="3:10" ht="12" customHeight="1">
      <c r="C885" s="188"/>
      <c r="F885" s="188"/>
      <c r="H885" s="188"/>
      <c r="I885" s="188"/>
      <c r="J885" s="188"/>
    </row>
    <row r="886" spans="3:10" ht="12" customHeight="1">
      <c r="C886" s="188"/>
      <c r="F886" s="188"/>
      <c r="H886" s="188"/>
      <c r="I886" s="188"/>
      <c r="J886" s="188"/>
    </row>
    <row r="887" spans="3:10" ht="12" customHeight="1">
      <c r="C887" s="188"/>
      <c r="F887" s="188"/>
      <c r="H887" s="188"/>
      <c r="I887" s="188"/>
      <c r="J887" s="188"/>
    </row>
    <row r="888" spans="3:10" ht="12" customHeight="1">
      <c r="C888" s="188"/>
      <c r="F888" s="188"/>
      <c r="H888" s="188"/>
      <c r="I888" s="188"/>
      <c r="J888" s="188"/>
    </row>
    <row r="889" spans="3:10" ht="12" customHeight="1">
      <c r="C889" s="188"/>
      <c r="F889" s="188"/>
      <c r="H889" s="188"/>
      <c r="I889" s="188"/>
      <c r="J889" s="188"/>
    </row>
    <row r="890" spans="3:10" ht="12" customHeight="1">
      <c r="C890" s="188"/>
      <c r="F890" s="188"/>
      <c r="H890" s="188"/>
      <c r="I890" s="188"/>
      <c r="J890" s="188"/>
    </row>
    <row r="891" spans="3:10" ht="12" customHeight="1">
      <c r="C891" s="188"/>
      <c r="F891" s="188"/>
      <c r="H891" s="188"/>
      <c r="I891" s="188"/>
      <c r="J891" s="188"/>
    </row>
    <row r="892" spans="3:10" ht="12" customHeight="1">
      <c r="C892" s="188"/>
      <c r="F892" s="188"/>
      <c r="H892" s="188"/>
      <c r="I892" s="188"/>
      <c r="J892" s="188"/>
    </row>
    <row r="893" spans="3:10" ht="12" customHeight="1">
      <c r="C893" s="188"/>
      <c r="F893" s="188"/>
      <c r="H893" s="188"/>
      <c r="I893" s="188"/>
      <c r="J893" s="188"/>
    </row>
    <row r="894" spans="3:10" ht="12" customHeight="1">
      <c r="C894" s="188"/>
      <c r="F894" s="188"/>
      <c r="H894" s="188"/>
      <c r="I894" s="188"/>
      <c r="J894" s="188"/>
    </row>
    <row r="895" spans="3:10" ht="12" customHeight="1">
      <c r="C895" s="188"/>
      <c r="F895" s="188"/>
      <c r="H895" s="188"/>
      <c r="I895" s="188"/>
      <c r="J895" s="188"/>
    </row>
    <row r="896" spans="3:10" ht="12" customHeight="1">
      <c r="C896" s="188"/>
      <c r="F896" s="188"/>
      <c r="H896" s="188"/>
      <c r="I896" s="188"/>
      <c r="J896" s="188"/>
    </row>
    <row r="897" spans="3:10" ht="12" customHeight="1">
      <c r="C897" s="188"/>
      <c r="F897" s="188"/>
      <c r="H897" s="188"/>
      <c r="I897" s="188"/>
      <c r="J897" s="188"/>
    </row>
    <row r="898" spans="3:10" ht="12" customHeight="1">
      <c r="C898" s="188"/>
      <c r="F898" s="188"/>
      <c r="H898" s="188"/>
      <c r="I898" s="188"/>
      <c r="J898" s="188"/>
    </row>
    <row r="899" spans="3:10" ht="12" customHeight="1">
      <c r="C899" s="188"/>
      <c r="F899" s="188"/>
      <c r="H899" s="188"/>
      <c r="I899" s="188"/>
      <c r="J899" s="188"/>
    </row>
    <row r="900" spans="3:10" ht="12" customHeight="1">
      <c r="C900" s="188"/>
      <c r="F900" s="188"/>
      <c r="H900" s="188"/>
      <c r="I900" s="188"/>
      <c r="J900" s="188"/>
    </row>
    <row r="901" spans="3:10" ht="12" customHeight="1">
      <c r="C901" s="188"/>
      <c r="F901" s="188"/>
      <c r="H901" s="188"/>
      <c r="I901" s="188"/>
      <c r="J901" s="188"/>
    </row>
    <row r="902" spans="3:10" ht="12" customHeight="1">
      <c r="C902" s="188"/>
      <c r="F902" s="188"/>
      <c r="H902" s="188"/>
      <c r="I902" s="188"/>
      <c r="J902" s="188"/>
    </row>
    <row r="903" spans="3:10" ht="12" customHeight="1">
      <c r="C903" s="188"/>
      <c r="F903" s="188"/>
      <c r="H903" s="188"/>
      <c r="I903" s="188"/>
      <c r="J903" s="188"/>
    </row>
    <row r="904" spans="3:10" ht="12" customHeight="1">
      <c r="C904" s="188"/>
      <c r="F904" s="188"/>
      <c r="H904" s="188"/>
      <c r="I904" s="188"/>
      <c r="J904" s="188"/>
    </row>
    <row r="905" spans="3:10" ht="12" customHeight="1">
      <c r="C905" s="188"/>
      <c r="F905" s="188"/>
      <c r="H905" s="188"/>
      <c r="I905" s="188"/>
      <c r="J905" s="188"/>
    </row>
    <row r="906" spans="3:10" ht="12" customHeight="1">
      <c r="C906" s="188"/>
      <c r="F906" s="188"/>
      <c r="H906" s="188"/>
      <c r="I906" s="188"/>
      <c r="J906" s="188"/>
    </row>
    <row r="907" spans="3:10" ht="12" customHeight="1">
      <c r="C907" s="188"/>
      <c r="F907" s="188"/>
      <c r="H907" s="188"/>
      <c r="I907" s="188"/>
      <c r="J907" s="188"/>
    </row>
    <row r="908" spans="3:10" ht="12" customHeight="1">
      <c r="C908" s="188"/>
      <c r="F908" s="188"/>
      <c r="H908" s="188"/>
      <c r="I908" s="188"/>
      <c r="J908" s="188"/>
    </row>
    <row r="909" spans="3:10" ht="12" customHeight="1">
      <c r="C909" s="188"/>
      <c r="F909" s="188"/>
      <c r="H909" s="188"/>
      <c r="I909" s="188"/>
      <c r="J909" s="188"/>
    </row>
    <row r="910" spans="3:10" ht="12" customHeight="1">
      <c r="C910" s="188"/>
      <c r="F910" s="188"/>
      <c r="H910" s="188"/>
      <c r="I910" s="188"/>
      <c r="J910" s="188"/>
    </row>
    <row r="911" spans="3:10" ht="12" customHeight="1">
      <c r="C911" s="188"/>
      <c r="F911" s="188"/>
      <c r="H911" s="188"/>
      <c r="I911" s="188"/>
      <c r="J911" s="188"/>
    </row>
    <row r="912" spans="3:10" ht="12" customHeight="1">
      <c r="C912" s="188"/>
      <c r="F912" s="188"/>
      <c r="H912" s="188"/>
      <c r="I912" s="188"/>
      <c r="J912" s="188"/>
    </row>
    <row r="913" spans="3:10" ht="12" customHeight="1">
      <c r="C913" s="188"/>
      <c r="F913" s="188"/>
      <c r="H913" s="188"/>
      <c r="I913" s="188"/>
      <c r="J913" s="188"/>
    </row>
    <row r="914" spans="3:10" ht="12" customHeight="1">
      <c r="C914" s="188"/>
      <c r="F914" s="188"/>
      <c r="H914" s="188"/>
      <c r="I914" s="188"/>
      <c r="J914" s="188"/>
    </row>
    <row r="915" spans="3:10" ht="12" customHeight="1">
      <c r="C915" s="188"/>
      <c r="F915" s="188"/>
      <c r="H915" s="188"/>
      <c r="I915" s="188"/>
      <c r="J915" s="188"/>
    </row>
    <row r="916" spans="3:10" ht="12" customHeight="1">
      <c r="C916" s="188"/>
      <c r="F916" s="188"/>
      <c r="H916" s="188"/>
      <c r="I916" s="188"/>
      <c r="J916" s="188"/>
    </row>
    <row r="917" spans="3:10" ht="12" customHeight="1">
      <c r="C917" s="188"/>
      <c r="F917" s="188"/>
      <c r="H917" s="188"/>
      <c r="I917" s="188"/>
      <c r="J917" s="188"/>
    </row>
    <row r="918" spans="3:10" ht="12" customHeight="1">
      <c r="C918" s="188"/>
      <c r="F918" s="188"/>
      <c r="H918" s="188"/>
      <c r="I918" s="188"/>
      <c r="J918" s="188"/>
    </row>
    <row r="919" spans="3:10" ht="12" customHeight="1">
      <c r="C919" s="188"/>
      <c r="F919" s="188"/>
      <c r="H919" s="188"/>
      <c r="I919" s="188"/>
      <c r="J919" s="188"/>
    </row>
    <row r="920" spans="3:10" ht="12" customHeight="1">
      <c r="C920" s="188"/>
      <c r="F920" s="188"/>
      <c r="H920" s="188"/>
      <c r="I920" s="188"/>
      <c r="J920" s="188"/>
    </row>
    <row r="921" spans="3:10" ht="12" customHeight="1">
      <c r="C921" s="188"/>
      <c r="F921" s="188"/>
      <c r="H921" s="188"/>
      <c r="I921" s="188"/>
      <c r="J921" s="188"/>
    </row>
    <row r="922" spans="3:10" ht="12" customHeight="1">
      <c r="C922" s="188"/>
      <c r="F922" s="188"/>
      <c r="H922" s="188"/>
      <c r="I922" s="188"/>
      <c r="J922" s="188"/>
    </row>
    <row r="923" spans="3:10" ht="12" customHeight="1">
      <c r="C923" s="188"/>
      <c r="F923" s="188"/>
      <c r="H923" s="188"/>
      <c r="I923" s="188"/>
      <c r="J923" s="188"/>
    </row>
    <row r="924" spans="3:10" ht="12" customHeight="1">
      <c r="C924" s="188"/>
      <c r="F924" s="188"/>
      <c r="H924" s="188"/>
      <c r="I924" s="188"/>
      <c r="J924" s="188"/>
    </row>
    <row r="925" spans="3:10" ht="12" customHeight="1">
      <c r="C925" s="188"/>
      <c r="F925" s="188"/>
      <c r="H925" s="188"/>
      <c r="I925" s="188"/>
      <c r="J925" s="188"/>
    </row>
    <row r="926" spans="3:10" ht="12" customHeight="1">
      <c r="C926" s="188"/>
      <c r="F926" s="188"/>
      <c r="H926" s="188"/>
      <c r="I926" s="188"/>
      <c r="J926" s="188"/>
    </row>
    <row r="927" spans="3:10" ht="12" customHeight="1">
      <c r="C927" s="188"/>
      <c r="F927" s="188"/>
      <c r="H927" s="188"/>
      <c r="I927" s="188"/>
      <c r="J927" s="188"/>
    </row>
    <row r="928" spans="3:10" ht="12" customHeight="1">
      <c r="C928" s="188"/>
      <c r="F928" s="188"/>
      <c r="H928" s="188"/>
      <c r="I928" s="188"/>
      <c r="J928" s="188"/>
    </row>
    <row r="929" spans="3:10" ht="12" customHeight="1">
      <c r="C929" s="188"/>
      <c r="F929" s="188"/>
      <c r="H929" s="188"/>
      <c r="I929" s="188"/>
      <c r="J929" s="188"/>
    </row>
    <row r="930" spans="3:10" ht="12" customHeight="1">
      <c r="C930" s="188"/>
      <c r="F930" s="188"/>
      <c r="H930" s="188"/>
      <c r="I930" s="188"/>
      <c r="J930" s="188"/>
    </row>
    <row r="931" spans="3:10" ht="12" customHeight="1">
      <c r="C931" s="188"/>
      <c r="F931" s="188"/>
      <c r="H931" s="188"/>
      <c r="I931" s="188"/>
      <c r="J931" s="188"/>
    </row>
    <row r="932" spans="3:10" ht="12" customHeight="1">
      <c r="C932" s="188"/>
      <c r="F932" s="188"/>
      <c r="H932" s="188"/>
      <c r="I932" s="188"/>
      <c r="J932" s="188"/>
    </row>
    <row r="933" spans="3:10" ht="12" customHeight="1">
      <c r="C933" s="188"/>
      <c r="F933" s="188"/>
      <c r="H933" s="188"/>
      <c r="I933" s="188"/>
      <c r="J933" s="188"/>
    </row>
    <row r="934" spans="3:10" ht="12" customHeight="1">
      <c r="C934" s="188"/>
      <c r="F934" s="188"/>
      <c r="H934" s="188"/>
      <c r="I934" s="188"/>
      <c r="J934" s="188"/>
    </row>
    <row r="935" spans="3:10" ht="12" customHeight="1">
      <c r="C935" s="188"/>
      <c r="F935" s="188"/>
      <c r="H935" s="188"/>
      <c r="I935" s="188"/>
      <c r="J935" s="188"/>
    </row>
    <row r="936" spans="3:10" ht="12" customHeight="1">
      <c r="C936" s="188"/>
      <c r="F936" s="188"/>
      <c r="H936" s="188"/>
      <c r="I936" s="188"/>
      <c r="J936" s="188"/>
    </row>
    <row r="937" spans="3:10" ht="12" customHeight="1">
      <c r="C937" s="188"/>
      <c r="F937" s="188"/>
      <c r="H937" s="188"/>
      <c r="I937" s="188"/>
      <c r="J937" s="188"/>
    </row>
    <row r="938" spans="3:10" ht="12" customHeight="1">
      <c r="C938" s="188"/>
      <c r="F938" s="188"/>
      <c r="H938" s="188"/>
      <c r="I938" s="188"/>
      <c r="J938" s="188"/>
    </row>
    <row r="939" spans="3:10" ht="12" customHeight="1">
      <c r="C939" s="188"/>
      <c r="F939" s="188"/>
      <c r="H939" s="188"/>
      <c r="I939" s="188"/>
      <c r="J939" s="188"/>
    </row>
    <row r="940" spans="3:10" ht="12" customHeight="1">
      <c r="C940" s="188"/>
      <c r="F940" s="188"/>
      <c r="H940" s="188"/>
      <c r="I940" s="188"/>
      <c r="J940" s="188"/>
    </row>
    <row r="941" spans="3:10" ht="12" customHeight="1">
      <c r="C941" s="188"/>
      <c r="F941" s="188"/>
      <c r="H941" s="188"/>
      <c r="I941" s="188"/>
      <c r="J941" s="188"/>
    </row>
    <row r="942" spans="3:10" ht="12" customHeight="1">
      <c r="C942" s="188"/>
      <c r="F942" s="188"/>
      <c r="H942" s="188"/>
      <c r="I942" s="188"/>
      <c r="J942" s="188"/>
    </row>
    <row r="943" spans="3:10" ht="12" customHeight="1">
      <c r="C943" s="188"/>
      <c r="F943" s="188"/>
      <c r="H943" s="188"/>
      <c r="I943" s="188"/>
      <c r="J943" s="188"/>
    </row>
    <row r="944" spans="3:10" ht="12" customHeight="1">
      <c r="C944" s="188"/>
      <c r="F944" s="188"/>
      <c r="H944" s="188"/>
      <c r="I944" s="188"/>
      <c r="J944" s="188"/>
    </row>
    <row r="945" spans="3:10" ht="12" customHeight="1">
      <c r="C945" s="188"/>
      <c r="F945" s="188"/>
      <c r="H945" s="188"/>
      <c r="I945" s="188"/>
      <c r="J945" s="188"/>
    </row>
    <row r="946" spans="3:10" ht="12" customHeight="1">
      <c r="C946" s="188"/>
      <c r="F946" s="188"/>
      <c r="H946" s="188"/>
      <c r="I946" s="188"/>
      <c r="J946" s="188"/>
    </row>
    <row r="947" spans="3:10" ht="12" customHeight="1">
      <c r="C947" s="188"/>
      <c r="F947" s="188"/>
      <c r="H947" s="188"/>
      <c r="I947" s="188"/>
      <c r="J947" s="188"/>
    </row>
    <row r="948" spans="3:10" ht="12" customHeight="1">
      <c r="C948" s="188"/>
      <c r="F948" s="188"/>
      <c r="H948" s="188"/>
      <c r="I948" s="188"/>
      <c r="J948" s="188"/>
    </row>
    <row r="949" spans="3:10" ht="12" customHeight="1">
      <c r="C949" s="188"/>
      <c r="F949" s="188"/>
      <c r="H949" s="188"/>
      <c r="I949" s="188"/>
      <c r="J949" s="188"/>
    </row>
    <row r="950" spans="3:10" ht="12" customHeight="1">
      <c r="C950" s="188"/>
      <c r="F950" s="188"/>
      <c r="H950" s="188"/>
      <c r="I950" s="188"/>
      <c r="J950" s="188"/>
    </row>
    <row r="951" spans="3:10" ht="12" customHeight="1">
      <c r="C951" s="188"/>
      <c r="F951" s="188"/>
      <c r="H951" s="188"/>
      <c r="I951" s="188"/>
      <c r="J951" s="188"/>
    </row>
    <row r="952" spans="3:10" ht="12" customHeight="1">
      <c r="C952" s="188"/>
      <c r="F952" s="188"/>
      <c r="H952" s="188"/>
      <c r="I952" s="188"/>
      <c r="J952" s="188"/>
    </row>
    <row r="953" spans="3:10" ht="12" customHeight="1">
      <c r="C953" s="188"/>
      <c r="F953" s="188"/>
      <c r="H953" s="188"/>
      <c r="I953" s="188"/>
      <c r="J953" s="188"/>
    </row>
    <row r="954" spans="3:10" ht="12" customHeight="1">
      <c r="C954" s="188"/>
      <c r="F954" s="188"/>
      <c r="H954" s="188"/>
      <c r="I954" s="188"/>
      <c r="J954" s="188"/>
    </row>
    <row r="955" spans="3:10" ht="12" customHeight="1">
      <c r="C955" s="188"/>
      <c r="F955" s="188"/>
      <c r="H955" s="188"/>
      <c r="I955" s="188"/>
      <c r="J955" s="188"/>
    </row>
    <row r="956" spans="3:10" ht="12" customHeight="1">
      <c r="C956" s="188"/>
      <c r="F956" s="188"/>
      <c r="H956" s="188"/>
      <c r="I956" s="188"/>
      <c r="J956" s="188"/>
    </row>
    <row r="957" spans="3:10" ht="12" customHeight="1">
      <c r="C957" s="188"/>
      <c r="F957" s="188"/>
      <c r="H957" s="188"/>
      <c r="I957" s="188"/>
      <c r="J957" s="188"/>
    </row>
    <row r="958" spans="3:10" ht="12" customHeight="1">
      <c r="C958" s="188"/>
      <c r="F958" s="188"/>
      <c r="H958" s="188"/>
      <c r="I958" s="188"/>
      <c r="J958" s="188"/>
    </row>
    <row r="959" spans="3:10" ht="12" customHeight="1">
      <c r="C959" s="188"/>
      <c r="F959" s="188"/>
      <c r="H959" s="188"/>
      <c r="I959" s="188"/>
      <c r="J959" s="188"/>
    </row>
    <row r="960" spans="3:10" ht="12" customHeight="1">
      <c r="C960" s="188"/>
      <c r="F960" s="188"/>
      <c r="H960" s="188"/>
      <c r="I960" s="188"/>
      <c r="J960" s="188"/>
    </row>
    <row r="961" spans="3:10" ht="12" customHeight="1">
      <c r="C961" s="188"/>
      <c r="F961" s="188"/>
      <c r="H961" s="188"/>
      <c r="I961" s="188"/>
      <c r="J961" s="188"/>
    </row>
    <row r="962" spans="3:10" ht="12" customHeight="1">
      <c r="C962" s="188"/>
      <c r="F962" s="188"/>
      <c r="H962" s="188"/>
      <c r="I962" s="188"/>
      <c r="J962" s="188"/>
    </row>
    <row r="963" spans="3:10" ht="12" customHeight="1">
      <c r="C963" s="188"/>
      <c r="F963" s="188"/>
      <c r="H963" s="188"/>
      <c r="I963" s="188"/>
      <c r="J963" s="188"/>
    </row>
    <row r="964" spans="3:10" ht="12" customHeight="1">
      <c r="C964" s="188"/>
      <c r="F964" s="188"/>
      <c r="H964" s="188"/>
      <c r="I964" s="188"/>
      <c r="J964" s="188"/>
    </row>
    <row r="965" spans="3:10" ht="12" customHeight="1">
      <c r="C965" s="188"/>
      <c r="F965" s="188"/>
      <c r="H965" s="188"/>
      <c r="I965" s="188"/>
      <c r="J965" s="188"/>
    </row>
    <row r="966" spans="3:10" ht="12" customHeight="1">
      <c r="C966" s="188"/>
      <c r="F966" s="188"/>
      <c r="H966" s="188"/>
      <c r="I966" s="188"/>
      <c r="J966" s="188"/>
    </row>
    <row r="967" spans="3:10" ht="12" customHeight="1">
      <c r="C967" s="188"/>
      <c r="F967" s="188"/>
      <c r="H967" s="188"/>
      <c r="I967" s="188"/>
      <c r="J967" s="188"/>
    </row>
    <row r="968" spans="3:10" ht="12" customHeight="1">
      <c r="C968" s="188"/>
      <c r="F968" s="188"/>
      <c r="H968" s="188"/>
      <c r="I968" s="188"/>
      <c r="J968" s="188"/>
    </row>
    <row r="969" spans="3:10" ht="12" customHeight="1">
      <c r="C969" s="188"/>
      <c r="F969" s="188"/>
      <c r="H969" s="188"/>
      <c r="I969" s="188"/>
      <c r="J969" s="188"/>
    </row>
    <row r="970" spans="3:10" ht="12" customHeight="1">
      <c r="C970" s="188"/>
      <c r="F970" s="188"/>
      <c r="H970" s="188"/>
      <c r="I970" s="188"/>
      <c r="J970" s="188"/>
    </row>
    <row r="971" spans="3:10" ht="12" customHeight="1">
      <c r="C971" s="188"/>
      <c r="F971" s="188"/>
      <c r="H971" s="188"/>
      <c r="I971" s="188"/>
      <c r="J971" s="188"/>
    </row>
    <row r="972" spans="3:10" ht="12" customHeight="1">
      <c r="C972" s="188"/>
      <c r="F972" s="188"/>
      <c r="H972" s="188"/>
      <c r="I972" s="188"/>
      <c r="J972" s="188"/>
    </row>
    <row r="973" spans="3:10" ht="12" customHeight="1">
      <c r="C973" s="188"/>
      <c r="F973" s="188"/>
      <c r="H973" s="188"/>
      <c r="I973" s="188"/>
      <c r="J973" s="188"/>
    </row>
    <row r="974" spans="3:10" ht="12" customHeight="1">
      <c r="C974" s="188"/>
      <c r="F974" s="188"/>
      <c r="H974" s="188"/>
      <c r="I974" s="188"/>
      <c r="J974" s="188"/>
    </row>
    <row r="975" spans="3:10" ht="12" customHeight="1">
      <c r="C975" s="188"/>
      <c r="F975" s="188"/>
      <c r="H975" s="188"/>
      <c r="I975" s="188"/>
      <c r="J975" s="188"/>
    </row>
    <row r="976" spans="3:10" ht="12" customHeight="1">
      <c r="C976" s="188"/>
      <c r="F976" s="188"/>
      <c r="H976" s="188"/>
      <c r="I976" s="188"/>
      <c r="J976" s="188"/>
    </row>
    <row r="977" spans="3:10" ht="12" customHeight="1">
      <c r="C977" s="188"/>
      <c r="F977" s="188"/>
      <c r="H977" s="188"/>
      <c r="I977" s="188"/>
      <c r="J977" s="188"/>
    </row>
    <row r="978" spans="3:10" ht="12" customHeight="1">
      <c r="C978" s="188"/>
      <c r="F978" s="188"/>
      <c r="H978" s="188"/>
      <c r="I978" s="188"/>
      <c r="J978" s="188"/>
    </row>
    <row r="979" spans="3:10" ht="12" customHeight="1">
      <c r="C979" s="188"/>
      <c r="F979" s="188"/>
      <c r="H979" s="188"/>
      <c r="I979" s="188"/>
      <c r="J979" s="188"/>
    </row>
    <row r="980" spans="3:10" ht="12" customHeight="1">
      <c r="C980" s="188"/>
      <c r="F980" s="188"/>
      <c r="H980" s="188"/>
      <c r="I980" s="188"/>
      <c r="J980" s="188"/>
    </row>
    <row r="981" spans="3:10" ht="12" customHeight="1">
      <c r="C981" s="188"/>
      <c r="F981" s="188"/>
      <c r="H981" s="188"/>
      <c r="I981" s="188"/>
      <c r="J981" s="188"/>
    </row>
    <row r="982" spans="3:10" ht="12" customHeight="1">
      <c r="C982" s="188"/>
      <c r="F982" s="188"/>
      <c r="H982" s="188"/>
      <c r="I982" s="188"/>
      <c r="J982" s="188"/>
    </row>
    <row r="983" spans="3:10" ht="12" customHeight="1">
      <c r="C983" s="188"/>
      <c r="F983" s="188"/>
      <c r="H983" s="188"/>
      <c r="I983" s="188"/>
      <c r="J983" s="188"/>
    </row>
    <row r="984" spans="3:10" ht="12" customHeight="1">
      <c r="C984" s="188"/>
      <c r="F984" s="188"/>
      <c r="H984" s="188"/>
      <c r="I984" s="188"/>
      <c r="J984" s="188"/>
    </row>
    <row r="985" spans="3:10" ht="12" customHeight="1">
      <c r="C985" s="188"/>
      <c r="F985" s="188"/>
      <c r="H985" s="188"/>
      <c r="I985" s="188"/>
      <c r="J985" s="188"/>
    </row>
    <row r="986" spans="3:10" ht="12" customHeight="1">
      <c r="C986" s="188"/>
      <c r="F986" s="188"/>
      <c r="H986" s="188"/>
      <c r="I986" s="188"/>
      <c r="J986" s="188"/>
    </row>
    <row r="987" spans="3:10" ht="12" customHeight="1">
      <c r="C987" s="188"/>
      <c r="F987" s="188"/>
      <c r="H987" s="188"/>
      <c r="I987" s="188"/>
      <c r="J987" s="188"/>
    </row>
    <row r="988" spans="3:10" ht="12" customHeight="1">
      <c r="C988" s="188"/>
      <c r="F988" s="188"/>
      <c r="H988" s="188"/>
      <c r="I988" s="188"/>
      <c r="J988" s="188"/>
    </row>
    <row r="989" spans="3:10" ht="12" customHeight="1">
      <c r="C989" s="188"/>
      <c r="F989" s="188"/>
      <c r="H989" s="188"/>
      <c r="I989" s="188"/>
      <c r="J989" s="188"/>
    </row>
    <row r="990" spans="3:10" ht="12" customHeight="1">
      <c r="C990" s="188"/>
      <c r="F990" s="188"/>
      <c r="H990" s="188"/>
      <c r="I990" s="188"/>
      <c r="J990" s="188"/>
    </row>
    <row r="991" spans="3:10" ht="12" customHeight="1">
      <c r="C991" s="188"/>
      <c r="F991" s="188"/>
      <c r="H991" s="188"/>
      <c r="I991" s="188"/>
      <c r="J991" s="188"/>
    </row>
    <row r="992" spans="3:10" ht="12" customHeight="1">
      <c r="C992" s="188"/>
      <c r="F992" s="188"/>
      <c r="H992" s="188"/>
      <c r="I992" s="188"/>
      <c r="J992" s="188"/>
    </row>
    <row r="993" spans="3:10" ht="12" customHeight="1">
      <c r="C993" s="188"/>
      <c r="F993" s="188"/>
      <c r="H993" s="188"/>
      <c r="I993" s="188"/>
      <c r="J993" s="188"/>
    </row>
    <row r="994" spans="3:10" ht="12" customHeight="1">
      <c r="C994" s="188"/>
      <c r="F994" s="188"/>
      <c r="H994" s="188"/>
      <c r="I994" s="188"/>
      <c r="J994" s="188"/>
    </row>
    <row r="995" spans="3:10" ht="12" customHeight="1">
      <c r="C995" s="188"/>
      <c r="F995" s="188"/>
      <c r="H995" s="188"/>
      <c r="I995" s="188"/>
      <c r="J995" s="188"/>
    </row>
    <row r="996" spans="3:10" ht="12" customHeight="1">
      <c r="C996" s="188"/>
      <c r="F996" s="188"/>
      <c r="H996" s="188"/>
      <c r="I996" s="188"/>
      <c r="J996" s="188"/>
    </row>
    <row r="997" spans="3:10" ht="12" customHeight="1">
      <c r="C997" s="188"/>
      <c r="F997" s="188"/>
      <c r="H997" s="188"/>
      <c r="I997" s="188"/>
      <c r="J997" s="188"/>
    </row>
    <row r="998" spans="3:10" ht="12" customHeight="1">
      <c r="C998" s="188"/>
      <c r="F998" s="188"/>
      <c r="H998" s="188"/>
      <c r="I998" s="188"/>
      <c r="J998" s="188"/>
    </row>
    <row r="999" spans="3:10" ht="12" customHeight="1">
      <c r="C999" s="188"/>
      <c r="F999" s="188"/>
      <c r="H999" s="188"/>
      <c r="I999" s="188"/>
      <c r="J999" s="188"/>
    </row>
    <row r="1000" spans="3:10" ht="12" customHeight="1">
      <c r="C1000" s="188"/>
      <c r="F1000" s="188"/>
      <c r="H1000" s="188"/>
      <c r="I1000" s="188"/>
      <c r="J1000" s="188"/>
    </row>
    <row r="1001" spans="3:10" ht="12" customHeight="1">
      <c r="C1001" s="188"/>
      <c r="F1001" s="188"/>
      <c r="H1001" s="188"/>
      <c r="I1001" s="188"/>
      <c r="J1001" s="188"/>
    </row>
    <row r="1002" spans="3:10" ht="12" customHeight="1">
      <c r="C1002" s="188"/>
      <c r="F1002" s="188"/>
      <c r="H1002" s="188"/>
      <c r="I1002" s="188"/>
      <c r="J1002" s="188"/>
    </row>
    <row r="1003" spans="3:10" ht="12" customHeight="1">
      <c r="C1003" s="188"/>
      <c r="F1003" s="188"/>
      <c r="H1003" s="188"/>
      <c r="I1003" s="188"/>
      <c r="J1003" s="188"/>
    </row>
    <row r="1004" spans="3:10" ht="12" customHeight="1">
      <c r="C1004" s="188"/>
      <c r="F1004" s="188"/>
      <c r="H1004" s="188"/>
      <c r="I1004" s="188"/>
      <c r="J1004" s="188"/>
    </row>
  </sheetData>
  <hyperlinks>
    <hyperlink ref="B3" r:id="rId1" xr:uid="{F08DA854-4EB7-BF41-B5FA-057DA499FFC2}"/>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D129"/>
  <sheetViews>
    <sheetView zoomScale="110" workbookViewId="0">
      <pane ySplit="7" topLeftCell="A39" activePane="bottomLeft" state="frozen"/>
      <selection activeCell="E27" sqref="E27"/>
      <selection pane="bottomLeft" activeCell="E27" sqref="E27"/>
    </sheetView>
  </sheetViews>
  <sheetFormatPr baseColWidth="10" defaultColWidth="10.5" defaultRowHeight="15"/>
  <cols>
    <col min="1" max="1" width="42.1640625" customWidth="1"/>
    <col min="2" max="2" width="23.1640625" customWidth="1"/>
    <col min="3" max="3" width="34.83203125" customWidth="1"/>
    <col min="4" max="4" width="34.1640625" style="1" customWidth="1"/>
    <col min="1018" max="1024" width="9.1640625" customWidth="1"/>
  </cols>
  <sheetData>
    <row r="1" spans="1:4">
      <c r="A1" s="107" t="s">
        <v>194</v>
      </c>
      <c r="D1" s="28"/>
    </row>
    <row r="2" spans="1:4">
      <c r="A2" s="29" t="s">
        <v>468</v>
      </c>
    </row>
    <row r="3" spans="1:4" ht="7" customHeight="1"/>
    <row r="4" spans="1:4" ht="16">
      <c r="A4" s="2" t="s">
        <v>0</v>
      </c>
      <c r="B4" s="3"/>
    </row>
    <row r="5" spans="1:4" ht="42.25" customHeight="1">
      <c r="A5" s="4"/>
      <c r="B5" s="5"/>
      <c r="C5" s="6" t="s">
        <v>1</v>
      </c>
    </row>
    <row r="6" spans="1:4">
      <c r="A6" s="4"/>
      <c r="B6" s="5"/>
    </row>
    <row r="7" spans="1:4">
      <c r="A7" s="7" t="s">
        <v>2</v>
      </c>
      <c r="B7" s="8"/>
      <c r="C7" s="7"/>
    </row>
    <row r="8" spans="1:4">
      <c r="A8" s="9" t="s">
        <v>3</v>
      </c>
      <c r="B8" s="10"/>
      <c r="C8" s="9" t="s">
        <v>4</v>
      </c>
    </row>
    <row r="9" spans="1:4">
      <c r="A9" s="11" t="s">
        <v>5</v>
      </c>
      <c r="B9" s="12" t="s">
        <v>6</v>
      </c>
      <c r="C9" t="s">
        <v>7</v>
      </c>
    </row>
    <row r="10" spans="1:4">
      <c r="A10" s="11" t="s">
        <v>8</v>
      </c>
      <c r="B10" s="12" t="s">
        <v>6</v>
      </c>
      <c r="C10" t="s">
        <v>7</v>
      </c>
    </row>
    <row r="11" spans="1:4">
      <c r="A11" s="11" t="s">
        <v>9</v>
      </c>
      <c r="B11" s="12" t="s">
        <v>6</v>
      </c>
      <c r="C11" t="s">
        <v>7</v>
      </c>
    </row>
    <row r="12" spans="1:4">
      <c r="A12" s="11" t="s">
        <v>10</v>
      </c>
      <c r="B12" s="12" t="s">
        <v>6</v>
      </c>
      <c r="C12" t="s">
        <v>7</v>
      </c>
    </row>
    <row r="13" spans="1:4">
      <c r="A13" s="11" t="s">
        <v>11</v>
      </c>
      <c r="B13" s="12" t="s">
        <v>6</v>
      </c>
      <c r="C13" t="s">
        <v>12</v>
      </c>
    </row>
    <row r="14" spans="1:4">
      <c r="A14" s="13" t="s">
        <v>13</v>
      </c>
      <c r="B14" s="12" t="s">
        <v>6</v>
      </c>
      <c r="C14" s="14" t="s">
        <v>14</v>
      </c>
    </row>
    <row r="15" spans="1:4">
      <c r="A15" s="13" t="s">
        <v>15</v>
      </c>
      <c r="B15" s="12" t="s">
        <v>6</v>
      </c>
      <c r="C15" s="14" t="s">
        <v>14</v>
      </c>
    </row>
    <row r="16" spans="1:4" ht="18" customHeight="1">
      <c r="A16" s="13" t="s">
        <v>16</v>
      </c>
      <c r="B16" s="12" t="s">
        <v>6</v>
      </c>
      <c r="C16" s="14" t="s">
        <v>14</v>
      </c>
    </row>
    <row r="17" spans="1:4" ht="17.25" customHeight="1">
      <c r="A17" s="13" t="s">
        <v>17</v>
      </c>
      <c r="B17" s="12" t="s">
        <v>6</v>
      </c>
      <c r="C17" s="14" t="s">
        <v>18</v>
      </c>
    </row>
    <row r="18" spans="1:4" ht="64">
      <c r="A18" s="13" t="s">
        <v>19</v>
      </c>
      <c r="B18" s="12"/>
      <c r="C18" t="s">
        <v>20</v>
      </c>
      <c r="D18" s="1" t="s">
        <v>21</v>
      </c>
    </row>
    <row r="19" spans="1:4" ht="17.25" customHeight="1">
      <c r="A19" s="13" t="s">
        <v>22</v>
      </c>
      <c r="B19" s="12" t="s">
        <v>23</v>
      </c>
      <c r="C19" t="s">
        <v>24</v>
      </c>
    </row>
    <row r="20" spans="1:4" ht="17.25" customHeight="1">
      <c r="A20" s="13" t="s">
        <v>25</v>
      </c>
      <c r="B20" s="12" t="s">
        <v>23</v>
      </c>
      <c r="C20" t="s">
        <v>26</v>
      </c>
    </row>
    <row r="22" spans="1:4">
      <c r="A22" s="9" t="s">
        <v>27</v>
      </c>
      <c r="B22" s="10"/>
      <c r="C22" s="9" t="s">
        <v>4</v>
      </c>
    </row>
    <row r="23" spans="1:4">
      <c r="A23" s="15" t="s">
        <v>28</v>
      </c>
      <c r="B23" s="16" t="s">
        <v>29</v>
      </c>
      <c r="C23" t="s">
        <v>30</v>
      </c>
    </row>
    <row r="24" spans="1:4">
      <c r="A24" s="17" t="s">
        <v>31</v>
      </c>
      <c r="B24" s="16" t="s">
        <v>29</v>
      </c>
      <c r="C24" t="s">
        <v>32</v>
      </c>
    </row>
    <row r="25" spans="1:4" ht="15.75" customHeight="1">
      <c r="A25" s="17" t="s">
        <v>33</v>
      </c>
      <c r="B25" s="16" t="s">
        <v>29</v>
      </c>
      <c r="C25" t="s">
        <v>34</v>
      </c>
    </row>
    <row r="26" spans="1:4" ht="16.5" customHeight="1">
      <c r="A26" s="17" t="s">
        <v>35</v>
      </c>
      <c r="B26" s="16" t="s">
        <v>29</v>
      </c>
      <c r="C26" t="s">
        <v>36</v>
      </c>
    </row>
    <row r="27" spans="1:4">
      <c r="A27" s="17" t="s">
        <v>37</v>
      </c>
      <c r="B27" s="16" t="s">
        <v>29</v>
      </c>
      <c r="C27" t="s">
        <v>36</v>
      </c>
    </row>
    <row r="28" spans="1:4" ht="17.25" customHeight="1">
      <c r="A28" s="17" t="s">
        <v>38</v>
      </c>
      <c r="B28" s="16" t="s">
        <v>29</v>
      </c>
      <c r="C28" t="s">
        <v>34</v>
      </c>
    </row>
    <row r="29" spans="1:4" ht="16.5" customHeight="1">
      <c r="A29" s="17" t="s">
        <v>39</v>
      </c>
      <c r="B29" s="16" t="s">
        <v>29</v>
      </c>
      <c r="C29" t="s">
        <v>40</v>
      </c>
    </row>
    <row r="30" spans="1:4" ht="15" customHeight="1">
      <c r="A30" s="17" t="s">
        <v>41</v>
      </c>
      <c r="B30" s="16" t="s">
        <v>29</v>
      </c>
      <c r="C30" t="s">
        <v>42</v>
      </c>
    </row>
    <row r="31" spans="1:4" ht="16.5" customHeight="1">
      <c r="A31" s="17" t="s">
        <v>43</v>
      </c>
      <c r="B31" s="16" t="s">
        <v>29</v>
      </c>
      <c r="C31" t="s">
        <v>44</v>
      </c>
    </row>
    <row r="32" spans="1:4">
      <c r="A32" s="18" t="s">
        <v>45</v>
      </c>
      <c r="B32" s="19"/>
      <c r="C32" s="9" t="s">
        <v>4</v>
      </c>
    </row>
    <row r="33" spans="1:4">
      <c r="A33" s="17" t="s">
        <v>46</v>
      </c>
      <c r="B33" s="16" t="s">
        <v>29</v>
      </c>
      <c r="C33" s="14" t="s">
        <v>47</v>
      </c>
    </row>
    <row r="34" spans="1:4" ht="16">
      <c r="A34" s="17" t="s">
        <v>48</v>
      </c>
      <c r="B34" s="20"/>
      <c r="C34" t="s">
        <v>20</v>
      </c>
      <c r="D34" s="1" t="s">
        <v>49</v>
      </c>
    </row>
    <row r="35" spans="1:4">
      <c r="A35" s="17" t="s">
        <v>50</v>
      </c>
      <c r="B35" s="16" t="s">
        <v>29</v>
      </c>
      <c r="C35" s="14" t="s">
        <v>47</v>
      </c>
    </row>
    <row r="36" spans="1:4">
      <c r="A36" s="17" t="s">
        <v>51</v>
      </c>
      <c r="B36" s="16" t="s">
        <v>52</v>
      </c>
      <c r="C36" t="s">
        <v>53</v>
      </c>
    </row>
    <row r="37" spans="1:4">
      <c r="A37" s="17" t="s">
        <v>54</v>
      </c>
      <c r="B37" s="16" t="s">
        <v>52</v>
      </c>
      <c r="C37" s="14" t="s">
        <v>55</v>
      </c>
    </row>
    <row r="38" spans="1:4">
      <c r="A38" s="17" t="s">
        <v>56</v>
      </c>
      <c r="B38" s="16" t="s">
        <v>52</v>
      </c>
      <c r="C38" s="14" t="s">
        <v>55</v>
      </c>
    </row>
    <row r="39" spans="1:4">
      <c r="A39" s="17" t="s">
        <v>57</v>
      </c>
      <c r="B39" s="16" t="s">
        <v>29</v>
      </c>
      <c r="C39" t="s">
        <v>58</v>
      </c>
    </row>
    <row r="40" spans="1:4">
      <c r="A40" s="17" t="s">
        <v>59</v>
      </c>
      <c r="B40" s="16" t="s">
        <v>29</v>
      </c>
      <c r="C40" t="s">
        <v>58</v>
      </c>
    </row>
    <row r="41" spans="1:4" ht="13.5" customHeight="1">
      <c r="A41" s="17" t="s">
        <v>60</v>
      </c>
      <c r="B41" s="20" t="s">
        <v>52</v>
      </c>
      <c r="C41" s="14" t="s">
        <v>61</v>
      </c>
    </row>
    <row r="42" spans="1:4" ht="32.25" customHeight="1">
      <c r="A42" s="17" t="s">
        <v>62</v>
      </c>
      <c r="B42" s="16"/>
      <c r="C42" t="s">
        <v>20</v>
      </c>
      <c r="D42" s="1" t="s">
        <v>63</v>
      </c>
    </row>
    <row r="43" spans="1:4">
      <c r="A43" s="17" t="s">
        <v>64</v>
      </c>
      <c r="B43" s="16" t="s">
        <v>29</v>
      </c>
      <c r="C43" s="14" t="s">
        <v>65</v>
      </c>
    </row>
    <row r="44" spans="1:4" ht="21.75" customHeight="1">
      <c r="A44" s="21" t="s">
        <v>66</v>
      </c>
      <c r="B44" s="16" t="s">
        <v>29</v>
      </c>
      <c r="C44" s="14" t="s">
        <v>65</v>
      </c>
    </row>
    <row r="45" spans="1:4" ht="20.25" customHeight="1">
      <c r="A45" s="17" t="s">
        <v>67</v>
      </c>
      <c r="B45" s="16" t="s">
        <v>29</v>
      </c>
      <c r="C45" t="s">
        <v>68</v>
      </c>
    </row>
    <row r="46" spans="1:4" ht="18" customHeight="1">
      <c r="A46" s="15" t="s">
        <v>69</v>
      </c>
      <c r="B46" s="16" t="s">
        <v>29</v>
      </c>
      <c r="C46" t="s">
        <v>70</v>
      </c>
    </row>
    <row r="47" spans="1:4">
      <c r="A47" s="17" t="s">
        <v>71</v>
      </c>
      <c r="B47" s="16" t="s">
        <v>29</v>
      </c>
      <c r="C47" t="s">
        <v>72</v>
      </c>
    </row>
    <row r="48" spans="1:4">
      <c r="A48" s="17" t="s">
        <v>73</v>
      </c>
      <c r="B48" s="20" t="s">
        <v>52</v>
      </c>
      <c r="C48" s="14" t="s">
        <v>74</v>
      </c>
    </row>
    <row r="49" spans="1:4">
      <c r="A49" s="18" t="s">
        <v>75</v>
      </c>
      <c r="B49" s="19"/>
      <c r="C49" s="9" t="s">
        <v>4</v>
      </c>
    </row>
    <row r="50" spans="1:4">
      <c r="A50" s="17" t="s">
        <v>76</v>
      </c>
      <c r="B50" s="20" t="s">
        <v>52</v>
      </c>
      <c r="C50" s="14" t="s">
        <v>77</v>
      </c>
    </row>
    <row r="51" spans="1:4">
      <c r="A51" s="17" t="s">
        <v>78</v>
      </c>
      <c r="B51" s="16" t="s">
        <v>29</v>
      </c>
      <c r="C51" t="s">
        <v>79</v>
      </c>
    </row>
    <row r="52" spans="1:4">
      <c r="A52" s="17" t="s">
        <v>80</v>
      </c>
      <c r="B52" s="20" t="s">
        <v>52</v>
      </c>
      <c r="C52" s="14" t="s">
        <v>81</v>
      </c>
    </row>
    <row r="53" spans="1:4">
      <c r="A53" s="17" t="s">
        <v>82</v>
      </c>
      <c r="B53" s="16" t="s">
        <v>29</v>
      </c>
      <c r="C53" t="s">
        <v>83</v>
      </c>
    </row>
    <row r="54" spans="1:4">
      <c r="A54" s="17" t="s">
        <v>84</v>
      </c>
      <c r="B54" s="16" t="s">
        <v>29</v>
      </c>
      <c r="C54" t="s">
        <v>83</v>
      </c>
    </row>
    <row r="55" spans="1:4" ht="38.25" customHeight="1">
      <c r="A55" s="17" t="s">
        <v>85</v>
      </c>
      <c r="B55" s="20"/>
      <c r="C55" t="s">
        <v>20</v>
      </c>
      <c r="D55" s="1" t="s">
        <v>63</v>
      </c>
    </row>
    <row r="56" spans="1:4">
      <c r="A56" s="18" t="s">
        <v>86</v>
      </c>
      <c r="B56" s="19"/>
      <c r="C56" s="9" t="s">
        <v>4</v>
      </c>
    </row>
    <row r="57" spans="1:4">
      <c r="A57" s="17" t="s">
        <v>87</v>
      </c>
      <c r="B57" s="20" t="s">
        <v>52</v>
      </c>
      <c r="C57" t="s">
        <v>88</v>
      </c>
    </row>
    <row r="58" spans="1:4">
      <c r="A58" s="17" t="s">
        <v>89</v>
      </c>
      <c r="B58" s="20" t="s">
        <v>52</v>
      </c>
      <c r="C58" t="s">
        <v>90</v>
      </c>
    </row>
    <row r="59" spans="1:4" ht="48">
      <c r="A59" s="17" t="s">
        <v>91</v>
      </c>
      <c r="B59" s="20"/>
      <c r="C59" t="s">
        <v>20</v>
      </c>
      <c r="D59" s="1" t="s">
        <v>92</v>
      </c>
    </row>
    <row r="60" spans="1:4">
      <c r="A60" s="17" t="s">
        <v>93</v>
      </c>
      <c r="B60" s="16" t="s">
        <v>29</v>
      </c>
      <c r="C60" t="s">
        <v>94</v>
      </c>
    </row>
    <row r="61" spans="1:4">
      <c r="A61" s="17" t="s">
        <v>95</v>
      </c>
      <c r="B61" s="20"/>
      <c r="C61" t="s">
        <v>96</v>
      </c>
    </row>
    <row r="62" spans="1:4" ht="15.5" customHeight="1">
      <c r="A62" s="17" t="s">
        <v>97</v>
      </c>
      <c r="B62" s="20"/>
      <c r="C62" t="s">
        <v>20</v>
      </c>
    </row>
    <row r="63" spans="1:4">
      <c r="A63" s="17" t="s">
        <v>98</v>
      </c>
      <c r="B63" s="20"/>
      <c r="C63" t="s">
        <v>20</v>
      </c>
    </row>
    <row r="64" spans="1:4" ht="15" customHeight="1">
      <c r="A64" s="17" t="s">
        <v>99</v>
      </c>
      <c r="B64" s="20" t="s">
        <v>52</v>
      </c>
      <c r="C64" s="14" t="s">
        <v>100</v>
      </c>
    </row>
    <row r="65" spans="1:4">
      <c r="A65" s="17" t="s">
        <v>101</v>
      </c>
      <c r="B65" s="20"/>
      <c r="C65" s="14" t="s">
        <v>102</v>
      </c>
    </row>
    <row r="66" spans="1:4">
      <c r="A66" s="17" t="s">
        <v>103</v>
      </c>
      <c r="B66" s="20"/>
      <c r="C66" t="s">
        <v>96</v>
      </c>
    </row>
    <row r="67" spans="1:4">
      <c r="A67" s="17" t="s">
        <v>104</v>
      </c>
      <c r="B67" s="16" t="s">
        <v>29</v>
      </c>
      <c r="C67" t="s">
        <v>94</v>
      </c>
    </row>
    <row r="68" spans="1:4">
      <c r="A68" s="17" t="s">
        <v>105</v>
      </c>
      <c r="B68" s="16" t="s">
        <v>29</v>
      </c>
      <c r="C68" t="s">
        <v>106</v>
      </c>
    </row>
    <row r="69" spans="1:4">
      <c r="A69" s="17" t="s">
        <v>107</v>
      </c>
      <c r="B69" s="16" t="s">
        <v>29</v>
      </c>
      <c r="C69" t="s">
        <v>108</v>
      </c>
    </row>
    <row r="70" spans="1:4">
      <c r="A70" s="17" t="s">
        <v>109</v>
      </c>
      <c r="B70" s="20" t="s">
        <v>52</v>
      </c>
      <c r="C70" s="14" t="s">
        <v>110</v>
      </c>
    </row>
    <row r="71" spans="1:4">
      <c r="A71" s="17" t="s">
        <v>111</v>
      </c>
      <c r="B71" s="20"/>
      <c r="C71" s="14" t="s">
        <v>112</v>
      </c>
    </row>
    <row r="72" spans="1:4" ht="16.25" customHeight="1">
      <c r="A72" s="17" t="s">
        <v>113</v>
      </c>
      <c r="B72" s="20" t="s">
        <v>52</v>
      </c>
      <c r="C72" s="14" t="s">
        <v>114</v>
      </c>
    </row>
    <row r="73" spans="1:4">
      <c r="A73" s="17" t="s">
        <v>115</v>
      </c>
      <c r="B73" s="20"/>
      <c r="C73" s="14" t="s">
        <v>116</v>
      </c>
    </row>
    <row r="74" spans="1:4">
      <c r="A74" s="17" t="s">
        <v>117</v>
      </c>
      <c r="B74" s="16" t="s">
        <v>29</v>
      </c>
      <c r="C74" s="14" t="s">
        <v>118</v>
      </c>
    </row>
    <row r="75" spans="1:4">
      <c r="A75" s="17" t="s">
        <v>119</v>
      </c>
      <c r="B75" s="16" t="s">
        <v>29</v>
      </c>
      <c r="C75" s="14" t="s">
        <v>120</v>
      </c>
    </row>
    <row r="76" spans="1:4" ht="32">
      <c r="A76" s="22" t="s">
        <v>121</v>
      </c>
      <c r="B76" s="23"/>
      <c r="C76" t="s">
        <v>20</v>
      </c>
      <c r="D76" s="1" t="s">
        <v>122</v>
      </c>
    </row>
    <row r="77" spans="1:4" ht="32">
      <c r="A77" s="22" t="s">
        <v>123</v>
      </c>
      <c r="B77" s="23"/>
      <c r="C77" t="s">
        <v>20</v>
      </c>
      <c r="D77" s="1" t="s">
        <v>122</v>
      </c>
    </row>
    <row r="78" spans="1:4">
      <c r="A78" s="17" t="s">
        <v>124</v>
      </c>
      <c r="B78" s="20" t="s">
        <v>52</v>
      </c>
      <c r="C78" s="14" t="s">
        <v>118</v>
      </c>
    </row>
    <row r="79" spans="1:4">
      <c r="A79" s="17" t="s">
        <v>125</v>
      </c>
      <c r="B79" s="20" t="s">
        <v>52</v>
      </c>
      <c r="C79" s="14" t="s">
        <v>120</v>
      </c>
    </row>
    <row r="80" spans="1:4">
      <c r="A80" s="17" t="s">
        <v>126</v>
      </c>
      <c r="B80" s="16" t="s">
        <v>29</v>
      </c>
      <c r="C80" s="14" t="s">
        <v>100</v>
      </c>
    </row>
    <row r="81" spans="1:4">
      <c r="A81" s="17" t="s">
        <v>127</v>
      </c>
      <c r="B81" s="20" t="s">
        <v>29</v>
      </c>
      <c r="C81" s="14" t="s">
        <v>102</v>
      </c>
    </row>
    <row r="82" spans="1:4">
      <c r="A82" s="17" t="s">
        <v>128</v>
      </c>
      <c r="B82" s="16" t="s">
        <v>29</v>
      </c>
      <c r="C82" s="14" t="s">
        <v>100</v>
      </c>
    </row>
    <row r="83" spans="1:4">
      <c r="A83" s="17" t="s">
        <v>129</v>
      </c>
      <c r="B83" s="20" t="s">
        <v>29</v>
      </c>
      <c r="C83" s="14" t="s">
        <v>102</v>
      </c>
    </row>
    <row r="84" spans="1:4" ht="32">
      <c r="A84" s="17" t="s">
        <v>130</v>
      </c>
      <c r="B84" s="16"/>
      <c r="C84" t="s">
        <v>20</v>
      </c>
      <c r="D84" s="1" t="s">
        <v>131</v>
      </c>
    </row>
    <row r="85" spans="1:4" ht="32">
      <c r="A85" s="17" t="s">
        <v>132</v>
      </c>
      <c r="B85" s="20"/>
      <c r="C85" t="s">
        <v>20</v>
      </c>
      <c r="D85" s="1" t="s">
        <v>131</v>
      </c>
    </row>
    <row r="86" spans="1:4">
      <c r="A86" s="17" t="s">
        <v>133</v>
      </c>
      <c r="B86" s="16" t="s">
        <v>29</v>
      </c>
      <c r="C86" s="14" t="s">
        <v>100</v>
      </c>
    </row>
    <row r="87" spans="1:4">
      <c r="A87" s="17" t="s">
        <v>134</v>
      </c>
      <c r="B87" s="20" t="s">
        <v>29</v>
      </c>
      <c r="C87" s="14" t="s">
        <v>102</v>
      </c>
    </row>
    <row r="88" spans="1:4" ht="32">
      <c r="A88" s="17" t="s">
        <v>135</v>
      </c>
      <c r="B88" s="24"/>
      <c r="C88" t="s">
        <v>20</v>
      </c>
      <c r="D88" s="1" t="s">
        <v>131</v>
      </c>
    </row>
    <row r="89" spans="1:4" ht="32">
      <c r="A89" s="17" t="s">
        <v>136</v>
      </c>
      <c r="B89" s="24"/>
      <c r="C89" t="s">
        <v>20</v>
      </c>
      <c r="D89" s="1" t="s">
        <v>131</v>
      </c>
    </row>
    <row r="90" spans="1:4">
      <c r="A90" s="17" t="s">
        <v>137</v>
      </c>
      <c r="B90" s="20" t="s">
        <v>29</v>
      </c>
      <c r="C90" t="s">
        <v>108</v>
      </c>
    </row>
    <row r="91" spans="1:4">
      <c r="A91" s="17" t="s">
        <v>138</v>
      </c>
      <c r="B91" s="20" t="s">
        <v>29</v>
      </c>
      <c r="C91" t="s">
        <v>108</v>
      </c>
    </row>
    <row r="92" spans="1:4">
      <c r="A92" s="18" t="s">
        <v>139</v>
      </c>
      <c r="B92" s="19"/>
      <c r="C92" s="9" t="s">
        <v>4</v>
      </c>
    </row>
    <row r="93" spans="1:4" ht="17" customHeight="1">
      <c r="A93" s="17" t="s">
        <v>140</v>
      </c>
      <c r="B93" s="16" t="s">
        <v>29</v>
      </c>
      <c r="C93" t="s">
        <v>141</v>
      </c>
    </row>
    <row r="94" spans="1:4">
      <c r="A94" s="17" t="s">
        <v>142</v>
      </c>
      <c r="B94" s="16" t="s">
        <v>29</v>
      </c>
      <c r="C94" t="s">
        <v>143</v>
      </c>
    </row>
    <row r="95" spans="1:4">
      <c r="A95" s="17" t="s">
        <v>144</v>
      </c>
      <c r="B95" s="16" t="s">
        <v>29</v>
      </c>
      <c r="C95" t="s">
        <v>145</v>
      </c>
    </row>
    <row r="96" spans="1:4">
      <c r="A96" s="17" t="s">
        <v>146</v>
      </c>
      <c r="B96" s="16" t="s">
        <v>29</v>
      </c>
      <c r="C96" t="s">
        <v>145</v>
      </c>
    </row>
    <row r="97" spans="1:3">
      <c r="A97" s="17" t="s">
        <v>147</v>
      </c>
      <c r="B97" s="16" t="s">
        <v>29</v>
      </c>
      <c r="C97" t="s">
        <v>148</v>
      </c>
    </row>
    <row r="98" spans="1:3">
      <c r="A98" s="17" t="s">
        <v>149</v>
      </c>
      <c r="B98" s="16" t="s">
        <v>29</v>
      </c>
      <c r="C98" t="s">
        <v>150</v>
      </c>
    </row>
    <row r="99" spans="1:3">
      <c r="A99" s="25" t="s">
        <v>151</v>
      </c>
      <c r="B99" s="16" t="s">
        <v>29</v>
      </c>
      <c r="C99" t="s">
        <v>30</v>
      </c>
    </row>
    <row r="100" spans="1:3">
      <c r="A100" s="21" t="s">
        <v>152</v>
      </c>
      <c r="B100" s="16" t="s">
        <v>29</v>
      </c>
      <c r="C100" t="s">
        <v>30</v>
      </c>
    </row>
    <row r="101" spans="1:3">
      <c r="A101" s="21" t="s">
        <v>153</v>
      </c>
      <c r="B101" s="16" t="s">
        <v>29</v>
      </c>
      <c r="C101" t="s">
        <v>32</v>
      </c>
    </row>
    <row r="102" spans="1:3">
      <c r="A102" s="17" t="s">
        <v>154</v>
      </c>
      <c r="B102" s="16" t="s">
        <v>29</v>
      </c>
      <c r="C102" t="s">
        <v>155</v>
      </c>
    </row>
    <row r="103" spans="1:3">
      <c r="A103" s="21" t="s">
        <v>156</v>
      </c>
      <c r="B103" s="16" t="s">
        <v>29</v>
      </c>
      <c r="C103" t="s">
        <v>155</v>
      </c>
    </row>
    <row r="104" spans="1:3" ht="15.5" customHeight="1">
      <c r="A104" s="17" t="s">
        <v>157</v>
      </c>
      <c r="B104" s="16" t="s">
        <v>29</v>
      </c>
      <c r="C104" t="s">
        <v>158</v>
      </c>
    </row>
    <row r="105" spans="1:3" ht="15.5" customHeight="1">
      <c r="A105" s="17" t="s">
        <v>159</v>
      </c>
      <c r="B105" s="16" t="s">
        <v>29</v>
      </c>
      <c r="C105" t="s">
        <v>158</v>
      </c>
    </row>
    <row r="106" spans="1:3">
      <c r="A106" s="17" t="s">
        <v>160</v>
      </c>
      <c r="B106" s="20"/>
      <c r="C106" t="s">
        <v>20</v>
      </c>
    </row>
    <row r="107" spans="1:3">
      <c r="A107" s="17" t="s">
        <v>161</v>
      </c>
      <c r="B107" s="16" t="s">
        <v>29</v>
      </c>
      <c r="C107" t="s">
        <v>162</v>
      </c>
    </row>
    <row r="108" spans="1:3" ht="15.5" customHeight="1">
      <c r="A108" s="21" t="s">
        <v>163</v>
      </c>
      <c r="B108" s="16" t="s">
        <v>29</v>
      </c>
      <c r="C108" t="s">
        <v>162</v>
      </c>
    </row>
    <row r="109" spans="1:3">
      <c r="A109" s="17" t="s">
        <v>164</v>
      </c>
      <c r="B109" s="16" t="s">
        <v>29</v>
      </c>
      <c r="C109" t="s">
        <v>165</v>
      </c>
    </row>
    <row r="110" spans="1:3">
      <c r="A110" s="17" t="s">
        <v>166</v>
      </c>
      <c r="B110" s="20" t="s">
        <v>52</v>
      </c>
      <c r="C110" s="14" t="s">
        <v>167</v>
      </c>
    </row>
    <row r="112" spans="1:3">
      <c r="A112" s="26" t="s">
        <v>168</v>
      </c>
      <c r="B112" s="27"/>
      <c r="C112" s="9" t="s">
        <v>4</v>
      </c>
    </row>
    <row r="113" spans="1:3">
      <c r="A113" s="17" t="s">
        <v>169</v>
      </c>
      <c r="B113" s="20"/>
      <c r="C113" t="s">
        <v>20</v>
      </c>
    </row>
    <row r="114" spans="1:3">
      <c r="A114" s="17" t="s">
        <v>170</v>
      </c>
      <c r="B114" s="20" t="s">
        <v>23</v>
      </c>
      <c r="C114" s="14" t="s">
        <v>171</v>
      </c>
    </row>
    <row r="115" spans="1:3" ht="14.25" customHeight="1">
      <c r="A115" s="17" t="s">
        <v>172</v>
      </c>
      <c r="B115" s="20"/>
      <c r="C115" t="s">
        <v>20</v>
      </c>
    </row>
    <row r="116" spans="1:3">
      <c r="A116" s="17" t="s">
        <v>173</v>
      </c>
      <c r="B116" s="20" t="s">
        <v>23</v>
      </c>
      <c r="C116" s="14" t="s">
        <v>174</v>
      </c>
    </row>
    <row r="117" spans="1:3">
      <c r="A117" s="17" t="s">
        <v>175</v>
      </c>
      <c r="B117" s="20"/>
      <c r="C117" t="s">
        <v>20</v>
      </c>
    </row>
    <row r="118" spans="1:3">
      <c r="A118" s="17" t="s">
        <v>176</v>
      </c>
      <c r="B118" s="20"/>
      <c r="C118" t="s">
        <v>20</v>
      </c>
    </row>
    <row r="120" spans="1:3">
      <c r="A120" s="9" t="s">
        <v>177</v>
      </c>
      <c r="B120" s="10"/>
      <c r="C120" s="9" t="s">
        <v>4</v>
      </c>
    </row>
    <row r="121" spans="1:3">
      <c r="A121" s="17" t="s">
        <v>178</v>
      </c>
      <c r="B121" s="20" t="s">
        <v>179</v>
      </c>
      <c r="C121" s="14" t="s">
        <v>180</v>
      </c>
    </row>
    <row r="122" spans="1:3">
      <c r="A122" s="17" t="s">
        <v>181</v>
      </c>
      <c r="B122" s="20" t="s">
        <v>179</v>
      </c>
      <c r="C122" s="14" t="s">
        <v>182</v>
      </c>
    </row>
    <row r="123" spans="1:3">
      <c r="A123" s="17" t="s">
        <v>183</v>
      </c>
      <c r="B123" s="20" t="s">
        <v>179</v>
      </c>
      <c r="C123" s="14" t="s">
        <v>184</v>
      </c>
    </row>
    <row r="125" spans="1:3">
      <c r="A125" s="9" t="s">
        <v>185</v>
      </c>
      <c r="B125" s="10"/>
      <c r="C125" s="9" t="s">
        <v>4</v>
      </c>
    </row>
    <row r="126" spans="1:3">
      <c r="A126" s="17" t="s">
        <v>186</v>
      </c>
      <c r="B126" s="20" t="s">
        <v>179</v>
      </c>
      <c r="C126" s="14" t="s">
        <v>187</v>
      </c>
    </row>
    <row r="127" spans="1:3">
      <c r="A127" s="17" t="s">
        <v>188</v>
      </c>
      <c r="B127" s="20" t="s">
        <v>179</v>
      </c>
      <c r="C127" s="14" t="s">
        <v>189</v>
      </c>
    </row>
    <row r="128" spans="1:3">
      <c r="A128" s="17" t="s">
        <v>190</v>
      </c>
      <c r="B128" s="20" t="s">
        <v>179</v>
      </c>
      <c r="C128" s="14" t="s">
        <v>191</v>
      </c>
    </row>
    <row r="129" spans="1:3">
      <c r="A129" s="17" t="s">
        <v>192</v>
      </c>
      <c r="B129" s="20" t="s">
        <v>179</v>
      </c>
      <c r="C129" s="14" t="s">
        <v>193</v>
      </c>
    </row>
  </sheetData>
  <pageMargins left="0.25" right="0.25"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BEEB-8363-AD4C-BF1D-E897C0104139}">
  <sheetPr>
    <tabColor rgb="FFFFFF00"/>
  </sheetPr>
  <dimension ref="A1:E160"/>
  <sheetViews>
    <sheetView workbookViewId="0">
      <pane ySplit="19" topLeftCell="A20" activePane="bottomLeft" state="frozen"/>
      <selection activeCell="D69" sqref="D69"/>
      <selection pane="bottomLeft" activeCell="E27" sqref="E27"/>
    </sheetView>
  </sheetViews>
  <sheetFormatPr baseColWidth="10" defaultColWidth="8.83203125" defaultRowHeight="15"/>
  <cols>
    <col min="1" max="1" width="5.33203125" style="228" bestFit="1" customWidth="1"/>
    <col min="2" max="2" width="40" style="228" bestFit="1" customWidth="1"/>
    <col min="3" max="3" width="37.5" style="228" customWidth="1"/>
    <col min="4" max="4" width="22" style="228" customWidth="1"/>
    <col min="5" max="5" width="62" style="228" customWidth="1"/>
    <col min="6" max="16384" width="8.83203125" style="228"/>
  </cols>
  <sheetData>
    <row r="1" spans="1:5" ht="19">
      <c r="B1" s="236" t="s">
        <v>1991</v>
      </c>
    </row>
    <row r="2" spans="1:5" ht="19">
      <c r="B2" s="236" t="s">
        <v>1982</v>
      </c>
    </row>
    <row r="4" spans="1:5" ht="19">
      <c r="A4" s="236"/>
      <c r="B4" s="236"/>
    </row>
    <row r="5" spans="1:5" ht="19">
      <c r="A5" s="236"/>
      <c r="B5" s="233" t="s">
        <v>1986</v>
      </c>
      <c r="C5" s="233" t="s">
        <v>1665</v>
      </c>
      <c r="D5" s="233" t="s">
        <v>1985</v>
      </c>
      <c r="E5" s="233" t="s">
        <v>1990</v>
      </c>
    </row>
    <row r="6" spans="1:5" ht="19">
      <c r="A6" s="236"/>
      <c r="B6" s="234" t="s">
        <v>1941</v>
      </c>
      <c r="C6" s="228" t="s">
        <v>1988</v>
      </c>
      <c r="D6" s="228" t="s">
        <v>197</v>
      </c>
    </row>
    <row r="7" spans="1:5" ht="19">
      <c r="A7" s="236">
        <v>1</v>
      </c>
      <c r="B7" s="234" t="s">
        <v>1989</v>
      </c>
      <c r="C7" s="228" t="s">
        <v>1988</v>
      </c>
      <c r="D7" s="228" t="s">
        <v>5</v>
      </c>
    </row>
    <row r="8" spans="1:5" ht="19">
      <c r="A8" s="236">
        <v>2</v>
      </c>
      <c r="B8" s="234" t="s">
        <v>1987</v>
      </c>
      <c r="C8" s="228" t="s">
        <v>1988</v>
      </c>
      <c r="D8" s="228" t="s">
        <v>5</v>
      </c>
    </row>
    <row r="9" spans="1:5" ht="19">
      <c r="A9" s="236">
        <v>3</v>
      </c>
      <c r="B9" s="234" t="s">
        <v>1979</v>
      </c>
      <c r="C9" s="228" t="s">
        <v>1981</v>
      </c>
      <c r="D9" s="228" t="s">
        <v>5</v>
      </c>
    </row>
    <row r="10" spans="1:5" ht="19">
      <c r="A10" s="236">
        <v>4</v>
      </c>
      <c r="B10" s="234" t="s">
        <v>1980</v>
      </c>
      <c r="C10" s="228" t="s">
        <v>1981</v>
      </c>
      <c r="D10" s="228" t="s">
        <v>5</v>
      </c>
      <c r="E10" s="228" t="s">
        <v>16</v>
      </c>
    </row>
    <row r="11" spans="1:5" ht="19">
      <c r="A11" s="236">
        <v>5</v>
      </c>
    </row>
    <row r="12" spans="1:5" ht="19">
      <c r="A12" s="236"/>
    </row>
    <row r="13" spans="1:5">
      <c r="B13" s="233" t="s">
        <v>1986</v>
      </c>
      <c r="C13" s="233" t="s">
        <v>1665</v>
      </c>
      <c r="D13" s="233" t="s">
        <v>1985</v>
      </c>
      <c r="E13" s="233" t="s">
        <v>1990</v>
      </c>
    </row>
    <row r="14" spans="1:5" ht="19">
      <c r="A14" s="236"/>
      <c r="B14" s="234" t="s">
        <v>1941</v>
      </c>
      <c r="C14" s="238" t="s">
        <v>1984</v>
      </c>
      <c r="D14" s="228" t="s">
        <v>5</v>
      </c>
      <c r="E14" s="228" t="s">
        <v>13</v>
      </c>
    </row>
    <row r="15" spans="1:5" ht="19">
      <c r="A15" s="236">
        <v>1</v>
      </c>
      <c r="B15" s="234" t="s">
        <v>1978</v>
      </c>
      <c r="C15" s="243" t="s">
        <v>1983</v>
      </c>
      <c r="D15" s="228" t="s">
        <v>10</v>
      </c>
      <c r="E15" s="228" t="s">
        <v>16</v>
      </c>
    </row>
    <row r="16" spans="1:5" ht="19">
      <c r="A16" s="236">
        <v>2</v>
      </c>
    </row>
    <row r="17" spans="1:5">
      <c r="C17" s="233"/>
    </row>
    <row r="18" spans="1:5">
      <c r="C18" s="234"/>
    </row>
    <row r="19" spans="1:5">
      <c r="B19" s="235" t="s">
        <v>1976</v>
      </c>
      <c r="C19" s="233" t="s">
        <v>1665</v>
      </c>
      <c r="D19" s="233" t="s">
        <v>1664</v>
      </c>
      <c r="E19" s="233" t="s">
        <v>456</v>
      </c>
    </row>
    <row r="20" spans="1:5" ht="30">
      <c r="A20" s="235" t="s">
        <v>1977</v>
      </c>
      <c r="B20" s="228" t="s">
        <v>1770</v>
      </c>
      <c r="C20" s="232" t="s">
        <v>1971</v>
      </c>
      <c r="D20" s="232" t="s">
        <v>1740</v>
      </c>
      <c r="E20" s="231" t="s">
        <v>1970</v>
      </c>
    </row>
    <row r="21" spans="1:5">
      <c r="A21" s="228">
        <v>1</v>
      </c>
      <c r="B21" s="228" t="s">
        <v>1770</v>
      </c>
      <c r="C21" s="232" t="s">
        <v>1969</v>
      </c>
      <c r="D21" s="232" t="s">
        <v>1655</v>
      </c>
      <c r="E21" s="231" t="s">
        <v>1968</v>
      </c>
    </row>
    <row r="22" spans="1:5">
      <c r="A22" s="228">
        <v>1</v>
      </c>
      <c r="B22" s="228" t="s">
        <v>1770</v>
      </c>
      <c r="C22" s="232" t="s">
        <v>69</v>
      </c>
      <c r="D22" s="232" t="s">
        <v>1967</v>
      </c>
      <c r="E22" s="231" t="s">
        <v>1966</v>
      </c>
    </row>
    <row r="23" spans="1:5">
      <c r="A23" s="228">
        <v>1</v>
      </c>
      <c r="B23" s="228" t="s">
        <v>1770</v>
      </c>
      <c r="C23" s="232" t="s">
        <v>1965</v>
      </c>
      <c r="D23" s="232" t="s">
        <v>1655</v>
      </c>
      <c r="E23" s="231" t="s">
        <v>1964</v>
      </c>
    </row>
    <row r="24" spans="1:5" ht="30">
      <c r="A24" s="228">
        <v>1</v>
      </c>
      <c r="B24" s="228" t="s">
        <v>1770</v>
      </c>
      <c r="C24" s="232" t="s">
        <v>1963</v>
      </c>
      <c r="D24" s="232" t="s">
        <v>1962</v>
      </c>
      <c r="E24" s="231" t="s">
        <v>1961</v>
      </c>
    </row>
    <row r="25" spans="1:5">
      <c r="A25" s="228">
        <v>1</v>
      </c>
      <c r="B25" s="228" t="s">
        <v>1770</v>
      </c>
      <c r="C25" s="232" t="s">
        <v>1960</v>
      </c>
      <c r="D25" s="232" t="s">
        <v>1959</v>
      </c>
      <c r="E25" s="231" t="s">
        <v>1958</v>
      </c>
    </row>
    <row r="26" spans="1:5">
      <c r="A26" s="228">
        <v>1</v>
      </c>
      <c r="B26" s="228" t="s">
        <v>1770</v>
      </c>
      <c r="C26" s="232" t="s">
        <v>1957</v>
      </c>
      <c r="D26" s="232" t="s">
        <v>1692</v>
      </c>
      <c r="E26" s="231" t="s">
        <v>1956</v>
      </c>
    </row>
    <row r="27" spans="1:5">
      <c r="A27" s="228">
        <v>1</v>
      </c>
      <c r="B27" s="228" t="s">
        <v>1770</v>
      </c>
      <c r="C27" s="232" t="s">
        <v>1955</v>
      </c>
      <c r="D27" s="232" t="s">
        <v>1655</v>
      </c>
      <c r="E27" s="231" t="s">
        <v>1954</v>
      </c>
    </row>
    <row r="28" spans="1:5">
      <c r="A28" s="228">
        <v>1</v>
      </c>
      <c r="B28" s="228" t="s">
        <v>1770</v>
      </c>
      <c r="C28" s="232" t="s">
        <v>1953</v>
      </c>
      <c r="D28" s="232" t="s">
        <v>1697</v>
      </c>
      <c r="E28" s="231" t="s">
        <v>1952</v>
      </c>
    </row>
    <row r="29" spans="1:5" ht="30">
      <c r="A29" s="228">
        <v>1</v>
      </c>
      <c r="B29" s="228" t="s">
        <v>1770</v>
      </c>
      <c r="C29" s="232" t="s">
        <v>1951</v>
      </c>
      <c r="D29" s="232" t="s">
        <v>1950</v>
      </c>
      <c r="E29" s="231" t="s">
        <v>1949</v>
      </c>
    </row>
    <row r="30" spans="1:5" ht="30">
      <c r="A30" s="228">
        <v>1</v>
      </c>
      <c r="B30" s="228" t="s">
        <v>1770</v>
      </c>
      <c r="C30" s="232" t="s">
        <v>1948</v>
      </c>
      <c r="D30" s="232" t="s">
        <v>1705</v>
      </c>
      <c r="E30" s="231" t="s">
        <v>1947</v>
      </c>
    </row>
    <row r="31" spans="1:5" s="237" customFormat="1">
      <c r="A31" s="228">
        <v>1</v>
      </c>
      <c r="B31" s="237" t="s">
        <v>1770</v>
      </c>
      <c r="C31" s="238" t="s">
        <v>1946</v>
      </c>
      <c r="D31" s="238" t="s">
        <v>1945</v>
      </c>
      <c r="E31" s="239" t="s">
        <v>1944</v>
      </c>
    </row>
    <row r="32" spans="1:5">
      <c r="A32" s="237">
        <v>1</v>
      </c>
      <c r="B32" s="228" t="s">
        <v>1770</v>
      </c>
      <c r="C32" s="232" t="s">
        <v>1943</v>
      </c>
      <c r="D32" s="232" t="s">
        <v>1705</v>
      </c>
      <c r="E32" s="231" t="s">
        <v>1942</v>
      </c>
    </row>
    <row r="33" spans="1:5">
      <c r="A33" s="228">
        <v>1</v>
      </c>
    </row>
    <row r="34" spans="1:5">
      <c r="C34" s="233" t="s">
        <v>1022</v>
      </c>
    </row>
    <row r="35" spans="1:5">
      <c r="C35" s="234" t="s">
        <v>1941</v>
      </c>
    </row>
    <row r="36" spans="1:5">
      <c r="C36" s="233" t="s">
        <v>1665</v>
      </c>
      <c r="D36" s="233" t="s">
        <v>1664</v>
      </c>
      <c r="E36" s="233" t="s">
        <v>456</v>
      </c>
    </row>
    <row r="37" spans="1:5" s="237" customFormat="1">
      <c r="A37" s="228"/>
      <c r="B37" s="237" t="s">
        <v>1679</v>
      </c>
      <c r="C37" s="238" t="s">
        <v>1940</v>
      </c>
      <c r="D37" s="238" t="s">
        <v>1770</v>
      </c>
      <c r="E37" s="239" t="s">
        <v>1939</v>
      </c>
    </row>
    <row r="38" spans="1:5">
      <c r="A38" s="237">
        <v>2</v>
      </c>
      <c r="B38" s="228" t="s">
        <v>1679</v>
      </c>
      <c r="C38" s="232" t="s">
        <v>1938</v>
      </c>
      <c r="D38" s="232" t="s">
        <v>1655</v>
      </c>
      <c r="E38" s="231" t="s">
        <v>1937</v>
      </c>
    </row>
    <row r="39" spans="1:5" ht="30">
      <c r="A39" s="228">
        <v>2</v>
      </c>
      <c r="B39" s="228" t="s">
        <v>1679</v>
      </c>
      <c r="C39" s="232" t="s">
        <v>1936</v>
      </c>
      <c r="D39" s="232" t="s">
        <v>1655</v>
      </c>
      <c r="E39" s="231" t="s">
        <v>1935</v>
      </c>
    </row>
    <row r="40" spans="1:5">
      <c r="A40" s="228">
        <v>2</v>
      </c>
      <c r="B40" s="228" t="s">
        <v>1679</v>
      </c>
      <c r="C40" s="232" t="s">
        <v>1934</v>
      </c>
      <c r="D40" s="232" t="s">
        <v>1933</v>
      </c>
      <c r="E40" s="231" t="s">
        <v>1932</v>
      </c>
    </row>
    <row r="41" spans="1:5">
      <c r="A41" s="228">
        <v>2</v>
      </c>
      <c r="B41" s="228" t="s">
        <v>1679</v>
      </c>
      <c r="C41" s="232" t="s">
        <v>1931</v>
      </c>
      <c r="D41" s="232" t="s">
        <v>1655</v>
      </c>
      <c r="E41" s="231" t="s">
        <v>1930</v>
      </c>
    </row>
    <row r="42" spans="1:5">
      <c r="A42" s="228">
        <v>2</v>
      </c>
      <c r="B42" s="228" t="s">
        <v>1679</v>
      </c>
      <c r="C42" s="232" t="s">
        <v>1929</v>
      </c>
      <c r="D42" s="232" t="s">
        <v>1655</v>
      </c>
      <c r="E42" s="231" t="s">
        <v>1928</v>
      </c>
    </row>
    <row r="43" spans="1:5">
      <c r="A43" s="228">
        <v>2</v>
      </c>
      <c r="B43" s="228" t="s">
        <v>1679</v>
      </c>
      <c r="C43" s="232" t="s">
        <v>1927</v>
      </c>
      <c r="D43" s="232" t="s">
        <v>1655</v>
      </c>
      <c r="E43" s="231" t="s">
        <v>1926</v>
      </c>
    </row>
    <row r="44" spans="1:5">
      <c r="A44" s="228">
        <v>2</v>
      </c>
      <c r="B44" s="228" t="s">
        <v>1679</v>
      </c>
      <c r="C44" s="232" t="s">
        <v>1925</v>
      </c>
      <c r="D44" s="232" t="s">
        <v>1655</v>
      </c>
      <c r="E44" s="231" t="s">
        <v>1924</v>
      </c>
    </row>
    <row r="45" spans="1:5">
      <c r="A45" s="228">
        <v>2</v>
      </c>
      <c r="B45" s="228" t="s">
        <v>1679</v>
      </c>
      <c r="C45" s="232" t="s">
        <v>1923</v>
      </c>
      <c r="D45" s="232" t="s">
        <v>1655</v>
      </c>
      <c r="E45" s="231" t="s">
        <v>1922</v>
      </c>
    </row>
    <row r="46" spans="1:5">
      <c r="A46" s="228">
        <v>2</v>
      </c>
      <c r="B46" s="228" t="s">
        <v>1679</v>
      </c>
      <c r="C46" s="232" t="s">
        <v>1921</v>
      </c>
      <c r="D46" s="232" t="s">
        <v>22</v>
      </c>
      <c r="E46" s="231" t="s">
        <v>1920</v>
      </c>
    </row>
    <row r="47" spans="1:5">
      <c r="A47" s="228">
        <v>2</v>
      </c>
      <c r="B47" s="228" t="s">
        <v>1679</v>
      </c>
      <c r="C47" s="232" t="s">
        <v>1919</v>
      </c>
      <c r="D47" s="232" t="s">
        <v>1692</v>
      </c>
      <c r="E47" s="231" t="s">
        <v>1918</v>
      </c>
    </row>
    <row r="48" spans="1:5">
      <c r="A48" s="228">
        <v>2</v>
      </c>
      <c r="B48" s="228" t="s">
        <v>1679</v>
      </c>
      <c r="C48" s="232" t="s">
        <v>1917</v>
      </c>
      <c r="D48" s="232" t="s">
        <v>1916</v>
      </c>
      <c r="E48" s="231" t="s">
        <v>1915</v>
      </c>
    </row>
    <row r="49" spans="1:5">
      <c r="A49" s="228">
        <v>2</v>
      </c>
      <c r="B49" s="228" t="s">
        <v>1679</v>
      </c>
      <c r="C49" s="232" t="s">
        <v>1914</v>
      </c>
      <c r="D49" s="232" t="s">
        <v>1655</v>
      </c>
      <c r="E49" s="231" t="s">
        <v>1913</v>
      </c>
    </row>
    <row r="50" spans="1:5">
      <c r="A50" s="228">
        <v>2</v>
      </c>
      <c r="B50" s="228" t="s">
        <v>1679</v>
      </c>
      <c r="C50" s="232" t="s">
        <v>1912</v>
      </c>
      <c r="D50" s="232" t="s">
        <v>1911</v>
      </c>
      <c r="E50" s="231" t="s">
        <v>1910</v>
      </c>
    </row>
    <row r="51" spans="1:5">
      <c r="A51" s="228">
        <v>2</v>
      </c>
      <c r="B51" s="228" t="s">
        <v>1679</v>
      </c>
      <c r="C51" s="232" t="s">
        <v>1909</v>
      </c>
      <c r="D51" s="232" t="s">
        <v>1719</v>
      </c>
      <c r="E51" s="231" t="s">
        <v>1908</v>
      </c>
    </row>
    <row r="52" spans="1:5">
      <c r="A52" s="228">
        <v>2</v>
      </c>
      <c r="B52" s="228" t="s">
        <v>1679</v>
      </c>
      <c r="C52" s="232" t="s">
        <v>1907</v>
      </c>
      <c r="D52" s="232" t="s">
        <v>1830</v>
      </c>
      <c r="E52" s="231" t="s">
        <v>1906</v>
      </c>
    </row>
    <row r="53" spans="1:5">
      <c r="A53" s="228">
        <v>2</v>
      </c>
      <c r="B53" s="228" t="s">
        <v>1679</v>
      </c>
      <c r="C53" s="232" t="s">
        <v>1905</v>
      </c>
      <c r="D53" s="232" t="s">
        <v>1904</v>
      </c>
      <c r="E53" s="231" t="s">
        <v>1903</v>
      </c>
    </row>
    <row r="54" spans="1:5">
      <c r="A54" s="228">
        <v>2</v>
      </c>
      <c r="B54" s="228" t="s">
        <v>1679</v>
      </c>
      <c r="C54" s="232" t="s">
        <v>1902</v>
      </c>
      <c r="D54" s="232" t="s">
        <v>1901</v>
      </c>
      <c r="E54" s="231" t="s">
        <v>1900</v>
      </c>
    </row>
    <row r="55" spans="1:5">
      <c r="A55" s="228">
        <v>2</v>
      </c>
      <c r="B55" s="228" t="s">
        <v>1679</v>
      </c>
      <c r="C55" s="232" t="s">
        <v>1899</v>
      </c>
      <c r="D55" s="232" t="s">
        <v>1697</v>
      </c>
      <c r="E55" s="231" t="s">
        <v>1898</v>
      </c>
    </row>
    <row r="56" spans="1:5">
      <c r="A56" s="228">
        <v>2</v>
      </c>
      <c r="B56" s="228" t="s">
        <v>1679</v>
      </c>
      <c r="C56" s="232" t="s">
        <v>1897</v>
      </c>
      <c r="D56" s="232" t="s">
        <v>1655</v>
      </c>
      <c r="E56" s="231" t="s">
        <v>1896</v>
      </c>
    </row>
    <row r="57" spans="1:5">
      <c r="A57" s="228">
        <v>2</v>
      </c>
      <c r="B57" s="228" t="s">
        <v>1679</v>
      </c>
      <c r="C57" s="232" t="s">
        <v>1895</v>
      </c>
      <c r="D57" s="232" t="s">
        <v>22</v>
      </c>
      <c r="E57" s="231" t="s">
        <v>1894</v>
      </c>
    </row>
    <row r="58" spans="1:5">
      <c r="A58" s="228">
        <v>2</v>
      </c>
      <c r="B58" s="228" t="s">
        <v>1679</v>
      </c>
      <c r="C58" s="232" t="s">
        <v>1893</v>
      </c>
      <c r="D58" s="232" t="s">
        <v>1892</v>
      </c>
      <c r="E58" s="231" t="s">
        <v>1891</v>
      </c>
    </row>
    <row r="59" spans="1:5">
      <c r="A59" s="228">
        <v>2</v>
      </c>
      <c r="B59" s="228" t="s">
        <v>1679</v>
      </c>
      <c r="C59" s="232" t="s">
        <v>1890</v>
      </c>
      <c r="D59" s="232" t="s">
        <v>1584</v>
      </c>
      <c r="E59" s="231" t="s">
        <v>1889</v>
      </c>
    </row>
    <row r="60" spans="1:5">
      <c r="A60" s="228">
        <v>2</v>
      </c>
      <c r="B60" s="228" t="s">
        <v>1679</v>
      </c>
      <c r="C60" s="232" t="s">
        <v>1888</v>
      </c>
      <c r="D60" s="232" t="s">
        <v>1684</v>
      </c>
      <c r="E60" s="231" t="s">
        <v>1887</v>
      </c>
    </row>
    <row r="61" spans="1:5">
      <c r="A61" s="228">
        <v>2</v>
      </c>
      <c r="B61" s="228" t="s">
        <v>1679</v>
      </c>
      <c r="C61" s="232" t="s">
        <v>1886</v>
      </c>
      <c r="D61" s="232" t="s">
        <v>1655</v>
      </c>
      <c r="E61" s="231" t="s">
        <v>1885</v>
      </c>
    </row>
    <row r="62" spans="1:5">
      <c r="A62" s="228">
        <v>2</v>
      </c>
      <c r="B62" s="228" t="s">
        <v>1679</v>
      </c>
      <c r="C62" s="232" t="s">
        <v>1884</v>
      </c>
      <c r="D62" s="232" t="s">
        <v>1724</v>
      </c>
      <c r="E62" s="231" t="s">
        <v>1883</v>
      </c>
    </row>
    <row r="63" spans="1:5">
      <c r="A63" s="228">
        <v>2</v>
      </c>
      <c r="B63" s="228" t="s">
        <v>1679</v>
      </c>
      <c r="C63" s="232" t="s">
        <v>1882</v>
      </c>
      <c r="D63" s="232" t="s">
        <v>1881</v>
      </c>
      <c r="E63" s="231" t="s">
        <v>1880</v>
      </c>
    </row>
    <row r="64" spans="1:5" ht="30">
      <c r="A64" s="228">
        <v>2</v>
      </c>
      <c r="B64" s="228" t="s">
        <v>1679</v>
      </c>
      <c r="C64" s="232" t="s">
        <v>1879</v>
      </c>
      <c r="D64" s="232" t="s">
        <v>1878</v>
      </c>
      <c r="E64" s="231" t="s">
        <v>1877</v>
      </c>
    </row>
    <row r="65" spans="1:5">
      <c r="A65" s="228">
        <v>2</v>
      </c>
      <c r="B65" s="228" t="s">
        <v>1679</v>
      </c>
      <c r="C65" s="232" t="s">
        <v>1876</v>
      </c>
      <c r="D65" s="232" t="s">
        <v>1697</v>
      </c>
      <c r="E65" s="231" t="s">
        <v>1875</v>
      </c>
    </row>
    <row r="66" spans="1:5">
      <c r="A66" s="228">
        <v>2</v>
      </c>
      <c r="B66" s="228" t="s">
        <v>1679</v>
      </c>
      <c r="C66" s="232" t="s">
        <v>1874</v>
      </c>
      <c r="D66" s="232" t="s">
        <v>1697</v>
      </c>
      <c r="E66" s="231" t="s">
        <v>1873</v>
      </c>
    </row>
    <row r="67" spans="1:5">
      <c r="A67" s="228">
        <v>2</v>
      </c>
      <c r="B67" s="228" t="s">
        <v>1679</v>
      </c>
      <c r="C67" s="232" t="s">
        <v>1872</v>
      </c>
      <c r="D67" s="232" t="s">
        <v>1655</v>
      </c>
      <c r="E67" s="231" t="s">
        <v>1871</v>
      </c>
    </row>
    <row r="68" spans="1:5">
      <c r="A68" s="228">
        <v>2</v>
      </c>
      <c r="B68" s="228" t="s">
        <v>1679</v>
      </c>
      <c r="C68" s="232" t="s">
        <v>1870</v>
      </c>
      <c r="D68" s="232" t="s">
        <v>1869</v>
      </c>
      <c r="E68" s="231" t="s">
        <v>1868</v>
      </c>
    </row>
    <row r="69" spans="1:5">
      <c r="A69" s="228">
        <v>2</v>
      </c>
      <c r="B69" s="228" t="s">
        <v>1679</v>
      </c>
      <c r="C69" s="232" t="s">
        <v>1867</v>
      </c>
      <c r="D69" s="232" t="s">
        <v>1866</v>
      </c>
      <c r="E69" s="231" t="s">
        <v>1865</v>
      </c>
    </row>
    <row r="70" spans="1:5">
      <c r="A70" s="228">
        <v>2</v>
      </c>
      <c r="B70" s="228" t="s">
        <v>1679</v>
      </c>
      <c r="C70" s="232" t="s">
        <v>1864</v>
      </c>
      <c r="D70" s="232" t="s">
        <v>1863</v>
      </c>
      <c r="E70" s="231" t="s">
        <v>1862</v>
      </c>
    </row>
    <row r="71" spans="1:5">
      <c r="A71" s="228">
        <v>2</v>
      </c>
      <c r="B71" s="228" t="s">
        <v>1679</v>
      </c>
      <c r="C71" s="232" t="s">
        <v>1861</v>
      </c>
      <c r="D71" s="232" t="s">
        <v>1719</v>
      </c>
      <c r="E71" s="231" t="s">
        <v>1860</v>
      </c>
    </row>
    <row r="72" spans="1:5">
      <c r="A72" s="228">
        <v>2</v>
      </c>
      <c r="B72" s="228" t="s">
        <v>1679</v>
      </c>
      <c r="C72" s="232" t="s">
        <v>1859</v>
      </c>
      <c r="D72" s="232" t="s">
        <v>1697</v>
      </c>
      <c r="E72" s="231" t="s">
        <v>1858</v>
      </c>
    </row>
    <row r="73" spans="1:5">
      <c r="A73" s="228">
        <v>2</v>
      </c>
      <c r="B73" s="228" t="s">
        <v>1679</v>
      </c>
      <c r="C73" s="232" t="s">
        <v>1857</v>
      </c>
      <c r="D73" s="232" t="s">
        <v>1655</v>
      </c>
      <c r="E73" s="231" t="s">
        <v>1856</v>
      </c>
    </row>
    <row r="74" spans="1:5">
      <c r="A74" s="228">
        <v>2</v>
      </c>
      <c r="B74" s="228" t="s">
        <v>1679</v>
      </c>
      <c r="C74" s="232" t="s">
        <v>1855</v>
      </c>
      <c r="D74" s="232" t="s">
        <v>1672</v>
      </c>
      <c r="E74" s="231" t="s">
        <v>1854</v>
      </c>
    </row>
    <row r="75" spans="1:5">
      <c r="A75" s="228">
        <v>2</v>
      </c>
      <c r="B75" s="228" t="s">
        <v>1679</v>
      </c>
      <c r="C75" s="232" t="s">
        <v>1853</v>
      </c>
      <c r="D75" s="232" t="s">
        <v>1672</v>
      </c>
      <c r="E75" s="231" t="s">
        <v>1852</v>
      </c>
    </row>
    <row r="76" spans="1:5">
      <c r="A76" s="228">
        <v>2</v>
      </c>
      <c r="B76" s="228" t="s">
        <v>1679</v>
      </c>
      <c r="C76" s="232" t="s">
        <v>1851</v>
      </c>
      <c r="D76" s="232" t="s">
        <v>1672</v>
      </c>
      <c r="E76" s="231" t="s">
        <v>1850</v>
      </c>
    </row>
    <row r="77" spans="1:5">
      <c r="A77" s="228">
        <v>2</v>
      </c>
      <c r="B77" s="228" t="s">
        <v>1679</v>
      </c>
      <c r="C77" s="232" t="s">
        <v>1849</v>
      </c>
      <c r="D77" s="232" t="s">
        <v>1848</v>
      </c>
      <c r="E77" s="231" t="s">
        <v>1847</v>
      </c>
    </row>
    <row r="78" spans="1:5">
      <c r="A78" s="228">
        <v>2</v>
      </c>
      <c r="B78" s="228" t="s">
        <v>1679</v>
      </c>
      <c r="C78" s="232" t="s">
        <v>1846</v>
      </c>
      <c r="D78" s="232" t="s">
        <v>1705</v>
      </c>
      <c r="E78" s="231" t="s">
        <v>1845</v>
      </c>
    </row>
    <row r="79" spans="1:5">
      <c r="A79" s="228">
        <v>2</v>
      </c>
      <c r="B79" s="228" t="s">
        <v>1679</v>
      </c>
      <c r="C79" s="232" t="s">
        <v>1844</v>
      </c>
      <c r="D79" s="232" t="s">
        <v>1724</v>
      </c>
      <c r="E79" s="231" t="s">
        <v>1843</v>
      </c>
    </row>
    <row r="80" spans="1:5">
      <c r="A80" s="228">
        <v>2</v>
      </c>
      <c r="B80" s="228" t="s">
        <v>1679</v>
      </c>
      <c r="C80" s="232" t="s">
        <v>1842</v>
      </c>
      <c r="D80" s="232" t="s">
        <v>1740</v>
      </c>
      <c r="E80" s="231" t="s">
        <v>1841</v>
      </c>
    </row>
    <row r="81" spans="1:5">
      <c r="A81" s="228">
        <v>2</v>
      </c>
      <c r="B81" s="228" t="s">
        <v>1679</v>
      </c>
      <c r="C81" s="232" t="s">
        <v>1840</v>
      </c>
      <c r="D81" s="232" t="s">
        <v>22</v>
      </c>
      <c r="E81" s="231" t="s">
        <v>1839</v>
      </c>
    </row>
    <row r="82" spans="1:5">
      <c r="A82" s="228">
        <v>2</v>
      </c>
      <c r="B82" s="228" t="s">
        <v>1679</v>
      </c>
      <c r="C82" s="232" t="s">
        <v>1838</v>
      </c>
      <c r="D82" s="232" t="s">
        <v>1837</v>
      </c>
      <c r="E82" s="231" t="s">
        <v>1836</v>
      </c>
    </row>
    <row r="83" spans="1:5">
      <c r="A83" s="228">
        <v>2</v>
      </c>
      <c r="B83" s="228" t="s">
        <v>1679</v>
      </c>
      <c r="C83" s="232" t="s">
        <v>1835</v>
      </c>
      <c r="D83" s="232" t="s">
        <v>1789</v>
      </c>
      <c r="E83" s="231" t="s">
        <v>1834</v>
      </c>
    </row>
    <row r="84" spans="1:5">
      <c r="A84" s="228">
        <v>2</v>
      </c>
      <c r="B84" s="228" t="s">
        <v>1679</v>
      </c>
      <c r="C84" s="232" t="s">
        <v>1833</v>
      </c>
      <c r="D84" s="232" t="s">
        <v>1719</v>
      </c>
      <c r="E84" s="231" t="s">
        <v>1832</v>
      </c>
    </row>
    <row r="85" spans="1:5" ht="30">
      <c r="A85" s="228">
        <v>2</v>
      </c>
      <c r="B85" s="228" t="s">
        <v>1679</v>
      </c>
      <c r="C85" s="232" t="s">
        <v>1831</v>
      </c>
      <c r="D85" s="232" t="s">
        <v>1830</v>
      </c>
      <c r="E85" s="231" t="s">
        <v>1829</v>
      </c>
    </row>
    <row r="86" spans="1:5">
      <c r="A86" s="228">
        <v>2</v>
      </c>
      <c r="B86" s="228" t="s">
        <v>1679</v>
      </c>
      <c r="C86" s="232" t="s">
        <v>1828</v>
      </c>
      <c r="D86" s="232" t="s">
        <v>1740</v>
      </c>
      <c r="E86" s="231" t="s">
        <v>1827</v>
      </c>
    </row>
    <row r="87" spans="1:5" s="240" customFormat="1">
      <c r="A87" s="228">
        <v>2</v>
      </c>
      <c r="B87" s="240" t="s">
        <v>1679</v>
      </c>
      <c r="C87" s="241" t="s">
        <v>1826</v>
      </c>
      <c r="D87" s="241" t="s">
        <v>1679</v>
      </c>
      <c r="E87" s="242" t="s">
        <v>1825</v>
      </c>
    </row>
    <row r="88" spans="1:5">
      <c r="A88" s="240">
        <v>2</v>
      </c>
      <c r="B88" s="228" t="s">
        <v>1679</v>
      </c>
      <c r="C88" s="232" t="s">
        <v>1824</v>
      </c>
      <c r="D88" s="232" t="s">
        <v>1672</v>
      </c>
      <c r="E88" s="231" t="s">
        <v>1823</v>
      </c>
    </row>
    <row r="89" spans="1:5">
      <c r="A89" s="228">
        <v>2</v>
      </c>
      <c r="B89" s="228" t="s">
        <v>1679</v>
      </c>
      <c r="C89" s="232" t="s">
        <v>1822</v>
      </c>
      <c r="D89" s="232" t="s">
        <v>1697</v>
      </c>
      <c r="E89" s="231" t="s">
        <v>1821</v>
      </c>
    </row>
    <row r="90" spans="1:5">
      <c r="A90" s="228">
        <v>2</v>
      </c>
      <c r="B90" s="228" t="s">
        <v>1679</v>
      </c>
      <c r="C90" s="232" t="s">
        <v>1820</v>
      </c>
      <c r="D90" s="232" t="s">
        <v>1819</v>
      </c>
      <c r="E90" s="231" t="s">
        <v>1818</v>
      </c>
    </row>
    <row r="91" spans="1:5">
      <c r="A91" s="228">
        <v>2</v>
      </c>
      <c r="B91" s="228" t="s">
        <v>1679</v>
      </c>
      <c r="C91" s="232" t="s">
        <v>1817</v>
      </c>
      <c r="D91" s="232" t="s">
        <v>1789</v>
      </c>
      <c r="E91" s="231" t="s">
        <v>1816</v>
      </c>
    </row>
    <row r="92" spans="1:5">
      <c r="A92" s="228">
        <v>2</v>
      </c>
      <c r="B92" s="228" t="s">
        <v>1679</v>
      </c>
      <c r="C92" s="232" t="s">
        <v>1815</v>
      </c>
      <c r="D92" s="232" t="s">
        <v>1679</v>
      </c>
      <c r="E92" s="231" t="s">
        <v>1814</v>
      </c>
    </row>
    <row r="93" spans="1:5">
      <c r="A93" s="228">
        <v>2</v>
      </c>
      <c r="B93" s="228" t="s">
        <v>1679</v>
      </c>
      <c r="C93" s="232" t="s">
        <v>1813</v>
      </c>
      <c r="D93" s="232" t="s">
        <v>1655</v>
      </c>
      <c r="E93" s="231" t="s">
        <v>1812</v>
      </c>
    </row>
    <row r="94" spans="1:5">
      <c r="A94" s="228">
        <v>2</v>
      </c>
      <c r="B94" s="228" t="s">
        <v>1679</v>
      </c>
      <c r="C94" s="232" t="s">
        <v>1811</v>
      </c>
      <c r="D94" s="232" t="s">
        <v>1810</v>
      </c>
      <c r="E94" s="231" t="s">
        <v>1809</v>
      </c>
    </row>
    <row r="95" spans="1:5">
      <c r="A95" s="228">
        <v>2</v>
      </c>
      <c r="B95" s="228" t="s">
        <v>1679</v>
      </c>
      <c r="C95" s="232" t="s">
        <v>1808</v>
      </c>
      <c r="D95" s="232" t="s">
        <v>1807</v>
      </c>
      <c r="E95" s="231" t="s">
        <v>1806</v>
      </c>
    </row>
    <row r="96" spans="1:5">
      <c r="A96" s="228">
        <v>2</v>
      </c>
      <c r="B96" s="228" t="s">
        <v>1679</v>
      </c>
      <c r="C96" s="232" t="s">
        <v>1805</v>
      </c>
      <c r="D96" s="232" t="s">
        <v>1655</v>
      </c>
      <c r="E96" s="231" t="s">
        <v>1804</v>
      </c>
    </row>
    <row r="97" spans="1:5">
      <c r="A97" s="228">
        <v>2</v>
      </c>
      <c r="B97" s="228" t="s">
        <v>1679</v>
      </c>
      <c r="C97" s="232" t="s">
        <v>1803</v>
      </c>
      <c r="D97" s="232" t="s">
        <v>1802</v>
      </c>
      <c r="E97" s="231" t="s">
        <v>1801</v>
      </c>
    </row>
    <row r="98" spans="1:5">
      <c r="A98" s="228">
        <v>2</v>
      </c>
      <c r="B98" s="228" t="s">
        <v>1679</v>
      </c>
      <c r="C98" s="232" t="s">
        <v>1800</v>
      </c>
      <c r="D98" s="232" t="s">
        <v>1794</v>
      </c>
      <c r="E98" s="231" t="s">
        <v>1799</v>
      </c>
    </row>
    <row r="99" spans="1:5">
      <c r="A99" s="228">
        <v>2</v>
      </c>
      <c r="B99" s="228" t="s">
        <v>1679</v>
      </c>
      <c r="C99" s="232" t="s">
        <v>1798</v>
      </c>
      <c r="D99" s="232" t="s">
        <v>1797</v>
      </c>
      <c r="E99" s="231" t="s">
        <v>1796</v>
      </c>
    </row>
    <row r="100" spans="1:5">
      <c r="A100" s="228">
        <v>2</v>
      </c>
      <c r="B100" s="228" t="s">
        <v>1679</v>
      </c>
      <c r="C100" s="232" t="s">
        <v>1795</v>
      </c>
      <c r="D100" s="232" t="s">
        <v>1794</v>
      </c>
      <c r="E100" s="231" t="s">
        <v>1793</v>
      </c>
    </row>
    <row r="101" spans="1:5">
      <c r="A101" s="228">
        <v>2</v>
      </c>
      <c r="B101" s="228" t="s">
        <v>1679</v>
      </c>
      <c r="C101" s="232" t="s">
        <v>1792</v>
      </c>
      <c r="D101" s="232" t="s">
        <v>1692</v>
      </c>
      <c r="E101" s="231" t="s">
        <v>1791</v>
      </c>
    </row>
    <row r="102" spans="1:5">
      <c r="A102" s="228">
        <v>2</v>
      </c>
      <c r="B102" s="228" t="s">
        <v>1679</v>
      </c>
      <c r="C102" s="232" t="s">
        <v>1790</v>
      </c>
      <c r="D102" s="232" t="s">
        <v>1789</v>
      </c>
      <c r="E102" s="231" t="s">
        <v>1788</v>
      </c>
    </row>
    <row r="103" spans="1:5">
      <c r="A103" s="228">
        <v>2</v>
      </c>
      <c r="B103" s="228" t="s">
        <v>1679</v>
      </c>
      <c r="C103" s="232" t="s">
        <v>1787</v>
      </c>
      <c r="D103" s="232" t="s">
        <v>1719</v>
      </c>
      <c r="E103" s="231" t="s">
        <v>1786</v>
      </c>
    </row>
    <row r="104" spans="1:5">
      <c r="A104" s="228">
        <v>2</v>
      </c>
      <c r="B104" s="228" t="s">
        <v>1679</v>
      </c>
      <c r="C104" s="232" t="s">
        <v>1785</v>
      </c>
      <c r="D104" s="232" t="s">
        <v>1692</v>
      </c>
      <c r="E104" s="231" t="s">
        <v>1784</v>
      </c>
    </row>
    <row r="105" spans="1:5">
      <c r="A105" s="228">
        <v>2</v>
      </c>
      <c r="B105" s="228" t="s">
        <v>1679</v>
      </c>
      <c r="C105" s="232" t="s">
        <v>1783</v>
      </c>
      <c r="D105" s="232" t="s">
        <v>1724</v>
      </c>
      <c r="E105" s="231" t="s">
        <v>1782</v>
      </c>
    </row>
    <row r="106" spans="1:5">
      <c r="A106" s="228">
        <v>2</v>
      </c>
      <c r="B106" s="228" t="s">
        <v>1679</v>
      </c>
      <c r="C106" s="232" t="s">
        <v>1781</v>
      </c>
      <c r="D106" s="232" t="s">
        <v>1770</v>
      </c>
      <c r="E106" s="231" t="s">
        <v>1780</v>
      </c>
    </row>
    <row r="107" spans="1:5">
      <c r="A107" s="228">
        <v>2</v>
      </c>
      <c r="B107" s="228" t="s">
        <v>1679</v>
      </c>
      <c r="C107" s="232" t="s">
        <v>1779</v>
      </c>
      <c r="D107" s="232" t="s">
        <v>1697</v>
      </c>
      <c r="E107" s="231" t="s">
        <v>1778</v>
      </c>
    </row>
    <row r="108" spans="1:5">
      <c r="A108" s="228">
        <v>2</v>
      </c>
      <c r="B108" s="228" t="s">
        <v>1679</v>
      </c>
      <c r="C108" s="232" t="s">
        <v>1777</v>
      </c>
      <c r="D108" s="232" t="s">
        <v>1776</v>
      </c>
      <c r="E108" s="231" t="s">
        <v>1775</v>
      </c>
    </row>
    <row r="109" spans="1:5">
      <c r="A109" s="228">
        <v>2</v>
      </c>
      <c r="B109" s="228" t="s">
        <v>1679</v>
      </c>
      <c r="C109" s="232" t="s">
        <v>1774</v>
      </c>
      <c r="D109" s="232" t="s">
        <v>1773</v>
      </c>
      <c r="E109" s="231" t="s">
        <v>1772</v>
      </c>
    </row>
    <row r="110" spans="1:5">
      <c r="A110" s="228">
        <v>2</v>
      </c>
      <c r="B110" s="228" t="s">
        <v>1679</v>
      </c>
      <c r="C110" s="232" t="s">
        <v>1771</v>
      </c>
      <c r="D110" s="232" t="s">
        <v>1770</v>
      </c>
      <c r="E110" s="231" t="s">
        <v>1769</v>
      </c>
    </row>
    <row r="111" spans="1:5">
      <c r="A111" s="228">
        <v>2</v>
      </c>
      <c r="B111" s="228" t="s">
        <v>1679</v>
      </c>
      <c r="C111" s="232" t="s">
        <v>1768</v>
      </c>
      <c r="D111" s="232" t="s">
        <v>1767</v>
      </c>
      <c r="E111" s="231" t="s">
        <v>1766</v>
      </c>
    </row>
    <row r="112" spans="1:5">
      <c r="A112" s="228">
        <v>2</v>
      </c>
      <c r="B112" s="228" t="s">
        <v>1679</v>
      </c>
      <c r="C112" s="232" t="s">
        <v>1765</v>
      </c>
      <c r="D112" s="232" t="s">
        <v>1719</v>
      </c>
      <c r="E112" s="231" t="s">
        <v>1764</v>
      </c>
    </row>
    <row r="113" spans="1:5">
      <c r="A113" s="228">
        <v>2</v>
      </c>
      <c r="B113" s="228" t="s">
        <v>1679</v>
      </c>
      <c r="C113" s="232" t="s">
        <v>1763</v>
      </c>
      <c r="D113" s="232" t="s">
        <v>1658</v>
      </c>
      <c r="E113" s="231" t="s">
        <v>1762</v>
      </c>
    </row>
    <row r="114" spans="1:5">
      <c r="A114" s="228">
        <v>2</v>
      </c>
      <c r="B114" s="228" t="s">
        <v>1679</v>
      </c>
      <c r="C114" s="232" t="s">
        <v>1761</v>
      </c>
      <c r="D114" s="232" t="s">
        <v>1697</v>
      </c>
      <c r="E114" s="231" t="s">
        <v>1760</v>
      </c>
    </row>
    <row r="115" spans="1:5">
      <c r="A115" s="228">
        <v>2</v>
      </c>
      <c r="B115" s="228" t="s">
        <v>1679</v>
      </c>
      <c r="C115" s="232" t="s">
        <v>1759</v>
      </c>
      <c r="D115" s="232" t="s">
        <v>1697</v>
      </c>
      <c r="E115" s="231" t="s">
        <v>1758</v>
      </c>
    </row>
    <row r="116" spans="1:5">
      <c r="A116" s="228">
        <v>2</v>
      </c>
      <c r="B116" s="228" t="s">
        <v>1679</v>
      </c>
      <c r="C116" s="232" t="s">
        <v>1757</v>
      </c>
      <c r="D116" s="232" t="s">
        <v>1746</v>
      </c>
      <c r="E116" s="231" t="s">
        <v>1756</v>
      </c>
    </row>
    <row r="117" spans="1:5">
      <c r="A117" s="228">
        <v>2</v>
      </c>
      <c r="B117" s="228" t="s">
        <v>1679</v>
      </c>
      <c r="C117" s="232" t="s">
        <v>154</v>
      </c>
      <c r="D117" s="232" t="s">
        <v>1697</v>
      </c>
      <c r="E117" s="231" t="s">
        <v>1755</v>
      </c>
    </row>
    <row r="118" spans="1:5">
      <c r="A118" s="228">
        <v>2</v>
      </c>
      <c r="B118" s="228" t="s">
        <v>1679</v>
      </c>
      <c r="C118" s="232" t="s">
        <v>1754</v>
      </c>
      <c r="D118" s="232" t="s">
        <v>25</v>
      </c>
      <c r="E118" s="231" t="s">
        <v>1753</v>
      </c>
    </row>
    <row r="119" spans="1:5">
      <c r="A119" s="228">
        <v>2</v>
      </c>
      <c r="B119" s="228" t="s">
        <v>1679</v>
      </c>
      <c r="C119" s="232" t="s">
        <v>1752</v>
      </c>
      <c r="D119" s="232" t="s">
        <v>1692</v>
      </c>
      <c r="E119" s="231" t="s">
        <v>1751</v>
      </c>
    </row>
    <row r="120" spans="1:5">
      <c r="A120" s="228">
        <v>2</v>
      </c>
      <c r="B120" s="228" t="s">
        <v>1679</v>
      </c>
      <c r="C120" s="232" t="s">
        <v>1750</v>
      </c>
      <c r="D120" s="232" t="s">
        <v>1749</v>
      </c>
      <c r="E120" s="231" t="s">
        <v>1748</v>
      </c>
    </row>
    <row r="121" spans="1:5">
      <c r="A121" s="228">
        <v>2</v>
      </c>
      <c r="B121" s="228" t="s">
        <v>1679</v>
      </c>
      <c r="C121" s="232" t="s">
        <v>1747</v>
      </c>
      <c r="D121" s="232" t="s">
        <v>1746</v>
      </c>
      <c r="E121" s="231" t="s">
        <v>1745</v>
      </c>
    </row>
    <row r="122" spans="1:5">
      <c r="A122" s="228">
        <v>2</v>
      </c>
      <c r="B122" s="228" t="s">
        <v>1679</v>
      </c>
      <c r="C122" s="232" t="s">
        <v>1744</v>
      </c>
      <c r="D122" s="232" t="s">
        <v>1743</v>
      </c>
      <c r="E122" s="231" t="s">
        <v>1742</v>
      </c>
    </row>
    <row r="123" spans="1:5">
      <c r="A123" s="228">
        <v>2</v>
      </c>
      <c r="B123" s="228" t="s">
        <v>1679</v>
      </c>
      <c r="C123" s="232" t="s">
        <v>1741</v>
      </c>
      <c r="D123" s="232" t="s">
        <v>1740</v>
      </c>
      <c r="E123" s="231" t="s">
        <v>1739</v>
      </c>
    </row>
    <row r="124" spans="1:5">
      <c r="A124" s="228">
        <v>2</v>
      </c>
      <c r="B124" s="228" t="s">
        <v>1679</v>
      </c>
      <c r="C124" s="232" t="s">
        <v>1738</v>
      </c>
      <c r="D124" s="232" t="s">
        <v>487</v>
      </c>
      <c r="E124" s="231" t="s">
        <v>1737</v>
      </c>
    </row>
    <row r="125" spans="1:5">
      <c r="A125" s="228">
        <v>2</v>
      </c>
      <c r="B125" s="228" t="s">
        <v>1679</v>
      </c>
      <c r="C125" s="232" t="s">
        <v>1736</v>
      </c>
      <c r="D125" s="232" t="s">
        <v>1692</v>
      </c>
      <c r="E125" s="231" t="s">
        <v>1735</v>
      </c>
    </row>
    <row r="126" spans="1:5">
      <c r="A126" s="228">
        <v>2</v>
      </c>
      <c r="B126" s="228" t="s">
        <v>1679</v>
      </c>
      <c r="C126" s="232" t="s">
        <v>1734</v>
      </c>
      <c r="D126" s="232" t="s">
        <v>1697</v>
      </c>
      <c r="E126" s="231" t="s">
        <v>1733</v>
      </c>
    </row>
    <row r="127" spans="1:5">
      <c r="A127" s="228">
        <v>2</v>
      </c>
      <c r="B127" s="228" t="s">
        <v>1679</v>
      </c>
      <c r="C127" s="232" t="s">
        <v>1732</v>
      </c>
      <c r="D127" s="232" t="s">
        <v>1731</v>
      </c>
      <c r="E127" s="231" t="s">
        <v>1730</v>
      </c>
    </row>
    <row r="128" spans="1:5">
      <c r="A128" s="228">
        <v>2</v>
      </c>
      <c r="B128" s="228" t="s">
        <v>1679</v>
      </c>
      <c r="C128" s="232" t="s">
        <v>1729</v>
      </c>
      <c r="D128" s="232" t="s">
        <v>25</v>
      </c>
      <c r="E128" s="231" t="s">
        <v>1728</v>
      </c>
    </row>
    <row r="129" spans="1:5">
      <c r="A129" s="228">
        <v>2</v>
      </c>
      <c r="B129" s="228" t="s">
        <v>1679</v>
      </c>
      <c r="C129" s="232" t="s">
        <v>1727</v>
      </c>
      <c r="D129" s="232" t="s">
        <v>1724</v>
      </c>
      <c r="E129" s="231" t="s">
        <v>1726</v>
      </c>
    </row>
    <row r="130" spans="1:5">
      <c r="A130" s="228">
        <v>2</v>
      </c>
      <c r="B130" s="228" t="s">
        <v>1679</v>
      </c>
      <c r="C130" s="232" t="s">
        <v>1725</v>
      </c>
      <c r="D130" s="232" t="s">
        <v>1724</v>
      </c>
      <c r="E130" s="231" t="s">
        <v>1723</v>
      </c>
    </row>
    <row r="131" spans="1:5">
      <c r="A131" s="228">
        <v>2</v>
      </c>
      <c r="B131" s="228" t="s">
        <v>1679</v>
      </c>
      <c r="C131" s="232" t="s">
        <v>1722</v>
      </c>
      <c r="D131" s="232" t="s">
        <v>1697</v>
      </c>
      <c r="E131" s="231" t="s">
        <v>1721</v>
      </c>
    </row>
    <row r="132" spans="1:5">
      <c r="A132" s="228">
        <v>2</v>
      </c>
      <c r="B132" s="228" t="s">
        <v>1679</v>
      </c>
      <c r="C132" s="232" t="s">
        <v>1720</v>
      </c>
      <c r="D132" s="232" t="s">
        <v>1719</v>
      </c>
      <c r="E132" s="231" t="s">
        <v>1718</v>
      </c>
    </row>
    <row r="133" spans="1:5">
      <c r="A133" s="228">
        <v>2</v>
      </c>
      <c r="B133" s="228" t="s">
        <v>1679</v>
      </c>
      <c r="C133" s="232" t="s">
        <v>1717</v>
      </c>
      <c r="D133" s="232" t="s">
        <v>1716</v>
      </c>
      <c r="E133" s="231" t="s">
        <v>1715</v>
      </c>
    </row>
    <row r="134" spans="1:5">
      <c r="A134" s="228">
        <v>2</v>
      </c>
      <c r="B134" s="228" t="s">
        <v>1679</v>
      </c>
      <c r="C134" s="232" t="s">
        <v>1714</v>
      </c>
      <c r="D134" s="232" t="s">
        <v>1713</v>
      </c>
      <c r="E134" s="231" t="s">
        <v>1712</v>
      </c>
    </row>
    <row r="135" spans="1:5">
      <c r="A135" s="228">
        <v>2</v>
      </c>
      <c r="B135" s="228" t="s">
        <v>1679</v>
      </c>
      <c r="C135" s="232" t="s">
        <v>1711</v>
      </c>
      <c r="D135" s="232" t="s">
        <v>1655</v>
      </c>
      <c r="E135" s="231" t="s">
        <v>1710</v>
      </c>
    </row>
    <row r="136" spans="1:5">
      <c r="A136" s="228">
        <v>2</v>
      </c>
      <c r="B136" s="228" t="s">
        <v>1679</v>
      </c>
      <c r="C136" s="232" t="s">
        <v>1709</v>
      </c>
      <c r="D136" s="232" t="s">
        <v>1708</v>
      </c>
      <c r="E136" s="231" t="s">
        <v>1707</v>
      </c>
    </row>
    <row r="137" spans="1:5">
      <c r="A137" s="228">
        <v>2</v>
      </c>
      <c r="B137" s="228" t="s">
        <v>1679</v>
      </c>
      <c r="C137" s="232" t="s">
        <v>1706</v>
      </c>
      <c r="D137" s="232" t="s">
        <v>1705</v>
      </c>
      <c r="E137" s="231" t="s">
        <v>1704</v>
      </c>
    </row>
    <row r="138" spans="1:5">
      <c r="A138" s="228">
        <v>2</v>
      </c>
      <c r="B138" s="228" t="s">
        <v>1679</v>
      </c>
      <c r="C138" s="232" t="s">
        <v>1703</v>
      </c>
      <c r="D138" s="232" t="s">
        <v>1702</v>
      </c>
      <c r="E138" s="231" t="s">
        <v>1701</v>
      </c>
    </row>
    <row r="139" spans="1:5">
      <c r="A139" s="228">
        <v>2</v>
      </c>
      <c r="B139" s="228" t="s">
        <v>1679</v>
      </c>
      <c r="C139" s="232" t="s">
        <v>1700</v>
      </c>
      <c r="D139" s="232" t="s">
        <v>1679</v>
      </c>
      <c r="E139" s="231" t="s">
        <v>1699</v>
      </c>
    </row>
    <row r="140" spans="1:5">
      <c r="A140" s="228">
        <v>2</v>
      </c>
      <c r="B140" s="228" t="s">
        <v>1679</v>
      </c>
      <c r="C140" s="232" t="s">
        <v>1698</v>
      </c>
      <c r="D140" s="232" t="s">
        <v>1697</v>
      </c>
      <c r="E140" s="231" t="s">
        <v>1696</v>
      </c>
    </row>
    <row r="141" spans="1:5">
      <c r="A141" s="228">
        <v>2</v>
      </c>
      <c r="B141" s="228" t="s">
        <v>1679</v>
      </c>
      <c r="C141" s="232" t="s">
        <v>1695</v>
      </c>
      <c r="D141" s="232" t="s">
        <v>1655</v>
      </c>
      <c r="E141" s="231" t="s">
        <v>1694</v>
      </c>
    </row>
    <row r="142" spans="1:5">
      <c r="A142" s="228">
        <v>2</v>
      </c>
      <c r="B142" s="228" t="s">
        <v>1679</v>
      </c>
      <c r="C142" s="232" t="s">
        <v>1693</v>
      </c>
      <c r="D142" s="232" t="s">
        <v>1692</v>
      </c>
      <c r="E142" s="231" t="s">
        <v>1691</v>
      </c>
    </row>
    <row r="143" spans="1:5">
      <c r="A143" s="228">
        <v>2</v>
      </c>
      <c r="B143" s="228" t="s">
        <v>1679</v>
      </c>
      <c r="C143" s="232" t="s">
        <v>71</v>
      </c>
      <c r="D143" s="232" t="s">
        <v>1690</v>
      </c>
      <c r="E143" s="231" t="s">
        <v>1689</v>
      </c>
    </row>
    <row r="144" spans="1:5">
      <c r="A144" s="228">
        <v>2</v>
      </c>
      <c r="B144" s="228" t="s">
        <v>1679</v>
      </c>
      <c r="C144" s="232" t="s">
        <v>1688</v>
      </c>
      <c r="D144" s="232" t="s">
        <v>1687</v>
      </c>
      <c r="E144" s="231" t="s">
        <v>1686</v>
      </c>
    </row>
    <row r="145" spans="1:5">
      <c r="A145" s="228">
        <v>2</v>
      </c>
      <c r="B145" s="228" t="s">
        <v>1679</v>
      </c>
      <c r="C145" s="232" t="s">
        <v>1685</v>
      </c>
      <c r="D145" s="232" t="s">
        <v>1684</v>
      </c>
      <c r="E145" s="231" t="s">
        <v>1683</v>
      </c>
    </row>
    <row r="146" spans="1:5" s="240" customFormat="1">
      <c r="A146" s="228">
        <v>2</v>
      </c>
      <c r="B146" s="240" t="s">
        <v>1679</v>
      </c>
      <c r="C146" s="241" t="s">
        <v>1682</v>
      </c>
      <c r="D146" s="241" t="s">
        <v>1679</v>
      </c>
      <c r="E146" s="242" t="s">
        <v>1681</v>
      </c>
    </row>
    <row r="147" spans="1:5">
      <c r="A147" s="240">
        <v>2</v>
      </c>
      <c r="B147" s="228" t="s">
        <v>1679</v>
      </c>
      <c r="C147" s="232" t="s">
        <v>1680</v>
      </c>
      <c r="D147" s="232" t="s">
        <v>1679</v>
      </c>
      <c r="E147" s="231" t="s">
        <v>1678</v>
      </c>
    </row>
    <row r="148" spans="1:5">
      <c r="A148" s="228">
        <v>2</v>
      </c>
      <c r="B148" s="228" t="s">
        <v>1972</v>
      </c>
      <c r="C148" s="232" t="s">
        <v>1677</v>
      </c>
      <c r="D148" s="232" t="s">
        <v>1672</v>
      </c>
      <c r="E148" s="231" t="s">
        <v>1676</v>
      </c>
    </row>
    <row r="149" spans="1:5" ht="30">
      <c r="A149" s="228">
        <v>3</v>
      </c>
      <c r="B149" s="228" t="s">
        <v>1972</v>
      </c>
      <c r="C149" s="232" t="s">
        <v>1675</v>
      </c>
      <c r="D149" s="232" t="s">
        <v>1655</v>
      </c>
      <c r="E149" s="231" t="s">
        <v>1674</v>
      </c>
    </row>
    <row r="150" spans="1:5">
      <c r="A150" s="228">
        <v>3</v>
      </c>
      <c r="B150" s="228" t="s">
        <v>1972</v>
      </c>
      <c r="C150" s="232" t="s">
        <v>1673</v>
      </c>
      <c r="D150" s="232" t="s">
        <v>1672</v>
      </c>
      <c r="E150" s="231" t="s">
        <v>1671</v>
      </c>
    </row>
    <row r="151" spans="1:5" ht="30">
      <c r="A151" s="228">
        <v>3</v>
      </c>
      <c r="B151" s="228" t="s">
        <v>1973</v>
      </c>
      <c r="C151" s="232" t="s">
        <v>1670</v>
      </c>
      <c r="D151" s="232"/>
      <c r="E151" s="231" t="s">
        <v>1669</v>
      </c>
    </row>
    <row r="152" spans="1:5">
      <c r="A152" s="228">
        <v>4</v>
      </c>
      <c r="B152" s="228" t="s">
        <v>1974</v>
      </c>
      <c r="C152" s="232" t="s">
        <v>1661</v>
      </c>
      <c r="D152" s="232" t="s">
        <v>1658</v>
      </c>
      <c r="E152" s="231" t="s">
        <v>1660</v>
      </c>
    </row>
    <row r="153" spans="1:5">
      <c r="A153" s="228">
        <v>5</v>
      </c>
      <c r="B153" s="228" t="s">
        <v>1974</v>
      </c>
      <c r="C153" s="232" t="s">
        <v>1659</v>
      </c>
      <c r="D153" s="232" t="s">
        <v>1658</v>
      </c>
      <c r="E153" s="231" t="s">
        <v>1657</v>
      </c>
    </row>
    <row r="154" spans="1:5" ht="30">
      <c r="A154" s="228">
        <v>5</v>
      </c>
      <c r="B154" s="228" t="s">
        <v>1974</v>
      </c>
      <c r="C154" s="232" t="s">
        <v>1656</v>
      </c>
      <c r="D154" s="232" t="s">
        <v>1655</v>
      </c>
      <c r="E154" s="231" t="s">
        <v>1668</v>
      </c>
    </row>
    <row r="155" spans="1:5" ht="30">
      <c r="A155" s="228">
        <v>5</v>
      </c>
      <c r="B155" s="228" t="s">
        <v>1974</v>
      </c>
      <c r="C155" s="232" t="s">
        <v>1667</v>
      </c>
      <c r="D155" s="232" t="s">
        <v>1658</v>
      </c>
      <c r="E155" s="231" t="s">
        <v>1666</v>
      </c>
    </row>
    <row r="156" spans="1:5">
      <c r="A156" s="228">
        <v>5</v>
      </c>
      <c r="B156" s="228" t="s">
        <v>1975</v>
      </c>
      <c r="C156" s="232" t="s">
        <v>1663</v>
      </c>
      <c r="D156" s="232" t="s">
        <v>1658</v>
      </c>
      <c r="E156" s="231" t="s">
        <v>1662</v>
      </c>
    </row>
    <row r="157" spans="1:5">
      <c r="A157" s="228">
        <v>6</v>
      </c>
      <c r="B157" s="228" t="s">
        <v>1975</v>
      </c>
      <c r="C157" s="232" t="s">
        <v>1661</v>
      </c>
      <c r="D157" s="232" t="s">
        <v>1658</v>
      </c>
      <c r="E157" s="231" t="s">
        <v>1660</v>
      </c>
    </row>
    <row r="158" spans="1:5">
      <c r="A158" s="228">
        <v>6</v>
      </c>
      <c r="B158" s="228" t="s">
        <v>1975</v>
      </c>
      <c r="C158" s="232" t="s">
        <v>1659</v>
      </c>
      <c r="D158" s="232" t="s">
        <v>1658</v>
      </c>
      <c r="E158" s="231" t="s">
        <v>1657</v>
      </c>
    </row>
    <row r="159" spans="1:5" ht="30">
      <c r="A159" s="228">
        <v>6</v>
      </c>
      <c r="B159" s="228" t="s">
        <v>1975</v>
      </c>
      <c r="C159" s="232" t="s">
        <v>1656</v>
      </c>
      <c r="D159" s="232" t="s">
        <v>1655</v>
      </c>
      <c r="E159" s="231" t="s">
        <v>1654</v>
      </c>
    </row>
    <row r="160" spans="1:5">
      <c r="A160" s="228">
        <v>6</v>
      </c>
    </row>
  </sheetData>
  <pageMargins left="0.75" right="0.75" top="1" bottom="1" header="0.5" footer="0.5"/>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64AD8-A60E-C642-9D8F-2C151C7CAE77}">
  <sheetPr>
    <tabColor theme="5"/>
  </sheetPr>
  <dimension ref="A1:C15"/>
  <sheetViews>
    <sheetView workbookViewId="0">
      <selection activeCell="K26" sqref="K26"/>
    </sheetView>
  </sheetViews>
  <sheetFormatPr baseColWidth="10" defaultRowHeight="15"/>
  <cols>
    <col min="1" max="1" width="37.1640625" customWidth="1"/>
    <col min="2" max="2" width="18.83203125" bestFit="1" customWidth="1"/>
  </cols>
  <sheetData>
    <row r="1" spans="1:3" ht="24">
      <c r="A1" s="111" t="s">
        <v>493</v>
      </c>
    </row>
    <row r="2" spans="1:3">
      <c r="A2" s="109" t="s">
        <v>494</v>
      </c>
    </row>
    <row r="3" spans="1:3">
      <c r="A3" s="110"/>
      <c r="C3" s="110"/>
    </row>
    <row r="4" spans="1:3">
      <c r="A4" s="110" t="s">
        <v>473</v>
      </c>
      <c r="B4" s="110" t="s">
        <v>456</v>
      </c>
      <c r="C4" s="110" t="s">
        <v>1018</v>
      </c>
    </row>
    <row r="5" spans="1:3">
      <c r="A5" t="s">
        <v>495</v>
      </c>
      <c r="B5" s="109" t="s">
        <v>1111</v>
      </c>
      <c r="C5" s="169" t="s">
        <v>1019</v>
      </c>
    </row>
    <row r="6" spans="1:3">
      <c r="A6" t="s">
        <v>496</v>
      </c>
      <c r="C6" s="169" t="s">
        <v>1020</v>
      </c>
    </row>
    <row r="7" spans="1:3">
      <c r="A7" t="s">
        <v>497</v>
      </c>
      <c r="B7" s="109" t="s">
        <v>1110</v>
      </c>
      <c r="C7" s="170">
        <v>1</v>
      </c>
    </row>
    <row r="8" spans="1:3">
      <c r="A8" t="s">
        <v>498</v>
      </c>
      <c r="B8" s="109" t="s">
        <v>1109</v>
      </c>
      <c r="C8" s="169" t="s">
        <v>1021</v>
      </c>
    </row>
    <row r="9" spans="1:3">
      <c r="A9" t="s">
        <v>499</v>
      </c>
      <c r="B9" s="109" t="s">
        <v>1023</v>
      </c>
      <c r="C9" s="169" t="s">
        <v>1022</v>
      </c>
    </row>
    <row r="10" spans="1:3">
      <c r="C10" s="170"/>
    </row>
    <row r="11" spans="1:3">
      <c r="A11" t="s">
        <v>500</v>
      </c>
      <c r="B11" s="109" t="s">
        <v>504</v>
      </c>
      <c r="C11" s="169" t="s">
        <v>197</v>
      </c>
    </row>
    <row r="12" spans="1:3">
      <c r="A12" t="s">
        <v>501</v>
      </c>
      <c r="B12" s="109" t="s">
        <v>504</v>
      </c>
      <c r="C12" s="169" t="s">
        <v>197</v>
      </c>
    </row>
    <row r="13" spans="1:3">
      <c r="A13" t="s">
        <v>502</v>
      </c>
      <c r="B13" s="109" t="s">
        <v>504</v>
      </c>
      <c r="C13" s="169" t="s">
        <v>197</v>
      </c>
    </row>
    <row r="14" spans="1:3">
      <c r="A14" t="s">
        <v>503</v>
      </c>
      <c r="B14" s="109" t="s">
        <v>504</v>
      </c>
      <c r="C14" s="169" t="s">
        <v>197</v>
      </c>
    </row>
    <row r="15" spans="1:3">
      <c r="B15" s="109"/>
      <c r="C15" s="167"/>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67E02-646B-BA4F-80D8-D0E938376D6B}">
  <sheetPr>
    <tabColor theme="5"/>
  </sheetPr>
  <dimension ref="A1:D65"/>
  <sheetViews>
    <sheetView workbookViewId="0">
      <selection activeCell="E5" sqref="E5"/>
    </sheetView>
  </sheetViews>
  <sheetFormatPr baseColWidth="10" defaultRowHeight="15"/>
  <cols>
    <col min="1" max="1" width="3.6640625" customWidth="1"/>
    <col min="2" max="2" width="4.33203125" customWidth="1"/>
    <col min="3" max="3" width="4.1640625" customWidth="1"/>
  </cols>
  <sheetData>
    <row r="1" spans="1:2" ht="35">
      <c r="A1" s="161" t="s">
        <v>965</v>
      </c>
    </row>
    <row r="2" spans="1:2" ht="35">
      <c r="A2" s="161" t="s">
        <v>966</v>
      </c>
    </row>
    <row r="3" spans="1:2" ht="17">
      <c r="A3" s="162"/>
    </row>
    <row r="4" spans="1:2" ht="17">
      <c r="B4" s="162" t="s">
        <v>967</v>
      </c>
    </row>
    <row r="5" spans="1:2">
      <c r="B5" s="163" t="s">
        <v>968</v>
      </c>
    </row>
    <row r="6" spans="1:2">
      <c r="B6" s="163" t="s">
        <v>969</v>
      </c>
    </row>
    <row r="7" spans="1:2">
      <c r="B7" s="164" t="s">
        <v>970</v>
      </c>
    </row>
    <row r="8" spans="1:2">
      <c r="B8" s="164"/>
    </row>
    <row r="9" spans="1:2">
      <c r="B9" s="163" t="s">
        <v>971</v>
      </c>
    </row>
    <row r="10" spans="1:2">
      <c r="B10" s="163" t="s">
        <v>972</v>
      </c>
    </row>
    <row r="11" spans="1:2">
      <c r="B11" s="163" t="s">
        <v>973</v>
      </c>
    </row>
    <row r="12" spans="1:2">
      <c r="B12" s="163" t="s">
        <v>974</v>
      </c>
    </row>
    <row r="13" spans="1:2">
      <c r="B13" s="163" t="s">
        <v>975</v>
      </c>
    </row>
    <row r="14" spans="1:2">
      <c r="B14" s="163" t="s">
        <v>976</v>
      </c>
    </row>
    <row r="15" spans="1:2">
      <c r="B15" s="163" t="s">
        <v>977</v>
      </c>
    </row>
    <row r="16" spans="1:2">
      <c r="B16" s="163" t="s">
        <v>978</v>
      </c>
    </row>
    <row r="17" spans="2:4" ht="17">
      <c r="B17" s="162"/>
    </row>
    <row r="18" spans="2:4">
      <c r="B18" s="163" t="s">
        <v>979</v>
      </c>
    </row>
    <row r="19" spans="2:4">
      <c r="B19" s="163" t="s">
        <v>980</v>
      </c>
    </row>
    <row r="20" spans="2:4">
      <c r="B20" s="163" t="s">
        <v>981</v>
      </c>
    </row>
    <row r="21" spans="2:4">
      <c r="B21" s="163"/>
    </row>
    <row r="22" spans="2:4">
      <c r="B22" s="163" t="s">
        <v>982</v>
      </c>
    </row>
    <row r="23" spans="2:4">
      <c r="C23" s="165" t="s">
        <v>983</v>
      </c>
    </row>
    <row r="24" spans="2:4">
      <c r="C24" s="163" t="s">
        <v>984</v>
      </c>
    </row>
    <row r="25" spans="2:4">
      <c r="C25" s="165" t="s">
        <v>985</v>
      </c>
    </row>
    <row r="26" spans="2:4">
      <c r="C26" s="163" t="s">
        <v>986</v>
      </c>
    </row>
    <row r="27" spans="2:4">
      <c r="C27" s="163" t="s">
        <v>987</v>
      </c>
    </row>
    <row r="28" spans="2:4">
      <c r="C28" s="166" t="s">
        <v>988</v>
      </c>
    </row>
    <row r="29" spans="2:4">
      <c r="C29" s="165" t="s">
        <v>989</v>
      </c>
    </row>
    <row r="30" spans="2:4">
      <c r="C30" s="163" t="s">
        <v>990</v>
      </c>
    </row>
    <row r="31" spans="2:4">
      <c r="D31" s="165" t="s">
        <v>991</v>
      </c>
    </row>
    <row r="32" spans="2:4">
      <c r="D32" s="165" t="s">
        <v>992</v>
      </c>
    </row>
    <row r="33" spans="2:4">
      <c r="D33" s="165"/>
    </row>
    <row r="34" spans="2:4">
      <c r="B34" s="163" t="s">
        <v>993</v>
      </c>
    </row>
    <row r="35" spans="2:4">
      <c r="B35" s="163" t="s">
        <v>994</v>
      </c>
    </row>
    <row r="36" spans="2:4">
      <c r="B36" s="163" t="s">
        <v>995</v>
      </c>
    </row>
    <row r="37" spans="2:4">
      <c r="B37" s="163"/>
    </row>
    <row r="38" spans="2:4">
      <c r="B38" s="163" t="s">
        <v>996</v>
      </c>
    </row>
    <row r="39" spans="2:4">
      <c r="B39" s="163"/>
    </row>
    <row r="40" spans="2:4" ht="17">
      <c r="B40" s="162" t="s">
        <v>1017</v>
      </c>
    </row>
    <row r="41" spans="2:4">
      <c r="C41" s="165" t="s">
        <v>997</v>
      </c>
    </row>
    <row r="42" spans="2:4">
      <c r="C42" s="165" t="s">
        <v>998</v>
      </c>
    </row>
    <row r="43" spans="2:4">
      <c r="C43" s="165" t="s">
        <v>999</v>
      </c>
    </row>
    <row r="44" spans="2:4">
      <c r="C44" s="165" t="s">
        <v>1000</v>
      </c>
    </row>
    <row r="45" spans="2:4">
      <c r="C45" s="163" t="s">
        <v>1001</v>
      </c>
    </row>
    <row r="46" spans="2:4">
      <c r="C46" s="165" t="s">
        <v>1002</v>
      </c>
    </row>
    <row r="47" spans="2:4">
      <c r="B47" s="165"/>
    </row>
    <row r="48" spans="2:4" ht="17">
      <c r="B48" s="162" t="s">
        <v>1003</v>
      </c>
    </row>
    <row r="49" spans="2:3">
      <c r="B49" s="163" t="s">
        <v>1004</v>
      </c>
    </row>
    <row r="50" spans="2:3">
      <c r="B50" s="163"/>
    </row>
    <row r="51" spans="2:3">
      <c r="B51" s="163" t="s">
        <v>1005</v>
      </c>
    </row>
    <row r="52" spans="2:3">
      <c r="B52" s="163" t="s">
        <v>1006</v>
      </c>
    </row>
    <row r="53" spans="2:3">
      <c r="B53" s="163"/>
    </row>
    <row r="54" spans="2:3">
      <c r="B54" s="163" t="s">
        <v>1007</v>
      </c>
    </row>
    <row r="55" spans="2:3">
      <c r="B55" s="163"/>
    </row>
    <row r="56" spans="2:3">
      <c r="B56" s="163" t="s">
        <v>1008</v>
      </c>
    </row>
    <row r="57" spans="2:3">
      <c r="B57" s="163"/>
    </row>
    <row r="58" spans="2:3">
      <c r="B58" s="163" t="s">
        <v>1009</v>
      </c>
    </row>
    <row r="59" spans="2:3">
      <c r="C59" s="165" t="s">
        <v>1010</v>
      </c>
    </row>
    <row r="60" spans="2:3">
      <c r="C60" s="165" t="s">
        <v>1011</v>
      </c>
    </row>
    <row r="61" spans="2:3">
      <c r="C61" s="165" t="s">
        <v>1012</v>
      </c>
    </row>
    <row r="62" spans="2:3">
      <c r="C62" s="165" t="s">
        <v>1013</v>
      </c>
    </row>
    <row r="63" spans="2:3">
      <c r="C63" s="165" t="s">
        <v>1014</v>
      </c>
    </row>
    <row r="64" spans="2:3">
      <c r="C64" s="165" t="s">
        <v>1015</v>
      </c>
    </row>
    <row r="65" spans="3:3">
      <c r="C65" s="165" t="s">
        <v>1016</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4FD19-E00C-8340-A88C-8F8C88B79693}">
  <sheetPr>
    <tabColor theme="5"/>
  </sheetPr>
  <dimension ref="B1:D118"/>
  <sheetViews>
    <sheetView workbookViewId="0">
      <selection activeCell="D134" sqref="D134"/>
    </sheetView>
  </sheetViews>
  <sheetFormatPr baseColWidth="10" defaultRowHeight="15"/>
  <cols>
    <col min="1" max="1" width="4.1640625" customWidth="1"/>
    <col min="2" max="2" width="27.1640625" customWidth="1"/>
    <col min="3" max="3" width="31.33203125" customWidth="1"/>
    <col min="4" max="4" width="50.83203125" customWidth="1"/>
  </cols>
  <sheetData>
    <row r="1" spans="2:4" ht="27">
      <c r="B1" s="171" t="s">
        <v>1023</v>
      </c>
    </row>
    <row r="3" spans="2:4" ht="21">
      <c r="B3" s="172" t="s">
        <v>1024</v>
      </c>
    </row>
    <row r="4" spans="2:4">
      <c r="B4" s="173"/>
    </row>
    <row r="5" spans="2:4">
      <c r="B5" s="173" t="s">
        <v>1025</v>
      </c>
    </row>
    <row r="6" spans="2:4">
      <c r="B6" s="174" t="s">
        <v>1026</v>
      </c>
    </row>
    <row r="7" spans="2:4">
      <c r="B7" s="174" t="s">
        <v>1027</v>
      </c>
    </row>
    <row r="8" spans="2:4">
      <c r="B8" s="173"/>
    </row>
    <row r="9" spans="2:4">
      <c r="B9" s="173" t="s">
        <v>1028</v>
      </c>
    </row>
    <row r="10" spans="2:4">
      <c r="B10" s="173"/>
    </row>
    <row r="11" spans="2:4" ht="21">
      <c r="B11" s="172" t="s">
        <v>1023</v>
      </c>
    </row>
    <row r="12" spans="2:4">
      <c r="B12" s="108" t="s">
        <v>1029</v>
      </c>
    </row>
    <row r="13" spans="2:4">
      <c r="B13" s="173" t="s">
        <v>1030</v>
      </c>
    </row>
    <row r="14" spans="2:4">
      <c r="B14" s="173"/>
    </row>
    <row r="15" spans="2:4">
      <c r="B15" s="110" t="s">
        <v>1031</v>
      </c>
      <c r="C15" s="110" t="s">
        <v>2</v>
      </c>
      <c r="D15" s="110" t="s">
        <v>1032</v>
      </c>
    </row>
    <row r="16" spans="2:4" s="179" customFormat="1" ht="48">
      <c r="C16" s="179" t="s">
        <v>1033</v>
      </c>
      <c r="D16" s="179" t="s">
        <v>1034</v>
      </c>
    </row>
    <row r="17" spans="2:4" s="179" customFormat="1" ht="64">
      <c r="B17" s="179" t="s">
        <v>1035</v>
      </c>
      <c r="C17" s="179" t="s">
        <v>1036</v>
      </c>
      <c r="D17" s="116" t="s">
        <v>1047</v>
      </c>
    </row>
    <row r="18" spans="2:4" s="179" customFormat="1" ht="16">
      <c r="B18" s="179" t="s">
        <v>1035</v>
      </c>
      <c r="C18" s="179" t="s">
        <v>1037</v>
      </c>
      <c r="D18" s="179" t="s">
        <v>1038</v>
      </c>
    </row>
    <row r="19" spans="2:4" s="179" customFormat="1" ht="64">
      <c r="B19" s="179" t="s">
        <v>1039</v>
      </c>
      <c r="C19" s="179" t="s">
        <v>1040</v>
      </c>
      <c r="D19" s="116" t="s">
        <v>1045</v>
      </c>
    </row>
    <row r="20" spans="2:4" s="179" customFormat="1" ht="16">
      <c r="B20" s="179" t="s">
        <v>1039</v>
      </c>
      <c r="C20" s="179" t="s">
        <v>1041</v>
      </c>
      <c r="D20" s="179" t="s">
        <v>1042</v>
      </c>
    </row>
    <row r="21" spans="2:4" s="179" customFormat="1" ht="64">
      <c r="B21" s="179" t="s">
        <v>1043</v>
      </c>
      <c r="C21" s="179" t="s">
        <v>1044</v>
      </c>
      <c r="D21" s="116" t="s">
        <v>1046</v>
      </c>
    </row>
    <row r="22" spans="2:4">
      <c r="D22" s="109"/>
    </row>
    <row r="23" spans="2:4" ht="21">
      <c r="B23" s="172" t="s">
        <v>1048</v>
      </c>
    </row>
    <row r="24" spans="2:4" ht="21">
      <c r="B24" s="172"/>
    </row>
    <row r="25" spans="2:4" ht="17">
      <c r="B25" s="175" t="s">
        <v>1049</v>
      </c>
    </row>
    <row r="26" spans="2:4">
      <c r="B26" s="173" t="s">
        <v>1050</v>
      </c>
    </row>
    <row r="27" spans="2:4">
      <c r="B27" s="176" t="s">
        <v>1051</v>
      </c>
    </row>
    <row r="28" spans="2:4">
      <c r="B28" s="176" t="s">
        <v>1052</v>
      </c>
    </row>
    <row r="29" spans="2:4">
      <c r="B29" s="176"/>
    </row>
    <row r="30" spans="2:4" ht="17">
      <c r="B30" s="175" t="s">
        <v>1053</v>
      </c>
    </row>
    <row r="31" spans="2:4">
      <c r="B31" s="173" t="s">
        <v>1054</v>
      </c>
    </row>
    <row r="32" spans="2:4">
      <c r="B32" s="173" t="s">
        <v>1055</v>
      </c>
    </row>
    <row r="33" spans="2:2">
      <c r="B33" s="173"/>
    </row>
    <row r="34" spans="2:2" ht="17">
      <c r="B34" s="175" t="s">
        <v>1056</v>
      </c>
    </row>
    <row r="35" spans="2:2">
      <c r="B35" s="173" t="s">
        <v>1057</v>
      </c>
    </row>
    <row r="36" spans="2:2">
      <c r="B36" s="173"/>
    </row>
    <row r="37" spans="2:2">
      <c r="B37" s="177" t="s">
        <v>1058</v>
      </c>
    </row>
    <row r="38" spans="2:2">
      <c r="B38" s="173"/>
    </row>
    <row r="39" spans="2:2">
      <c r="B39" s="177" t="s">
        <v>1059</v>
      </c>
    </row>
    <row r="40" spans="2:2">
      <c r="B40" s="177"/>
    </row>
    <row r="41" spans="2:2" ht="17">
      <c r="B41" s="175" t="s">
        <v>1060</v>
      </c>
    </row>
    <row r="42" spans="2:2">
      <c r="B42" s="173" t="s">
        <v>1061</v>
      </c>
    </row>
    <row r="43" spans="2:2">
      <c r="B43" s="173"/>
    </row>
    <row r="44" spans="2:2">
      <c r="B44" s="177" t="s">
        <v>1062</v>
      </c>
    </row>
    <row r="45" spans="2:2">
      <c r="B45" s="178"/>
    </row>
    <row r="46" spans="2:2">
      <c r="B46" s="177" t="s">
        <v>1063</v>
      </c>
    </row>
    <row r="47" spans="2:2">
      <c r="B47" s="177"/>
    </row>
    <row r="48" spans="2:2" ht="17">
      <c r="B48" s="175" t="s">
        <v>1064</v>
      </c>
    </row>
    <row r="49" spans="2:2">
      <c r="B49" s="173" t="s">
        <v>1065</v>
      </c>
    </row>
    <row r="50" spans="2:2">
      <c r="B50" s="173" t="s">
        <v>1066</v>
      </c>
    </row>
    <row r="51" spans="2:2">
      <c r="B51" s="173"/>
    </row>
    <row r="52" spans="2:2">
      <c r="B52" s="173" t="s">
        <v>1067</v>
      </c>
    </row>
    <row r="53" spans="2:2">
      <c r="B53" s="173"/>
    </row>
    <row r="54" spans="2:2">
      <c r="B54" s="177" t="s">
        <v>1068</v>
      </c>
    </row>
    <row r="55" spans="2:2">
      <c r="B55" s="177" t="s">
        <v>1069</v>
      </c>
    </row>
    <row r="56" spans="2:2">
      <c r="B56" s="177"/>
    </row>
    <row r="57" spans="2:2">
      <c r="B57" s="177" t="s">
        <v>1070</v>
      </c>
    </row>
    <row r="58" spans="2:2">
      <c r="B58" s="177" t="s">
        <v>1071</v>
      </c>
    </row>
    <row r="59" spans="2:2">
      <c r="B59" s="177"/>
    </row>
    <row r="60" spans="2:2" ht="17">
      <c r="B60" s="175" t="s">
        <v>1072</v>
      </c>
    </row>
    <row r="61" spans="2:2">
      <c r="B61" s="173" t="s">
        <v>1073</v>
      </c>
    </row>
    <row r="62" spans="2:2">
      <c r="B62" s="173" t="s">
        <v>1074</v>
      </c>
    </row>
    <row r="63" spans="2:2">
      <c r="B63" s="173"/>
    </row>
    <row r="64" spans="2:2">
      <c r="B64" s="177" t="s">
        <v>1075</v>
      </c>
    </row>
    <row r="65" spans="2:2">
      <c r="B65" s="177" t="s">
        <v>1076</v>
      </c>
    </row>
    <row r="66" spans="2:2">
      <c r="B66" s="177"/>
    </row>
    <row r="67" spans="2:2" ht="17">
      <c r="B67" s="175" t="s">
        <v>1077</v>
      </c>
    </row>
    <row r="68" spans="2:2">
      <c r="B68" s="173" t="s">
        <v>1078</v>
      </c>
    </row>
    <row r="69" spans="2:2">
      <c r="B69" s="173"/>
    </row>
    <row r="70" spans="2:2">
      <c r="B70" s="177" t="s">
        <v>1079</v>
      </c>
    </row>
    <row r="71" spans="2:2">
      <c r="B71" s="178"/>
    </row>
    <row r="72" spans="2:2">
      <c r="B72" s="177" t="s">
        <v>1080</v>
      </c>
    </row>
    <row r="73" spans="2:2">
      <c r="B73" s="177"/>
    </row>
    <row r="74" spans="2:2" ht="17">
      <c r="B74" s="175" t="s">
        <v>1081</v>
      </c>
    </row>
    <row r="75" spans="2:2">
      <c r="B75" s="173" t="s">
        <v>1082</v>
      </c>
    </row>
    <row r="76" spans="2:2">
      <c r="B76" s="173"/>
    </row>
    <row r="77" spans="2:2">
      <c r="B77" s="177" t="s">
        <v>1083</v>
      </c>
    </row>
    <row r="78" spans="2:2">
      <c r="B78" s="178" t="s">
        <v>1084</v>
      </c>
    </row>
    <row r="79" spans="2:2">
      <c r="B79" s="177" t="s">
        <v>1085</v>
      </c>
    </row>
    <row r="80" spans="2:2">
      <c r="B80" s="173"/>
    </row>
    <row r="81" spans="2:2">
      <c r="B81" s="173" t="s">
        <v>1086</v>
      </c>
    </row>
    <row r="82" spans="2:2">
      <c r="B82" s="177"/>
    </row>
    <row r="83" spans="2:2">
      <c r="B83" s="177" t="s">
        <v>1083</v>
      </c>
    </row>
    <row r="84" spans="2:2">
      <c r="B84" s="178" t="s">
        <v>1087</v>
      </c>
    </row>
    <row r="85" spans="2:2">
      <c r="B85" s="177" t="s">
        <v>1088</v>
      </c>
    </row>
    <row r="86" spans="2:2">
      <c r="B86" s="173"/>
    </row>
    <row r="87" spans="2:2">
      <c r="B87" s="173" t="s">
        <v>1089</v>
      </c>
    </row>
    <row r="88" spans="2:2">
      <c r="B88" s="173"/>
    </row>
    <row r="89" spans="2:2">
      <c r="B89" s="177" t="s">
        <v>1083</v>
      </c>
    </row>
    <row r="90" spans="2:2">
      <c r="B90" s="178" t="s">
        <v>1090</v>
      </c>
    </row>
    <row r="91" spans="2:2">
      <c r="B91" s="177" t="s">
        <v>1091</v>
      </c>
    </row>
    <row r="92" spans="2:2">
      <c r="B92" s="173"/>
    </row>
    <row r="93" spans="2:2">
      <c r="B93" s="173" t="s">
        <v>1092</v>
      </c>
    </row>
    <row r="94" spans="2:2">
      <c r="B94" s="173"/>
    </row>
    <row r="95" spans="2:2">
      <c r="B95" s="177" t="s">
        <v>1083</v>
      </c>
    </row>
    <row r="96" spans="2:2">
      <c r="B96" s="178" t="s">
        <v>1093</v>
      </c>
    </row>
    <row r="97" spans="2:2">
      <c r="B97" s="177" t="s">
        <v>1094</v>
      </c>
    </row>
    <row r="98" spans="2:2">
      <c r="B98" s="177"/>
    </row>
    <row r="99" spans="2:2" ht="17">
      <c r="B99" s="175" t="s">
        <v>1095</v>
      </c>
    </row>
    <row r="100" spans="2:2">
      <c r="B100" s="173" t="s">
        <v>1096</v>
      </c>
    </row>
    <row r="101" spans="2:2">
      <c r="B101" s="177"/>
    </row>
    <row r="102" spans="2:2">
      <c r="B102" s="177" t="s">
        <v>1097</v>
      </c>
    </row>
    <row r="103" spans="2:2">
      <c r="B103" s="177" t="s">
        <v>1098</v>
      </c>
    </row>
    <row r="104" spans="2:2">
      <c r="B104" s="177"/>
    </row>
    <row r="105" spans="2:2" ht="17">
      <c r="B105" s="175" t="s">
        <v>1099</v>
      </c>
    </row>
    <row r="106" spans="2:2">
      <c r="B106" s="173" t="s">
        <v>1100</v>
      </c>
    </row>
    <row r="107" spans="2:2">
      <c r="B107" s="173" t="s">
        <v>1101</v>
      </c>
    </row>
    <row r="108" spans="2:2">
      <c r="B108" s="173"/>
    </row>
    <row r="109" spans="2:2">
      <c r="B109" s="177" t="s">
        <v>1102</v>
      </c>
    </row>
    <row r="110" spans="2:2">
      <c r="B110" s="177" t="s">
        <v>1103</v>
      </c>
    </row>
    <row r="111" spans="2:2">
      <c r="B111" s="177"/>
    </row>
    <row r="112" spans="2:2" ht="17">
      <c r="B112" s="175" t="s">
        <v>1104</v>
      </c>
    </row>
    <row r="113" spans="2:2">
      <c r="B113" s="173" t="s">
        <v>1105</v>
      </c>
    </row>
    <row r="114" spans="2:2">
      <c r="B114" s="173" t="s">
        <v>1106</v>
      </c>
    </row>
    <row r="115" spans="2:2">
      <c r="B115" s="173"/>
    </row>
    <row r="116" spans="2:2">
      <c r="B116" s="177" t="s">
        <v>1107</v>
      </c>
    </row>
    <row r="117" spans="2:2">
      <c r="B117" s="177"/>
    </row>
    <row r="118" spans="2:2">
      <c r="B118" s="177" t="s">
        <v>1108</v>
      </c>
    </row>
  </sheetData>
  <hyperlinks>
    <hyperlink ref="B12" r:id="rId1" display="http://publications.europa.eu/resource/cellar/c2f0e4f9-ed6f-11e8-b690-01aa75ed71a1.0001.03/DOC_2" xr:uid="{8CEAE453-F953-8B47-813A-B51F217B69DF}"/>
  </hyperlinks>
  <pageMargins left="0.7" right="0.7" top="0.75" bottom="0.75" header="0.3" footer="0.3"/>
  <pageSetup paperSize="9" orientation="portrait" horizontalDpi="0" verticalDpi="0"/>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54AD-57D0-E949-8809-E6DB9BE5C81C}">
  <sheetPr>
    <tabColor theme="5"/>
  </sheetPr>
  <dimension ref="A1:Y38"/>
  <sheetViews>
    <sheetView workbookViewId="0">
      <selection activeCell="I44" sqref="I44"/>
    </sheetView>
  </sheetViews>
  <sheetFormatPr baseColWidth="10" defaultColWidth="14.5" defaultRowHeight="13"/>
  <cols>
    <col min="1" max="1" width="37.5" style="118" customWidth="1"/>
    <col min="2" max="2" width="37.33203125" style="118" customWidth="1"/>
    <col min="3" max="3" width="21.5" style="118" customWidth="1"/>
    <col min="4" max="4" width="37.6640625" style="118" customWidth="1"/>
    <col min="5" max="5" width="32.1640625" style="118" customWidth="1"/>
    <col min="6" max="6" width="67.1640625" style="119" customWidth="1"/>
    <col min="7" max="7" width="40.83203125" style="119" customWidth="1"/>
    <col min="8" max="1021" width="14.5" style="118"/>
    <col min="1022" max="1024" width="11.5" style="118" customWidth="1"/>
    <col min="1025" max="16384" width="14.5" style="118"/>
  </cols>
  <sheetData>
    <row r="1" spans="1:25" ht="14">
      <c r="A1" s="134" t="s">
        <v>599</v>
      </c>
      <c r="B1" s="136" t="s">
        <v>598</v>
      </c>
    </row>
    <row r="2" spans="1:25" ht="14">
      <c r="A2" s="134" t="s">
        <v>582</v>
      </c>
      <c r="B2" s="124" t="s">
        <v>597</v>
      </c>
    </row>
    <row r="3" spans="1:25" ht="14">
      <c r="A3" s="134" t="s">
        <v>595</v>
      </c>
      <c r="B3" s="124" t="s">
        <v>592</v>
      </c>
    </row>
    <row r="4" spans="1:25" ht="14">
      <c r="A4" s="134" t="s">
        <v>595</v>
      </c>
      <c r="B4" s="124" t="s">
        <v>590</v>
      </c>
    </row>
    <row r="5" spans="1:25" ht="14">
      <c r="A5" s="134" t="s">
        <v>595</v>
      </c>
      <c r="B5" s="124" t="s">
        <v>596</v>
      </c>
    </row>
    <row r="6" spans="1:25" ht="14">
      <c r="A6" s="134" t="s">
        <v>595</v>
      </c>
      <c r="B6" s="124" t="s">
        <v>462</v>
      </c>
    </row>
    <row r="7" spans="1:25" ht="14">
      <c r="A7" s="134" t="s">
        <v>589</v>
      </c>
      <c r="B7" s="124" t="s">
        <v>594</v>
      </c>
      <c r="C7" s="135" t="str">
        <f>$B$1</f>
        <v>http://data.europa.eu/eli/eli-draft-legislation-ontology#</v>
      </c>
    </row>
    <row r="8" spans="1:25" ht="14">
      <c r="A8" s="134" t="s">
        <v>589</v>
      </c>
      <c r="B8" s="124" t="s">
        <v>593</v>
      </c>
      <c r="C8" s="124" t="s">
        <v>592</v>
      </c>
    </row>
    <row r="9" spans="1:25" ht="14">
      <c r="A9" s="134" t="s">
        <v>589</v>
      </c>
      <c r="B9" s="124" t="s">
        <v>591</v>
      </c>
      <c r="C9" s="124" t="s">
        <v>590</v>
      </c>
    </row>
    <row r="10" spans="1:25" ht="14">
      <c r="A10" s="134" t="s">
        <v>589</v>
      </c>
      <c r="B10" s="124" t="s">
        <v>588</v>
      </c>
      <c r="C10" s="124" t="s">
        <v>462</v>
      </c>
    </row>
    <row r="11" spans="1:25" ht="14">
      <c r="A11" s="134"/>
      <c r="B11" s="124"/>
      <c r="C11" s="124"/>
    </row>
    <row r="12" spans="1:25" ht="15">
      <c r="A12" s="133"/>
      <c r="B12" s="133" t="s">
        <v>584</v>
      </c>
      <c r="C12" s="133"/>
      <c r="D12" s="133" t="s">
        <v>587</v>
      </c>
      <c r="E12" s="133" t="s">
        <v>586</v>
      </c>
      <c r="F12" s="133" t="s">
        <v>456</v>
      </c>
      <c r="G12" s="132" t="s">
        <v>585</v>
      </c>
    </row>
    <row r="13" spans="1:25" s="130" customFormat="1" ht="15">
      <c r="A13" s="130" t="s">
        <v>584</v>
      </c>
      <c r="B13" s="130" t="s">
        <v>583</v>
      </c>
      <c r="C13" s="130" t="s">
        <v>582</v>
      </c>
      <c r="D13" s="130" t="s">
        <v>581</v>
      </c>
      <c r="E13" s="130" t="s">
        <v>580</v>
      </c>
      <c r="F13" s="130" t="s">
        <v>579</v>
      </c>
      <c r="G13" s="131" t="s">
        <v>23</v>
      </c>
    </row>
    <row r="14" spans="1:25" ht="16">
      <c r="A14" s="286" t="s">
        <v>578</v>
      </c>
      <c r="B14" s="286"/>
      <c r="C14" s="286"/>
      <c r="D14" s="286"/>
      <c r="E14" s="286"/>
      <c r="F14" s="286"/>
      <c r="G14" s="129"/>
      <c r="H14" s="128"/>
      <c r="I14" s="128"/>
      <c r="J14" s="128"/>
      <c r="K14" s="128"/>
      <c r="L14" s="128"/>
      <c r="M14" s="128"/>
      <c r="N14" s="128"/>
      <c r="O14" s="128"/>
      <c r="P14" s="128"/>
      <c r="Q14" s="128"/>
      <c r="R14" s="128"/>
      <c r="S14" s="128"/>
      <c r="T14" s="128"/>
      <c r="U14" s="128"/>
      <c r="V14" s="128"/>
      <c r="W14" s="128"/>
      <c r="X14" s="128"/>
      <c r="Y14" s="128"/>
    </row>
    <row r="15" spans="1:25" ht="126">
      <c r="A15" s="124" t="str">
        <f t="shared" ref="A15:A23" si="0">CONCATENATE($B$7,":",B15)</f>
        <v>eli-dl:Activity</v>
      </c>
      <c r="B15" s="127" t="s">
        <v>576</v>
      </c>
      <c r="C15" s="118" t="s">
        <v>508</v>
      </c>
      <c r="D15" s="124" t="s">
        <v>577</v>
      </c>
      <c r="E15" s="118" t="s">
        <v>576</v>
      </c>
      <c r="F15" s="119" t="s">
        <v>575</v>
      </c>
      <c r="G15" s="118"/>
    </row>
    <row r="16" spans="1:25" ht="28">
      <c r="A16" s="124" t="str">
        <f t="shared" si="0"/>
        <v>eli-dl:Participation</v>
      </c>
      <c r="B16" s="127" t="s">
        <v>574</v>
      </c>
      <c r="C16" s="118" t="s">
        <v>508</v>
      </c>
      <c r="D16" s="124"/>
      <c r="E16" s="118" t="s">
        <v>574</v>
      </c>
      <c r="F16" s="119" t="s">
        <v>573</v>
      </c>
      <c r="G16" s="118"/>
    </row>
    <row r="17" spans="1:7" ht="28">
      <c r="A17" s="124" t="str">
        <f t="shared" si="0"/>
        <v>eli-dl:Process</v>
      </c>
      <c r="B17" s="127" t="s">
        <v>572</v>
      </c>
      <c r="C17" s="118" t="s">
        <v>508</v>
      </c>
      <c r="D17" s="124" t="s">
        <v>553</v>
      </c>
      <c r="E17" s="118" t="s">
        <v>572</v>
      </c>
      <c r="F17" s="119" t="s">
        <v>571</v>
      </c>
      <c r="G17" s="118"/>
    </row>
    <row r="18" spans="1:7" ht="42">
      <c r="A18" s="124" t="str">
        <f t="shared" si="0"/>
        <v>eli-dl:ForeseenActivity</v>
      </c>
      <c r="B18" s="127" t="s">
        <v>570</v>
      </c>
      <c r="C18" s="118" t="s">
        <v>508</v>
      </c>
      <c r="D18" s="124" t="s">
        <v>553</v>
      </c>
      <c r="E18" s="118" t="s">
        <v>569</v>
      </c>
      <c r="F18" s="119" t="s">
        <v>568</v>
      </c>
    </row>
    <row r="19" spans="1:7" ht="14">
      <c r="A19" s="124" t="str">
        <f t="shared" si="0"/>
        <v>eli-dl:TranspositionProcess</v>
      </c>
      <c r="B19" s="127" t="s">
        <v>567</v>
      </c>
      <c r="C19" s="118" t="s">
        <v>508</v>
      </c>
      <c r="D19" s="124" t="s">
        <v>566</v>
      </c>
      <c r="E19" s="118" t="s">
        <v>565</v>
      </c>
      <c r="F19" s="119" t="s">
        <v>564</v>
      </c>
      <c r="G19" s="118"/>
    </row>
    <row r="20" spans="1:7" ht="28">
      <c r="A20" s="122" t="str">
        <f t="shared" si="0"/>
        <v>eli-dl:Decision</v>
      </c>
      <c r="B20" s="123" t="s">
        <v>563</v>
      </c>
      <c r="C20" s="120" t="s">
        <v>508</v>
      </c>
      <c r="D20" s="122" t="s">
        <v>553</v>
      </c>
      <c r="E20" s="120" t="s">
        <v>563</v>
      </c>
      <c r="F20" s="121" t="s">
        <v>562</v>
      </c>
      <c r="G20" s="118"/>
    </row>
    <row r="21" spans="1:7" ht="14">
      <c r="A21" s="124" t="str">
        <f t="shared" si="0"/>
        <v>eli-dl:Vote</v>
      </c>
      <c r="B21" s="127" t="s">
        <v>560</v>
      </c>
      <c r="C21" s="118" t="s">
        <v>508</v>
      </c>
      <c r="D21" s="122" t="s">
        <v>561</v>
      </c>
      <c r="E21" s="118" t="s">
        <v>560</v>
      </c>
      <c r="F21" s="119" t="s">
        <v>559</v>
      </c>
      <c r="G21" s="118"/>
    </row>
    <row r="22" spans="1:7" ht="110.5" customHeight="1">
      <c r="A22" s="124" t="str">
        <f t="shared" si="0"/>
        <v>eli-dl:LegislativeProcess</v>
      </c>
      <c r="B22" s="127" t="s">
        <v>558</v>
      </c>
      <c r="C22" s="124" t="s">
        <v>508</v>
      </c>
      <c r="D22" s="124" t="s">
        <v>557</v>
      </c>
      <c r="E22" s="118" t="s">
        <v>556</v>
      </c>
      <c r="F22" s="119" t="s">
        <v>555</v>
      </c>
      <c r="G22" s="118"/>
    </row>
    <row r="23" spans="1:7" ht="14">
      <c r="A23" s="124" t="str">
        <f t="shared" si="0"/>
        <v>eli-dl:LegislativeActivity</v>
      </c>
      <c r="B23" s="127" t="s">
        <v>554</v>
      </c>
      <c r="C23" s="124" t="s">
        <v>508</v>
      </c>
      <c r="D23" s="124" t="s">
        <v>553</v>
      </c>
      <c r="E23" s="118" t="s">
        <v>552</v>
      </c>
      <c r="F23" s="119" t="s">
        <v>551</v>
      </c>
      <c r="G23" s="118"/>
    </row>
    <row r="24" spans="1:7" ht="15" customHeight="1">
      <c r="A24" s="287" t="s">
        <v>550</v>
      </c>
      <c r="B24" s="287"/>
      <c r="C24" s="287"/>
      <c r="D24" s="287"/>
      <c r="E24" s="287"/>
      <c r="F24" s="287"/>
    </row>
    <row r="25" spans="1:7" ht="84">
      <c r="A25" s="124" t="str">
        <f>CONCATENATE($B$7,":",B25)</f>
        <v>eli-dl:LegislativeProcessWork</v>
      </c>
      <c r="B25" s="127" t="s">
        <v>549</v>
      </c>
      <c r="C25" s="124" t="s">
        <v>508</v>
      </c>
      <c r="D25" s="124" t="s">
        <v>433</v>
      </c>
      <c r="E25" s="118" t="s">
        <v>548</v>
      </c>
      <c r="F25" s="119" t="s">
        <v>547</v>
      </c>
    </row>
    <row r="26" spans="1:7" ht="126">
      <c r="A26" s="124" t="str">
        <f>CONCATENATE($B$7,":",B26)</f>
        <v>eli-dl:DraftLegislationWork</v>
      </c>
      <c r="B26" s="127" t="s">
        <v>546</v>
      </c>
      <c r="C26" s="124" t="s">
        <v>508</v>
      </c>
      <c r="D26" s="124" t="s">
        <v>542</v>
      </c>
      <c r="E26" s="118" t="s">
        <v>545</v>
      </c>
      <c r="F26" s="119" t="s">
        <v>544</v>
      </c>
    </row>
    <row r="27" spans="1:7" ht="168">
      <c r="A27" s="124" t="str">
        <f>CONCATENATE($B$7,":",B27)</f>
        <v>eli-dl:AmendmentToDraftLegislationWork</v>
      </c>
      <c r="B27" s="127" t="s">
        <v>543</v>
      </c>
      <c r="C27" s="124" t="s">
        <v>508</v>
      </c>
      <c r="D27" s="124" t="s">
        <v>542</v>
      </c>
      <c r="E27" s="118" t="s">
        <v>541</v>
      </c>
      <c r="F27" s="119" t="s">
        <v>540</v>
      </c>
    </row>
    <row r="28" spans="1:7" ht="15" customHeight="1">
      <c r="A28" s="288" t="s">
        <v>539</v>
      </c>
      <c r="B28" s="288"/>
      <c r="C28" s="288"/>
      <c r="D28" s="288"/>
      <c r="E28" s="288"/>
      <c r="F28" s="288"/>
    </row>
    <row r="29" spans="1:7" ht="42">
      <c r="A29" s="124" t="str">
        <f t="shared" ref="A29:A38" si="1">CONCATENATE($B$7,":",B29)</f>
        <v>eli-dl:ProcessStatus</v>
      </c>
      <c r="B29" s="127" t="s">
        <v>538</v>
      </c>
      <c r="C29" s="124" t="s">
        <v>508</v>
      </c>
      <c r="D29" s="124" t="s">
        <v>507</v>
      </c>
      <c r="E29" s="118" t="s">
        <v>537</v>
      </c>
      <c r="F29" s="119" t="s">
        <v>536</v>
      </c>
      <c r="G29" s="118"/>
    </row>
    <row r="30" spans="1:7" ht="84">
      <c r="A30" s="124" t="str">
        <f t="shared" si="1"/>
        <v>eli-dl:LegislativeProcessWorkVersion</v>
      </c>
      <c r="B30" s="127" t="s">
        <v>535</v>
      </c>
      <c r="C30" s="124" t="s">
        <v>508</v>
      </c>
      <c r="D30" s="124" t="s">
        <v>507</v>
      </c>
      <c r="E30" s="118" t="s">
        <v>534</v>
      </c>
      <c r="F30" s="119" t="s">
        <v>533</v>
      </c>
      <c r="G30" s="118"/>
    </row>
    <row r="31" spans="1:7" ht="98">
      <c r="A31" s="124" t="str">
        <f t="shared" si="1"/>
        <v>eli-dl:ProcessStage</v>
      </c>
      <c r="B31" s="127" t="s">
        <v>532</v>
      </c>
      <c r="C31" s="124" t="s">
        <v>508</v>
      </c>
      <c r="D31" s="124" t="s">
        <v>507</v>
      </c>
      <c r="E31" s="118" t="s">
        <v>531</v>
      </c>
      <c r="F31" s="119" t="s">
        <v>530</v>
      </c>
      <c r="G31" s="118"/>
    </row>
    <row r="32" spans="1:7" ht="14">
      <c r="A32" s="124" t="str">
        <f t="shared" si="1"/>
        <v>eli-dl:ProcessType</v>
      </c>
      <c r="B32" s="127" t="s">
        <v>529</v>
      </c>
      <c r="C32" s="124" t="s">
        <v>508</v>
      </c>
      <c r="D32" s="124" t="s">
        <v>528</v>
      </c>
      <c r="E32" s="118" t="s">
        <v>527</v>
      </c>
      <c r="F32" s="119" t="s">
        <v>526</v>
      </c>
      <c r="G32" s="118"/>
    </row>
    <row r="33" spans="1:7" ht="14">
      <c r="A33" s="124" t="str">
        <f t="shared" si="1"/>
        <v>eli-dl:LegislativeProcessWorkType</v>
      </c>
      <c r="B33" s="127" t="s">
        <v>525</v>
      </c>
      <c r="C33" s="124" t="s">
        <v>508</v>
      </c>
      <c r="D33" s="124" t="s">
        <v>507</v>
      </c>
      <c r="E33" s="118" t="s">
        <v>524</v>
      </c>
      <c r="F33" s="119" t="s">
        <v>523</v>
      </c>
      <c r="G33" s="118"/>
    </row>
    <row r="34" spans="1:7" ht="14">
      <c r="A34" s="124" t="str">
        <f t="shared" si="1"/>
        <v>eli-dl:ParliamentaryTerm</v>
      </c>
      <c r="B34" s="127" t="s">
        <v>522</v>
      </c>
      <c r="C34" s="124" t="s">
        <v>508</v>
      </c>
      <c r="D34" s="124" t="s">
        <v>507</v>
      </c>
      <c r="E34" s="124" t="s">
        <v>521</v>
      </c>
      <c r="F34" s="119" t="s">
        <v>520</v>
      </c>
      <c r="G34" s="118"/>
    </row>
    <row r="35" spans="1:7" ht="28">
      <c r="A35" s="124" t="str">
        <f t="shared" si="1"/>
        <v>eli-dl:ActivityType</v>
      </c>
      <c r="B35" s="127" t="s">
        <v>519</v>
      </c>
      <c r="C35" s="124" t="s">
        <v>508</v>
      </c>
      <c r="D35" s="124" t="s">
        <v>507</v>
      </c>
      <c r="E35" s="118" t="s">
        <v>518</v>
      </c>
      <c r="F35" s="119" t="s">
        <v>517</v>
      </c>
      <c r="G35" s="118"/>
    </row>
    <row r="36" spans="1:7" ht="28">
      <c r="A36" s="124" t="str">
        <f t="shared" si="1"/>
        <v>eli-dl:ParticipationRole</v>
      </c>
      <c r="B36" s="127" t="s">
        <v>516</v>
      </c>
      <c r="C36" s="124" t="s">
        <v>508</v>
      </c>
      <c r="D36" s="124" t="s">
        <v>507</v>
      </c>
      <c r="E36" s="118" t="s">
        <v>515</v>
      </c>
      <c r="F36" s="119" t="s">
        <v>514</v>
      </c>
      <c r="G36" s="118"/>
    </row>
    <row r="37" spans="1:7" ht="28">
      <c r="A37" s="126" t="str">
        <f t="shared" si="1"/>
        <v>eli-dl:DecisionOutcome</v>
      </c>
      <c r="B37" s="125" t="s">
        <v>513</v>
      </c>
      <c r="C37" s="124" t="s">
        <v>508</v>
      </c>
      <c r="D37" s="124" t="s">
        <v>507</v>
      </c>
      <c r="E37" s="118" t="s">
        <v>512</v>
      </c>
      <c r="F37" s="119" t="s">
        <v>511</v>
      </c>
      <c r="G37" s="119" t="s">
        <v>510</v>
      </c>
    </row>
    <row r="38" spans="1:7" s="120" customFormat="1" ht="14">
      <c r="A38" s="122" t="str">
        <f t="shared" si="1"/>
        <v>eli-dl:DecisionMethod</v>
      </c>
      <c r="B38" s="123" t="s">
        <v>509</v>
      </c>
      <c r="C38" s="122" t="s">
        <v>508</v>
      </c>
      <c r="D38" s="122" t="s">
        <v>507</v>
      </c>
      <c r="E38" s="120" t="s">
        <v>506</v>
      </c>
      <c r="F38" s="121" t="s">
        <v>505</v>
      </c>
    </row>
  </sheetData>
  <mergeCells count="3">
    <mergeCell ref="A14:F14"/>
    <mergeCell ref="A24:F24"/>
    <mergeCell ref="A28:F28"/>
  </mergeCells>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33C9-5BA0-AC44-B3B6-AD04D16D4FD9}">
  <sheetPr>
    <tabColor theme="5"/>
  </sheetPr>
  <dimension ref="A1:N109"/>
  <sheetViews>
    <sheetView workbookViewId="0">
      <pane ySplit="4" topLeftCell="A5" activePane="bottomLeft" state="frozen"/>
      <selection activeCell="I44" sqref="I44"/>
      <selection pane="bottomLeft" activeCell="I44" sqref="I44"/>
    </sheetView>
  </sheetViews>
  <sheetFormatPr baseColWidth="10" defaultColWidth="14.5" defaultRowHeight="13"/>
  <cols>
    <col min="1" max="1" width="35.6640625" style="118" customWidth="1"/>
    <col min="2" max="2" width="38.83203125" style="118" customWidth="1"/>
    <col min="3" max="3" width="29" style="119" customWidth="1"/>
    <col min="4" max="4" width="28.6640625" style="118" customWidth="1"/>
    <col min="5" max="5" width="7.5" style="118" customWidth="1"/>
    <col min="6" max="6" width="31.1640625" style="118" customWidth="1"/>
    <col min="7" max="7" width="27.33203125" style="118" customWidth="1"/>
    <col min="8" max="8" width="18.5" style="118" customWidth="1"/>
    <col min="9" max="9" width="55.6640625" style="137" customWidth="1"/>
    <col min="10" max="10" width="35.33203125" style="119" customWidth="1"/>
    <col min="11" max="12" width="41.83203125" style="119" customWidth="1"/>
    <col min="13" max="13" width="49.33203125" style="118" customWidth="1"/>
    <col min="14" max="14" width="55.33203125" style="118" customWidth="1"/>
    <col min="15" max="16384" width="14.5" style="118"/>
  </cols>
  <sheetData>
    <row r="1" spans="1:14" ht="14">
      <c r="A1" s="134" t="s">
        <v>599</v>
      </c>
      <c r="B1" s="136" t="str">
        <f>'ELI-DL Classes'!B1</f>
        <v>http://data.europa.eu/eli/eli-draft-legislation-ontology#</v>
      </c>
    </row>
    <row r="2" spans="1:14" ht="14">
      <c r="A2" s="134"/>
      <c r="B2" s="136"/>
    </row>
    <row r="3" spans="1:14" ht="36" customHeight="1">
      <c r="A3" s="157"/>
      <c r="B3" s="133" t="s">
        <v>584</v>
      </c>
      <c r="C3" s="132" t="s">
        <v>460</v>
      </c>
      <c r="D3" s="133" t="s">
        <v>459</v>
      </c>
      <c r="E3" s="133" t="s">
        <v>697</v>
      </c>
      <c r="F3" s="132" t="s">
        <v>696</v>
      </c>
      <c r="G3" s="133" t="s">
        <v>586</v>
      </c>
      <c r="H3" s="133" t="s">
        <v>695</v>
      </c>
      <c r="I3" s="133" t="s">
        <v>456</v>
      </c>
    </row>
    <row r="4" spans="1:14" s="155" customFormat="1" ht="38.75" customHeight="1">
      <c r="A4" s="130" t="s">
        <v>584</v>
      </c>
      <c r="B4" s="130" t="s">
        <v>583</v>
      </c>
      <c r="C4" s="131" t="s">
        <v>955</v>
      </c>
      <c r="D4" s="130" t="s">
        <v>954</v>
      </c>
      <c r="E4" s="130" t="s">
        <v>953</v>
      </c>
      <c r="F4" s="130" t="s">
        <v>952</v>
      </c>
      <c r="G4" s="130" t="s">
        <v>580</v>
      </c>
      <c r="H4" s="131" t="s">
        <v>951</v>
      </c>
      <c r="I4" s="156" t="s">
        <v>579</v>
      </c>
      <c r="J4" s="130" t="s">
        <v>582</v>
      </c>
      <c r="K4" s="130" t="s">
        <v>582</v>
      </c>
      <c r="L4" s="131" t="s">
        <v>950</v>
      </c>
      <c r="M4" s="131" t="s">
        <v>949</v>
      </c>
      <c r="N4" s="131" t="s">
        <v>52</v>
      </c>
    </row>
    <row r="5" spans="1:14" s="148" customFormat="1" ht="20" customHeight="1">
      <c r="A5" s="290" t="s">
        <v>948</v>
      </c>
      <c r="B5" s="290"/>
      <c r="C5" s="290"/>
      <c r="D5" s="290"/>
      <c r="E5" s="290"/>
      <c r="F5" s="290"/>
      <c r="G5" s="290"/>
      <c r="H5" s="290"/>
      <c r="I5" s="290"/>
      <c r="J5" s="151"/>
      <c r="K5" s="151"/>
      <c r="L5" s="151"/>
      <c r="M5" s="150"/>
      <c r="N5" s="149"/>
    </row>
    <row r="6" spans="1:14" ht="75">
      <c r="A6" s="124" t="str">
        <f>CONCATENATE('ELI-DL Classes'!$B$7,":",B6)</f>
        <v>eli-dl:process_title</v>
      </c>
      <c r="B6" s="127" t="s">
        <v>947</v>
      </c>
      <c r="C6" s="119" t="s">
        <v>566</v>
      </c>
      <c r="D6" s="118" t="s">
        <v>394</v>
      </c>
      <c r="E6" s="118" t="s">
        <v>603</v>
      </c>
      <c r="F6" s="118" t="s">
        <v>946</v>
      </c>
      <c r="G6" s="118" t="s">
        <v>945</v>
      </c>
      <c r="H6" s="124"/>
      <c r="I6" s="153" t="s">
        <v>944</v>
      </c>
      <c r="J6" s="138" t="str">
        <f t="shared" ref="J6:J22" si="0">IF(LEFT(D6,3)="xsd","owl:DatatypeProperty",IF(D6 = "","","owl:ObjectProperty"))</f>
        <v>owl:DatatypeProperty</v>
      </c>
      <c r="K6" s="138" t="str">
        <f t="shared" ref="K6:K22" si="1">IF(RIGHT(E6,1)="1","owl:FunctionalProperty","")</f>
        <v/>
      </c>
      <c r="L6" s="119" t="str">
        <f t="shared" ref="L6:L22" si="2">IF(OR(LEFT(E6,1)="1",RIGHT(E6,1)="1"),CONCATENATE("[ a owl:Restriction ; owl:onProperty ",A6," ;",IF(LEFT(E6,1)="1","owl:minCardinality 1;",""),IF(RIGHT(E6,1)="1","owl:maxCardinality 1;",""),"]"),"")</f>
        <v/>
      </c>
      <c r="M6" s="154"/>
    </row>
    <row r="7" spans="1:14" ht="105">
      <c r="A7" s="124" t="str">
        <f>CONCATENATE('ELI-DL Classes'!$B$7,":",B7)</f>
        <v>eli-dl:process_id</v>
      </c>
      <c r="B7" s="127" t="s">
        <v>943</v>
      </c>
      <c r="C7" s="119" t="s">
        <v>566</v>
      </c>
      <c r="D7" s="118" t="s">
        <v>394</v>
      </c>
      <c r="E7" s="118" t="s">
        <v>603</v>
      </c>
      <c r="F7" s="124" t="s">
        <v>942</v>
      </c>
      <c r="G7" s="118" t="s">
        <v>941</v>
      </c>
      <c r="H7" s="124"/>
      <c r="I7" s="153" t="s">
        <v>940</v>
      </c>
      <c r="J7" s="138" t="str">
        <f t="shared" si="0"/>
        <v>owl:DatatypeProperty</v>
      </c>
      <c r="K7" s="138" t="str">
        <f t="shared" si="1"/>
        <v/>
      </c>
      <c r="L7" s="119" t="str">
        <f t="shared" si="2"/>
        <v/>
      </c>
      <c r="M7" s="154"/>
    </row>
    <row r="8" spans="1:14" ht="15">
      <c r="A8" s="124" t="str">
        <f>CONCATENATE('ELI-DL Classes'!$B$7,":",B8)</f>
        <v>eli-dl:process_description</v>
      </c>
      <c r="B8" s="127" t="s">
        <v>939</v>
      </c>
      <c r="C8" s="119" t="s">
        <v>566</v>
      </c>
      <c r="D8" s="118" t="s">
        <v>394</v>
      </c>
      <c r="E8" s="118" t="s">
        <v>603</v>
      </c>
      <c r="F8" s="118" t="s">
        <v>663</v>
      </c>
      <c r="G8" s="118" t="s">
        <v>938</v>
      </c>
      <c r="H8" s="124"/>
      <c r="I8" s="153" t="s">
        <v>937</v>
      </c>
      <c r="J8" s="138" t="str">
        <f t="shared" si="0"/>
        <v>owl:DatatypeProperty</v>
      </c>
      <c r="K8" s="138" t="str">
        <f t="shared" si="1"/>
        <v/>
      </c>
      <c r="L8" s="119" t="str">
        <f t="shared" si="2"/>
        <v/>
      </c>
      <c r="M8" s="154"/>
    </row>
    <row r="9" spans="1:14" ht="30">
      <c r="A9" s="124" t="str">
        <f>CONCATENATE('ELI-DL Classes'!$B$7,":",B9)</f>
        <v>eli-dl:process_number</v>
      </c>
      <c r="B9" s="127" t="s">
        <v>936</v>
      </c>
      <c r="C9" s="119" t="s">
        <v>566</v>
      </c>
      <c r="D9" s="118" t="s">
        <v>394</v>
      </c>
      <c r="E9" s="118" t="s">
        <v>667</v>
      </c>
      <c r="G9" s="118" t="s">
        <v>935</v>
      </c>
      <c r="H9" s="124"/>
      <c r="I9" s="153" t="s">
        <v>934</v>
      </c>
      <c r="J9" s="138" t="str">
        <f t="shared" si="0"/>
        <v>owl:DatatypeProperty</v>
      </c>
      <c r="K9" s="138" t="str">
        <f t="shared" si="1"/>
        <v>owl:FunctionalProperty</v>
      </c>
      <c r="L9" s="119" t="str">
        <f t="shared" si="2"/>
        <v>[ a owl:Restriction ; owl:onProperty eli-dl:process_number ;owl:maxCardinality 1;]</v>
      </c>
    </row>
    <row r="10" spans="1:14" ht="30">
      <c r="A10" s="124" t="str">
        <f>CONCATENATE('ELI-DL Classes'!$B$7,":",B10)</f>
        <v>eli-dl:process_status</v>
      </c>
      <c r="B10" s="127" t="s">
        <v>933</v>
      </c>
      <c r="C10" s="119" t="s">
        <v>566</v>
      </c>
      <c r="D10" s="118" t="s">
        <v>655</v>
      </c>
      <c r="E10" s="118" t="s">
        <v>603</v>
      </c>
      <c r="F10" s="118" t="s">
        <v>654</v>
      </c>
      <c r="G10" s="118" t="s">
        <v>932</v>
      </c>
      <c r="H10" s="124"/>
      <c r="I10" s="153" t="s">
        <v>931</v>
      </c>
      <c r="J10" s="138" t="str">
        <f t="shared" si="0"/>
        <v>owl:ObjectProperty</v>
      </c>
      <c r="K10" s="138" t="str">
        <f t="shared" si="1"/>
        <v/>
      </c>
      <c r="L10" s="119" t="str">
        <f t="shared" si="2"/>
        <v/>
      </c>
    </row>
    <row r="11" spans="1:14" ht="120">
      <c r="A11" s="124" t="str">
        <f>CONCATENATE('ELI-DL Classes'!$B$7,":",B11)</f>
        <v>eli-dl:process_type</v>
      </c>
      <c r="B11" s="127" t="s">
        <v>930</v>
      </c>
      <c r="C11" s="119" t="s">
        <v>566</v>
      </c>
      <c r="D11" s="118" t="s">
        <v>929</v>
      </c>
      <c r="E11" s="118" t="s">
        <v>603</v>
      </c>
      <c r="F11" s="118" t="s">
        <v>928</v>
      </c>
      <c r="G11" s="118" t="s">
        <v>927</v>
      </c>
      <c r="H11" s="124"/>
      <c r="I11" s="153" t="s">
        <v>926</v>
      </c>
      <c r="J11" s="138" t="str">
        <f t="shared" si="0"/>
        <v>owl:ObjectProperty</v>
      </c>
      <c r="K11" s="138" t="str">
        <f t="shared" si="1"/>
        <v/>
      </c>
      <c r="L11" s="119" t="str">
        <f t="shared" si="2"/>
        <v/>
      </c>
    </row>
    <row r="12" spans="1:14" ht="90">
      <c r="A12" s="124" t="str">
        <f>CONCATENATE('ELI-DL Classes'!$B$7,":",B12)</f>
        <v>eli-dl:process_keyword</v>
      </c>
      <c r="B12" s="127" t="s">
        <v>925</v>
      </c>
      <c r="C12" s="119" t="s">
        <v>566</v>
      </c>
      <c r="D12" s="118" t="s">
        <v>226</v>
      </c>
      <c r="E12" s="118" t="s">
        <v>603</v>
      </c>
      <c r="F12" s="118" t="s">
        <v>924</v>
      </c>
      <c r="G12" s="118" t="s">
        <v>923</v>
      </c>
      <c r="H12" s="124"/>
      <c r="I12" s="153" t="s">
        <v>922</v>
      </c>
      <c r="J12" s="138" t="str">
        <f t="shared" si="0"/>
        <v>owl:ObjectProperty</v>
      </c>
      <c r="K12" s="138" t="str">
        <f t="shared" si="1"/>
        <v/>
      </c>
      <c r="L12" s="119" t="str">
        <f t="shared" si="2"/>
        <v/>
      </c>
    </row>
    <row r="13" spans="1:14" ht="42">
      <c r="A13" s="124" t="str">
        <f>CONCATENATE('ELI-DL Classes'!$B$7,":",B13)</f>
        <v>eli-dl:foreseen_date_of_adoption</v>
      </c>
      <c r="B13" s="127" t="s">
        <v>921</v>
      </c>
      <c r="C13" s="119" t="s">
        <v>917</v>
      </c>
      <c r="D13" s="118" t="s">
        <v>342</v>
      </c>
      <c r="E13" s="118" t="s">
        <v>667</v>
      </c>
      <c r="G13" s="118" t="s">
        <v>920</v>
      </c>
      <c r="H13" s="124"/>
      <c r="I13" s="153" t="s">
        <v>919</v>
      </c>
      <c r="J13" s="138" t="str">
        <f t="shared" si="0"/>
        <v>owl:DatatypeProperty</v>
      </c>
      <c r="K13" s="138" t="str">
        <f t="shared" si="1"/>
        <v>owl:FunctionalProperty</v>
      </c>
      <c r="L13" s="119" t="str">
        <f t="shared" si="2"/>
        <v>[ a owl:Restriction ; owl:onProperty eli-dl:foreseen_date_of_adoption ;owl:maxCardinality 1;]</v>
      </c>
    </row>
    <row r="14" spans="1:14" ht="90">
      <c r="A14" s="124" t="str">
        <f>CONCATENATE('ELI-DL Classes'!$B$7,":",B14)</f>
        <v>eli-dl:foreseen_type_document</v>
      </c>
      <c r="B14" s="127" t="s">
        <v>918</v>
      </c>
      <c r="C14" s="119" t="s">
        <v>917</v>
      </c>
      <c r="D14" s="118" t="s">
        <v>916</v>
      </c>
      <c r="E14" s="118" t="s">
        <v>603</v>
      </c>
      <c r="F14" s="119"/>
      <c r="G14" s="118" t="s">
        <v>915</v>
      </c>
      <c r="H14" s="124"/>
      <c r="I14" s="153" t="s">
        <v>914</v>
      </c>
      <c r="J14" s="138" t="str">
        <f t="shared" si="0"/>
        <v>owl:ObjectProperty</v>
      </c>
      <c r="K14" s="138" t="str">
        <f t="shared" si="1"/>
        <v/>
      </c>
      <c r="L14" s="119" t="str">
        <f t="shared" si="2"/>
        <v/>
      </c>
    </row>
    <row r="15" spans="1:14" ht="60">
      <c r="A15" s="124" t="str">
        <f>CONCATENATE('ELI-DL Classes'!$B$7,":",B15)</f>
        <v>eli-dl:date_last_update</v>
      </c>
      <c r="B15" s="127" t="s">
        <v>913</v>
      </c>
      <c r="C15" s="119" t="s">
        <v>566</v>
      </c>
      <c r="D15" s="118" t="s">
        <v>342</v>
      </c>
      <c r="E15" s="118" t="s">
        <v>667</v>
      </c>
      <c r="F15" s="119"/>
      <c r="G15" s="118" t="s">
        <v>912</v>
      </c>
      <c r="H15" s="124"/>
      <c r="I15" s="153" t="s">
        <v>911</v>
      </c>
      <c r="J15" s="138" t="str">
        <f t="shared" si="0"/>
        <v>owl:DatatypeProperty</v>
      </c>
      <c r="K15" s="138" t="str">
        <f t="shared" si="1"/>
        <v>owl:FunctionalProperty</v>
      </c>
      <c r="L15" s="119" t="str">
        <f t="shared" si="2"/>
        <v>[ a owl:Restriction ; owl:onProperty eli-dl:date_last_update ;owl:maxCardinality 1;]</v>
      </c>
    </row>
    <row r="16" spans="1:14" ht="75">
      <c r="A16" s="124" t="str">
        <f>CONCATENATE('ELI-DL Classes'!$B$7,":",B16)</f>
        <v>eli-dl:latest_activity</v>
      </c>
      <c r="B16" s="127" t="s">
        <v>910</v>
      </c>
      <c r="C16" s="119" t="s">
        <v>566</v>
      </c>
      <c r="D16" s="118" t="s">
        <v>553</v>
      </c>
      <c r="E16" s="118" t="s">
        <v>603</v>
      </c>
      <c r="F16" s="119" t="s">
        <v>909</v>
      </c>
      <c r="G16" s="118" t="s">
        <v>908</v>
      </c>
      <c r="H16" s="124"/>
      <c r="I16" s="153" t="s">
        <v>907</v>
      </c>
      <c r="J16" s="138" t="str">
        <f t="shared" si="0"/>
        <v>owl:ObjectProperty</v>
      </c>
      <c r="K16" s="138" t="str">
        <f t="shared" si="1"/>
        <v/>
      </c>
      <c r="L16" s="119" t="str">
        <f t="shared" si="2"/>
        <v/>
      </c>
    </row>
    <row r="17" spans="1:14" ht="105">
      <c r="A17" s="124" t="str">
        <f>CONCATENATE('ELI-DL Classes'!$B$7,":",B17)</f>
        <v>eli-dl:current_stage</v>
      </c>
      <c r="B17" s="127" t="s">
        <v>906</v>
      </c>
      <c r="C17" s="119" t="s">
        <v>566</v>
      </c>
      <c r="D17" s="118" t="s">
        <v>851</v>
      </c>
      <c r="E17" s="118" t="s">
        <v>603</v>
      </c>
      <c r="F17" s="119" t="s">
        <v>654</v>
      </c>
      <c r="G17" s="118" t="s">
        <v>905</v>
      </c>
      <c r="H17" s="124"/>
      <c r="I17" s="153" t="s">
        <v>904</v>
      </c>
      <c r="J17" s="138" t="str">
        <f t="shared" si="0"/>
        <v>owl:ObjectProperty</v>
      </c>
      <c r="K17" s="138" t="str">
        <f t="shared" si="1"/>
        <v/>
      </c>
      <c r="L17" s="119" t="str">
        <f t="shared" si="2"/>
        <v/>
      </c>
    </row>
    <row r="18" spans="1:14" ht="75">
      <c r="A18" s="124" t="str">
        <f>CONCATENATE('ELI-DL Classes'!$B$7,":",B18)</f>
        <v>eli-dl:created_a_realization_of_legal_resource</v>
      </c>
      <c r="B18" s="127" t="s">
        <v>903</v>
      </c>
      <c r="C18" s="119" t="s">
        <v>899</v>
      </c>
      <c r="D18" s="118" t="s">
        <v>847</v>
      </c>
      <c r="E18" s="118" t="s">
        <v>603</v>
      </c>
      <c r="F18" s="118" t="s">
        <v>821</v>
      </c>
      <c r="G18" s="118" t="s">
        <v>902</v>
      </c>
      <c r="H18" s="124"/>
      <c r="I18" s="153" t="s">
        <v>901</v>
      </c>
      <c r="J18" s="138" t="str">
        <f t="shared" si="0"/>
        <v>owl:ObjectProperty</v>
      </c>
      <c r="K18" s="138" t="str">
        <f t="shared" si="1"/>
        <v/>
      </c>
      <c r="L18" s="119" t="str">
        <f t="shared" si="2"/>
        <v/>
      </c>
    </row>
    <row r="19" spans="1:14" ht="150">
      <c r="A19" s="124" t="str">
        <f>CONCATENATE('ELI-DL Classes'!$B$7,":",B19)</f>
        <v>eli-dl:created_legal_expression</v>
      </c>
      <c r="B19" s="127" t="s">
        <v>900</v>
      </c>
      <c r="C19" s="119" t="s">
        <v>899</v>
      </c>
      <c r="D19" s="118" t="s">
        <v>898</v>
      </c>
      <c r="E19" s="118" t="s">
        <v>603</v>
      </c>
      <c r="F19" s="118" t="s">
        <v>897</v>
      </c>
      <c r="G19" s="118" t="s">
        <v>896</v>
      </c>
      <c r="H19" s="124"/>
      <c r="I19" s="153" t="s">
        <v>895</v>
      </c>
      <c r="J19" s="138" t="str">
        <f t="shared" si="0"/>
        <v>owl:ObjectProperty</v>
      </c>
      <c r="K19" s="138" t="str">
        <f t="shared" si="1"/>
        <v/>
      </c>
      <c r="L19" s="119" t="str">
        <f t="shared" si="2"/>
        <v/>
      </c>
    </row>
    <row r="20" spans="1:14" ht="98">
      <c r="A20" s="124" t="str">
        <f>CONCATENATE('ELI-DL Classes'!$B$7,":",B20)</f>
        <v>eli-dl:is_subject_of</v>
      </c>
      <c r="B20" s="127" t="s">
        <v>894</v>
      </c>
      <c r="C20" s="119" t="s">
        <v>566</v>
      </c>
      <c r="D20" s="118" t="s">
        <v>248</v>
      </c>
      <c r="E20" s="118" t="s">
        <v>603</v>
      </c>
      <c r="F20" s="118" t="s">
        <v>893</v>
      </c>
      <c r="G20" s="118" t="s">
        <v>892</v>
      </c>
      <c r="I20" s="137" t="s">
        <v>891</v>
      </c>
      <c r="J20" s="138" t="str">
        <f t="shared" si="0"/>
        <v>owl:ObjectProperty</v>
      </c>
      <c r="K20" s="138" t="str">
        <f t="shared" si="1"/>
        <v/>
      </c>
      <c r="L20" s="119" t="str">
        <f t="shared" si="2"/>
        <v/>
      </c>
    </row>
    <row r="21" spans="1:14" ht="56">
      <c r="A21" s="124" t="str">
        <f>CONCATENATE('ELI-DL Classes'!$B$7,":",B21)</f>
        <v>eli-dl:was_submitted_by</v>
      </c>
      <c r="B21" s="127" t="s">
        <v>890</v>
      </c>
      <c r="C21" s="119" t="s">
        <v>566</v>
      </c>
      <c r="D21" s="118" t="s">
        <v>251</v>
      </c>
      <c r="E21" s="118" t="s">
        <v>603</v>
      </c>
      <c r="F21" s="118" t="s">
        <v>889</v>
      </c>
      <c r="G21" s="118" t="s">
        <v>888</v>
      </c>
      <c r="I21" s="137" t="s">
        <v>887</v>
      </c>
      <c r="J21" s="138" t="str">
        <f t="shared" si="0"/>
        <v>owl:ObjectProperty</v>
      </c>
      <c r="K21" s="138" t="str">
        <f t="shared" si="1"/>
        <v/>
      </c>
      <c r="L21" s="119" t="str">
        <f t="shared" si="2"/>
        <v/>
      </c>
    </row>
    <row r="22" spans="1:14" ht="15">
      <c r="A22" s="124" t="str">
        <f>CONCATENATE('ELI-DL Classes'!$B$7,":",B22)</f>
        <v>eli-dl:transposition_deadline</v>
      </c>
      <c r="B22" s="127" t="s">
        <v>886</v>
      </c>
      <c r="C22" s="119" t="s">
        <v>885</v>
      </c>
      <c r="D22" s="118" t="s">
        <v>342</v>
      </c>
      <c r="E22" s="118" t="s">
        <v>603</v>
      </c>
      <c r="G22" s="118" t="s">
        <v>884</v>
      </c>
      <c r="I22" s="137" t="s">
        <v>883</v>
      </c>
      <c r="J22" s="138" t="str">
        <f t="shared" si="0"/>
        <v>owl:DatatypeProperty</v>
      </c>
      <c r="K22" s="138" t="str">
        <f t="shared" si="1"/>
        <v/>
      </c>
      <c r="L22" s="119" t="str">
        <f t="shared" si="2"/>
        <v/>
      </c>
    </row>
    <row r="23" spans="1:14" s="148" customFormat="1" ht="20" customHeight="1">
      <c r="A23" s="290" t="s">
        <v>882</v>
      </c>
      <c r="B23" s="290"/>
      <c r="C23" s="290"/>
      <c r="D23" s="290"/>
      <c r="E23" s="290"/>
      <c r="F23" s="290"/>
      <c r="G23" s="290"/>
      <c r="H23" s="290"/>
      <c r="I23" s="290"/>
      <c r="J23" s="151"/>
      <c r="K23" s="151"/>
      <c r="L23" s="151"/>
      <c r="M23" s="150"/>
      <c r="N23" s="149"/>
    </row>
    <row r="24" spans="1:14" ht="15">
      <c r="A24" s="124" t="str">
        <f>CONCATENATE('ELI-DL Classes'!$B$7,":",B24)</f>
        <v>eli-dl:activity_label</v>
      </c>
      <c r="B24" s="127" t="s">
        <v>881</v>
      </c>
      <c r="C24" s="119" t="s">
        <v>553</v>
      </c>
      <c r="D24" s="118" t="s">
        <v>394</v>
      </c>
      <c r="E24" s="118" t="s">
        <v>603</v>
      </c>
      <c r="G24" s="118" t="s">
        <v>880</v>
      </c>
      <c r="I24" s="119" t="s">
        <v>879</v>
      </c>
      <c r="J24" s="138" t="str">
        <f>IF(LEFT(D24,3)="xsd","owl:DatatypeProperty",IF(E24 = "","","owl:ObjectProperty"))</f>
        <v>owl:DatatypeProperty</v>
      </c>
      <c r="K24" s="138" t="str">
        <f t="shared" ref="K24:K46" si="3">IF(RIGHT(E24,1)="1","owl:FunctionalProperty","")</f>
        <v/>
      </c>
      <c r="L24" s="119" t="str">
        <f>IF(OR(LEFT(E24,1) = "1",RIGHT(E24,1) = "1"),CONCATENATE("[ a owl:Restriction ; owl:onProperty ",A24," ;",  IF(LEFT(E24,1) = "1","owl:minCardinality 1;",""), IF(RIGHT(E24,1) = "1","owl:maxCardinality 1;",""),  "]"),"")</f>
        <v/>
      </c>
    </row>
    <row r="25" spans="1:14" ht="98">
      <c r="A25" s="124" t="str">
        <f>CONCATENATE('ELI-DL Classes'!$B$7,":",B25)</f>
        <v>eli-dl:activity_date</v>
      </c>
      <c r="B25" s="127" t="s">
        <v>878</v>
      </c>
      <c r="C25" s="119" t="s">
        <v>553</v>
      </c>
      <c r="D25" s="119" t="s">
        <v>871</v>
      </c>
      <c r="E25" s="118" t="s">
        <v>603</v>
      </c>
      <c r="G25" s="118" t="s">
        <v>877</v>
      </c>
      <c r="I25" s="119" t="s">
        <v>876</v>
      </c>
      <c r="J25" s="138" t="s">
        <v>868</v>
      </c>
      <c r="K25" s="138" t="str">
        <f t="shared" si="3"/>
        <v/>
      </c>
      <c r="L25" s="119" t="str">
        <f t="shared" ref="L25:L30" si="4">IF(OR(LEFT(E25,1)="1",RIGHT(E25,1)="1"),CONCATENATE("[ a owl:Restriction ; owl:onProperty ",A25," ;",IF(LEFT(E25,1)="1","owl:minCardinality 1;",""),IF(RIGHT(E25,1)="1","owl:maxCardinality 1;",""),"]"),"")</f>
        <v/>
      </c>
    </row>
    <row r="26" spans="1:14" ht="66" customHeight="1">
      <c r="A26" s="124" t="str">
        <f>CONCATENATE('ELI-DL Classes'!$B$7,":",B26)</f>
        <v>eli-dl:activity_start_date</v>
      </c>
      <c r="B26" s="127" t="s">
        <v>875</v>
      </c>
      <c r="C26" s="119" t="s">
        <v>553</v>
      </c>
      <c r="D26" s="119" t="s">
        <v>871</v>
      </c>
      <c r="E26" s="118" t="s">
        <v>667</v>
      </c>
      <c r="G26" s="118" t="s">
        <v>874</v>
      </c>
      <c r="I26" s="119" t="s">
        <v>873</v>
      </c>
      <c r="J26" s="138" t="s">
        <v>868</v>
      </c>
      <c r="K26" s="138" t="str">
        <f t="shared" si="3"/>
        <v>owl:FunctionalProperty</v>
      </c>
      <c r="L26" s="119" t="str">
        <f t="shared" si="4"/>
        <v>[ a owl:Restriction ; owl:onProperty eli-dl:activity_start_date ;owl:maxCardinality 1;]</v>
      </c>
    </row>
    <row r="27" spans="1:14" ht="70">
      <c r="A27" s="124" t="str">
        <f>CONCATENATE('ELI-DL Classes'!$B$7,":",B27)</f>
        <v>eli-dl:activity_end_date</v>
      </c>
      <c r="B27" s="127" t="s">
        <v>872</v>
      </c>
      <c r="C27" s="119" t="s">
        <v>553</v>
      </c>
      <c r="D27" s="119" t="s">
        <v>871</v>
      </c>
      <c r="E27" s="118" t="s">
        <v>667</v>
      </c>
      <c r="G27" s="118" t="s">
        <v>870</v>
      </c>
      <c r="I27" s="119" t="s">
        <v>869</v>
      </c>
      <c r="J27" s="138" t="s">
        <v>868</v>
      </c>
      <c r="K27" s="138" t="str">
        <f t="shared" si="3"/>
        <v>owl:FunctionalProperty</v>
      </c>
      <c r="L27" s="119" t="str">
        <f t="shared" si="4"/>
        <v>[ a owl:Restriction ; owl:onProperty eli-dl:activity_end_date ;owl:maxCardinality 1;]</v>
      </c>
    </row>
    <row r="28" spans="1:14" ht="28">
      <c r="A28" s="124" t="str">
        <f>CONCATENATE('ELI-DL Classes'!$B$7,":",B28)</f>
        <v>eli-dl:activity_id</v>
      </c>
      <c r="B28" s="127" t="s">
        <v>867</v>
      </c>
      <c r="C28" s="119" t="s">
        <v>553</v>
      </c>
      <c r="D28" s="118" t="s">
        <v>394</v>
      </c>
      <c r="E28" s="118" t="s">
        <v>667</v>
      </c>
      <c r="G28" s="118" t="s">
        <v>866</v>
      </c>
      <c r="I28" s="119" t="s">
        <v>865</v>
      </c>
      <c r="J28" s="138" t="str">
        <f>IF(LEFT(D28,3)="xsd","owl:DatatypeProperty",IF(E28 = "","","owl:ObjectProperty"))</f>
        <v>owl:DatatypeProperty</v>
      </c>
      <c r="K28" s="138" t="str">
        <f t="shared" si="3"/>
        <v>owl:FunctionalProperty</v>
      </c>
      <c r="L28" s="119" t="str">
        <f t="shared" si="4"/>
        <v>[ a owl:Restriction ; owl:onProperty eli-dl:activity_id ;owl:maxCardinality 1;]</v>
      </c>
    </row>
    <row r="29" spans="1:14" s="120" customFormat="1" ht="42">
      <c r="A29" s="122" t="str">
        <f>CONCATENATE('ELI-DL Classes'!$B$7,":",B29)</f>
        <v>eli-dl:activity_order</v>
      </c>
      <c r="B29" s="123" t="s">
        <v>864</v>
      </c>
      <c r="C29" s="121" t="s">
        <v>553</v>
      </c>
      <c r="D29" s="120" t="s">
        <v>863</v>
      </c>
      <c r="E29" s="120" t="s">
        <v>667</v>
      </c>
      <c r="G29" s="120" t="s">
        <v>862</v>
      </c>
      <c r="I29" s="121" t="s">
        <v>861</v>
      </c>
      <c r="J29" s="144" t="str">
        <f>IF(LEFT(D29,3)="xsd","owl:DatatypeProperty",IF(E29="","","owl:ObjectProperty"))</f>
        <v>owl:DatatypeProperty</v>
      </c>
      <c r="K29" s="144" t="str">
        <f t="shared" si="3"/>
        <v>owl:FunctionalProperty</v>
      </c>
      <c r="L29" s="121" t="str">
        <f t="shared" si="4"/>
        <v>[ a owl:Restriction ; owl:onProperty eli-dl:activity_order ;owl:maxCardinality 1;]</v>
      </c>
    </row>
    <row r="30" spans="1:14" ht="98">
      <c r="A30" s="124" t="str">
        <f>CONCATENATE('ELI-DL Classes'!$B$7,":",B30)</f>
        <v>eli-dl:had_activity_type</v>
      </c>
      <c r="B30" s="127" t="s">
        <v>860</v>
      </c>
      <c r="C30" s="119" t="s">
        <v>553</v>
      </c>
      <c r="D30" s="118" t="s">
        <v>528</v>
      </c>
      <c r="E30" s="118" t="s">
        <v>667</v>
      </c>
      <c r="G30" s="118" t="s">
        <v>859</v>
      </c>
      <c r="I30" s="119" t="s">
        <v>858</v>
      </c>
      <c r="J30" s="138" t="str">
        <f t="shared" ref="J30:J41" si="5">IF(LEFT(D30,3)="xsd","owl:DatatypeProperty",IF(E30 = "","","owl:ObjectProperty"))</f>
        <v>owl:ObjectProperty</v>
      </c>
      <c r="K30" s="138" t="str">
        <f t="shared" si="3"/>
        <v>owl:FunctionalProperty</v>
      </c>
      <c r="L30" s="119" t="str">
        <f t="shared" si="4"/>
        <v>[ a owl:Restriction ; owl:onProperty eli-dl:had_activity_type ;owl:maxCardinality 1;]</v>
      </c>
    </row>
    <row r="31" spans="1:14" ht="28">
      <c r="A31" s="124" t="str">
        <f>CONCATENATE('ELI-DL Classes'!$B$7,":",B31)</f>
        <v>eli-dl:parliamentary_term</v>
      </c>
      <c r="B31" s="127" t="s">
        <v>857</v>
      </c>
      <c r="C31" s="119" t="s">
        <v>856</v>
      </c>
      <c r="D31" s="118" t="s">
        <v>855</v>
      </c>
      <c r="E31" s="118" t="s">
        <v>667</v>
      </c>
      <c r="G31" s="118" t="s">
        <v>854</v>
      </c>
      <c r="I31" s="119" t="s">
        <v>853</v>
      </c>
      <c r="J31" s="138" t="str">
        <f t="shared" si="5"/>
        <v>owl:ObjectProperty</v>
      </c>
      <c r="K31" s="138" t="str">
        <f t="shared" si="3"/>
        <v>owl:FunctionalProperty</v>
      </c>
      <c r="L31" s="152"/>
    </row>
    <row r="32" spans="1:14" ht="126">
      <c r="A32" s="124" t="str">
        <f>CONCATENATE('ELI-DL Classes'!$B$7,":",B32)</f>
        <v>eli-dl:occured_at_stage</v>
      </c>
      <c r="B32" s="127" t="s">
        <v>852</v>
      </c>
      <c r="C32" s="119" t="s">
        <v>553</v>
      </c>
      <c r="D32" s="118" t="s">
        <v>851</v>
      </c>
      <c r="E32" s="118" t="s">
        <v>603</v>
      </c>
      <c r="F32" s="118" t="s">
        <v>654</v>
      </c>
      <c r="G32" s="118" t="s">
        <v>850</v>
      </c>
      <c r="I32" s="119" t="s">
        <v>849</v>
      </c>
      <c r="J32" s="138" t="str">
        <f t="shared" si="5"/>
        <v>owl:ObjectProperty</v>
      </c>
      <c r="K32" s="138" t="str">
        <f t="shared" si="3"/>
        <v/>
      </c>
      <c r="L32" s="119" t="str">
        <f t="shared" ref="L32:L46" si="6">IF(OR(LEFT(E32,1)="1",RIGHT(E32,1)="1"),CONCATENATE("[ a owl:Restriction ; owl:onProperty ",A32," ;",IF(LEFT(E32,1)="1","owl:minCardinality 1;",""),IF(RIGHT(E32,1)="1","owl:maxCardinality 1;",""),"]"),"")</f>
        <v/>
      </c>
    </row>
    <row r="33" spans="1:14" ht="98">
      <c r="A33" s="124" t="str">
        <f>CONCATENATE('ELI-DL Classes'!$B$7,":",B33)</f>
        <v>eli-dl:had_legal_basis</v>
      </c>
      <c r="B33" s="127" t="s">
        <v>848</v>
      </c>
      <c r="C33" s="119" t="s">
        <v>553</v>
      </c>
      <c r="D33" s="118" t="s">
        <v>847</v>
      </c>
      <c r="E33" s="118" t="s">
        <v>603</v>
      </c>
      <c r="F33" s="118" t="s">
        <v>810</v>
      </c>
      <c r="G33" s="118" t="s">
        <v>846</v>
      </c>
      <c r="I33" s="119" t="s">
        <v>845</v>
      </c>
      <c r="J33" s="138" t="str">
        <f t="shared" si="5"/>
        <v>owl:ObjectProperty</v>
      </c>
      <c r="K33" s="138" t="str">
        <f t="shared" si="3"/>
        <v/>
      </c>
      <c r="L33" s="119" t="str">
        <f t="shared" si="6"/>
        <v/>
      </c>
    </row>
    <row r="34" spans="1:14" ht="84">
      <c r="A34" s="124" t="str">
        <f>CONCATENATE('ELI-DL Classes'!$B$7,":",B34)</f>
        <v>eli-dl:forms_part_of</v>
      </c>
      <c r="B34" s="127" t="s">
        <v>838</v>
      </c>
      <c r="C34" s="119" t="s">
        <v>553</v>
      </c>
      <c r="D34" s="118" t="s">
        <v>553</v>
      </c>
      <c r="E34" s="118" t="s">
        <v>603</v>
      </c>
      <c r="F34" s="118" t="s">
        <v>844</v>
      </c>
      <c r="G34" s="118" t="s">
        <v>843</v>
      </c>
      <c r="H34" s="118" t="s">
        <v>841</v>
      </c>
      <c r="I34" s="119" t="s">
        <v>842</v>
      </c>
      <c r="J34" s="138" t="str">
        <f t="shared" si="5"/>
        <v>owl:ObjectProperty</v>
      </c>
      <c r="K34" s="138" t="str">
        <f t="shared" si="3"/>
        <v/>
      </c>
      <c r="L34" s="119" t="str">
        <f t="shared" si="6"/>
        <v/>
      </c>
    </row>
    <row r="35" spans="1:14" ht="126">
      <c r="A35" s="124" t="str">
        <f>CONCATENATE('ELI-DL Classes'!$B$7,":",B35)</f>
        <v>eli-dl:consists_of</v>
      </c>
      <c r="B35" s="127" t="s">
        <v>841</v>
      </c>
      <c r="C35" s="119" t="s">
        <v>553</v>
      </c>
      <c r="D35" s="118" t="s">
        <v>553</v>
      </c>
      <c r="E35" s="118" t="s">
        <v>603</v>
      </c>
      <c r="F35" s="118" t="s">
        <v>840</v>
      </c>
      <c r="G35" s="118" t="s">
        <v>839</v>
      </c>
      <c r="H35" s="118" t="s">
        <v>838</v>
      </c>
      <c r="I35" s="119" t="s">
        <v>837</v>
      </c>
      <c r="J35" s="138" t="str">
        <f t="shared" si="5"/>
        <v>owl:ObjectProperty</v>
      </c>
      <c r="K35" s="138" t="str">
        <f t="shared" si="3"/>
        <v/>
      </c>
      <c r="L35" s="119" t="str">
        <f t="shared" si="6"/>
        <v/>
      </c>
    </row>
    <row r="36" spans="1:14" ht="70">
      <c r="A36" s="124" t="str">
        <f>CONCATENATE('ELI-DL Classes'!$B$7,":",B36)</f>
        <v>eli-dl:motivated</v>
      </c>
      <c r="B36" s="127" t="s">
        <v>831</v>
      </c>
      <c r="C36" s="119" t="s">
        <v>553</v>
      </c>
      <c r="D36" s="118" t="s">
        <v>553</v>
      </c>
      <c r="E36" s="118" t="s">
        <v>603</v>
      </c>
      <c r="F36" s="118" t="s">
        <v>836</v>
      </c>
      <c r="G36" s="118" t="s">
        <v>831</v>
      </c>
      <c r="H36" s="118" t="s">
        <v>834</v>
      </c>
      <c r="I36" s="119" t="s">
        <v>835</v>
      </c>
      <c r="J36" s="138" t="str">
        <f t="shared" si="5"/>
        <v>owl:ObjectProperty</v>
      </c>
      <c r="K36" s="138" t="str">
        <f t="shared" si="3"/>
        <v/>
      </c>
      <c r="L36" s="119" t="str">
        <f t="shared" si="6"/>
        <v/>
      </c>
    </row>
    <row r="37" spans="1:14" ht="56">
      <c r="A37" s="124" t="str">
        <f>CONCATENATE('ELI-DL Classes'!$B$7,":",B37)</f>
        <v>eli-dl:was_motivated_by</v>
      </c>
      <c r="B37" s="127" t="s">
        <v>834</v>
      </c>
      <c r="C37" s="119" t="s">
        <v>553</v>
      </c>
      <c r="D37" s="118" t="s">
        <v>553</v>
      </c>
      <c r="E37" s="118" t="s">
        <v>603</v>
      </c>
      <c r="F37" s="118" t="s">
        <v>833</v>
      </c>
      <c r="G37" s="118" t="s">
        <v>832</v>
      </c>
      <c r="H37" s="118" t="s">
        <v>831</v>
      </c>
      <c r="I37" s="119" t="s">
        <v>830</v>
      </c>
      <c r="J37" s="138" t="str">
        <f t="shared" si="5"/>
        <v>owl:ObjectProperty</v>
      </c>
      <c r="K37" s="138" t="str">
        <f t="shared" si="3"/>
        <v/>
      </c>
      <c r="L37" s="119" t="str">
        <f t="shared" si="6"/>
        <v/>
      </c>
    </row>
    <row r="38" spans="1:14" ht="140">
      <c r="A38" s="124" t="str">
        <f>CONCATENATE('ELI-DL Classes'!$B$7,":",B38)</f>
        <v>eli-dl:based_on_a_realization_of</v>
      </c>
      <c r="B38" s="127" t="s">
        <v>829</v>
      </c>
      <c r="C38" s="119" t="s">
        <v>553</v>
      </c>
      <c r="D38" s="118" t="s">
        <v>433</v>
      </c>
      <c r="E38" s="118" t="s">
        <v>603</v>
      </c>
      <c r="F38" s="118" t="s">
        <v>828</v>
      </c>
      <c r="G38" s="118" t="s">
        <v>742</v>
      </c>
      <c r="I38" s="119" t="s">
        <v>827</v>
      </c>
      <c r="J38" s="138" t="str">
        <f t="shared" si="5"/>
        <v>owl:ObjectProperty</v>
      </c>
      <c r="K38" s="138" t="str">
        <f t="shared" si="3"/>
        <v/>
      </c>
      <c r="L38" s="119" t="str">
        <f t="shared" si="6"/>
        <v/>
      </c>
    </row>
    <row r="39" spans="1:14" ht="84">
      <c r="A39" s="124" t="str">
        <f>CONCATENATE('ELI-DL Classes'!$B$7,":",B39)</f>
        <v>eli-dl:involved_work</v>
      </c>
      <c r="B39" s="127" t="s">
        <v>826</v>
      </c>
      <c r="C39" s="119" t="s">
        <v>553</v>
      </c>
      <c r="D39" s="118" t="s">
        <v>433</v>
      </c>
      <c r="E39" s="118" t="s">
        <v>603</v>
      </c>
      <c r="F39" s="118" t="s">
        <v>825</v>
      </c>
      <c r="G39" s="118" t="s">
        <v>824</v>
      </c>
      <c r="I39" s="119" t="s">
        <v>823</v>
      </c>
      <c r="J39" s="138" t="str">
        <f t="shared" si="5"/>
        <v>owl:ObjectProperty</v>
      </c>
      <c r="K39" s="138" t="str">
        <f t="shared" si="3"/>
        <v/>
      </c>
      <c r="L39" s="119" t="str">
        <f t="shared" si="6"/>
        <v/>
      </c>
    </row>
    <row r="40" spans="1:14" ht="210">
      <c r="A40" s="124" t="str">
        <f>CONCATENATE('ELI-DL Classes'!$B$7,":",B40)</f>
        <v>eli-dl:created_a_realization_of</v>
      </c>
      <c r="B40" s="127" t="s">
        <v>822</v>
      </c>
      <c r="C40" s="119" t="s">
        <v>553</v>
      </c>
      <c r="D40" s="118" t="s">
        <v>433</v>
      </c>
      <c r="E40" s="118" t="s">
        <v>603</v>
      </c>
      <c r="F40" s="118" t="s">
        <v>821</v>
      </c>
      <c r="G40" s="118" t="s">
        <v>820</v>
      </c>
      <c r="I40" s="119" t="s">
        <v>819</v>
      </c>
      <c r="J40" s="138" t="str">
        <f t="shared" si="5"/>
        <v>owl:ObjectProperty</v>
      </c>
      <c r="K40" s="138" t="str">
        <f t="shared" si="3"/>
        <v/>
      </c>
      <c r="L40" s="119" t="str">
        <f t="shared" si="6"/>
        <v/>
      </c>
    </row>
    <row r="41" spans="1:14" ht="56">
      <c r="A41" s="126" t="str">
        <f>CONCATENATE('ELI-DL Classes'!$B$7,":",B41)</f>
        <v>eli-dl:recorded_in_a_realization_of</v>
      </c>
      <c r="B41" s="125" t="s">
        <v>818</v>
      </c>
      <c r="C41" s="119" t="s">
        <v>553</v>
      </c>
      <c r="D41" s="118" t="s">
        <v>433</v>
      </c>
      <c r="E41" s="118" t="s">
        <v>603</v>
      </c>
      <c r="G41" s="120" t="s">
        <v>817</v>
      </c>
      <c r="I41" s="119" t="s">
        <v>816</v>
      </c>
      <c r="J41" s="138" t="str">
        <f t="shared" si="5"/>
        <v>owl:ObjectProperty</v>
      </c>
      <c r="K41" s="138" t="str">
        <f t="shared" si="3"/>
        <v/>
      </c>
      <c r="L41" s="119" t="str">
        <f t="shared" si="6"/>
        <v/>
      </c>
    </row>
    <row r="42" spans="1:14" s="120" customFormat="1" ht="15">
      <c r="A42" s="122" t="str">
        <f>CONCATENATE('ELI-DL Classes'!$B$7,":",B42)</f>
        <v>eli-dl:recorded_in_realization_of</v>
      </c>
      <c r="B42" s="123" t="s">
        <v>815</v>
      </c>
      <c r="C42" s="121"/>
      <c r="E42" s="120" t="s">
        <v>603</v>
      </c>
      <c r="G42" s="120" t="s">
        <v>814</v>
      </c>
      <c r="I42" s="121" t="s">
        <v>813</v>
      </c>
      <c r="J42" s="144" t="str">
        <f>IF(LEFT(D42,3)="xsd","owl:DatatypeProperty",IF(E42="","","owl:ObjectProperty"))</f>
        <v>owl:ObjectProperty</v>
      </c>
      <c r="K42" s="144" t="str">
        <f t="shared" si="3"/>
        <v/>
      </c>
      <c r="L42" s="121" t="str">
        <f t="shared" si="6"/>
        <v/>
      </c>
      <c r="M42" s="120" t="s">
        <v>689</v>
      </c>
      <c r="N42" s="120" t="s">
        <v>812</v>
      </c>
    </row>
    <row r="43" spans="1:14" ht="42">
      <c r="A43" s="124" t="str">
        <f>CONCATENATE('ELI-DL Classes'!$B$7,":",B43)</f>
        <v>eli-dl:documented_by_a_realization_of</v>
      </c>
      <c r="B43" s="127" t="s">
        <v>811</v>
      </c>
      <c r="C43" s="119" t="s">
        <v>553</v>
      </c>
      <c r="D43" s="118" t="s">
        <v>433</v>
      </c>
      <c r="E43" s="118" t="s">
        <v>603</v>
      </c>
      <c r="F43" s="118" t="s">
        <v>810</v>
      </c>
      <c r="G43" s="118" t="s">
        <v>809</v>
      </c>
      <c r="I43" s="119" t="s">
        <v>808</v>
      </c>
      <c r="J43" s="138" t="str">
        <f>IF(LEFT(D43,3)="xsd","owl:DatatypeProperty",IF(E43 = "","","owl:ObjectProperty"))</f>
        <v>owl:ObjectProperty</v>
      </c>
      <c r="K43" s="138" t="str">
        <f t="shared" si="3"/>
        <v/>
      </c>
      <c r="L43" s="119" t="str">
        <f t="shared" si="6"/>
        <v/>
      </c>
    </row>
    <row r="44" spans="1:14" ht="84">
      <c r="A44" s="124" t="str">
        <f>CONCATENATE('ELI-DL Classes'!$B$7,":",B44)</f>
        <v>eli-dl:created_expression</v>
      </c>
      <c r="B44" s="127" t="s">
        <v>807</v>
      </c>
      <c r="C44" s="119" t="s">
        <v>553</v>
      </c>
      <c r="D44" s="118" t="s">
        <v>427</v>
      </c>
      <c r="E44" s="118" t="s">
        <v>603</v>
      </c>
      <c r="F44" s="118" t="s">
        <v>806</v>
      </c>
      <c r="G44" s="118" t="s">
        <v>805</v>
      </c>
      <c r="I44" s="119" t="s">
        <v>804</v>
      </c>
      <c r="J44" s="138" t="str">
        <f>IF(LEFT(D44,3)="xsd","owl:DatatypeProperty",IF(E44 = "","","owl:ObjectProperty"))</f>
        <v>owl:ObjectProperty</v>
      </c>
      <c r="K44" s="138" t="str">
        <f t="shared" si="3"/>
        <v/>
      </c>
      <c r="L44" s="119" t="str">
        <f t="shared" si="6"/>
        <v/>
      </c>
    </row>
    <row r="45" spans="1:14" ht="98">
      <c r="A45" s="124" t="str">
        <f>CONCATENATE('ELI-DL Classes'!$B$7,":",B45)</f>
        <v>eli-dl:produced_manifestation</v>
      </c>
      <c r="B45" s="127" t="s">
        <v>803</v>
      </c>
      <c r="C45" s="119" t="s">
        <v>553</v>
      </c>
      <c r="D45" s="118" t="s">
        <v>424</v>
      </c>
      <c r="E45" s="118" t="s">
        <v>603</v>
      </c>
      <c r="F45" s="118" t="s">
        <v>802</v>
      </c>
      <c r="G45" s="118" t="s">
        <v>801</v>
      </c>
      <c r="I45" s="119" t="s">
        <v>800</v>
      </c>
      <c r="J45" s="138" t="str">
        <f>IF(LEFT(D45,3)="xsd","owl:DatatypeProperty",IF(E45 = "","","owl:ObjectProperty"))</f>
        <v>owl:ObjectProperty</v>
      </c>
      <c r="K45" s="138" t="str">
        <f t="shared" si="3"/>
        <v/>
      </c>
      <c r="L45" s="119" t="str">
        <f t="shared" si="6"/>
        <v/>
      </c>
    </row>
    <row r="46" spans="1:14" ht="42">
      <c r="A46" s="124" t="str">
        <f>CONCATENATE('ELI-DL Classes'!$B$7,":",B46)</f>
        <v>eli-dl:executed</v>
      </c>
      <c r="B46" s="127" t="s">
        <v>799</v>
      </c>
      <c r="C46" s="119" t="s">
        <v>553</v>
      </c>
      <c r="D46" s="118" t="s">
        <v>796</v>
      </c>
      <c r="E46" s="118" t="s">
        <v>603</v>
      </c>
      <c r="I46" s="119" t="s">
        <v>798</v>
      </c>
      <c r="J46" s="138" t="str">
        <f>IF(LEFT(D46,3)="xsd","owl:DatatypeProperty",IF(E46 = "","","owl:ObjectProperty"))</f>
        <v>owl:ObjectProperty</v>
      </c>
      <c r="K46" s="138" t="str">
        <f t="shared" si="3"/>
        <v/>
      </c>
      <c r="L46" s="119" t="str">
        <f t="shared" si="6"/>
        <v/>
      </c>
    </row>
    <row r="47" spans="1:14" s="148" customFormat="1" ht="20" customHeight="1">
      <c r="A47" s="290" t="s">
        <v>569</v>
      </c>
      <c r="B47" s="290"/>
      <c r="C47" s="290"/>
      <c r="D47" s="290"/>
      <c r="E47" s="290"/>
      <c r="F47" s="290"/>
      <c r="G47" s="290"/>
      <c r="H47" s="290"/>
      <c r="I47" s="290"/>
      <c r="J47" s="151"/>
      <c r="K47" s="151"/>
      <c r="L47" s="151"/>
      <c r="M47" s="150"/>
      <c r="N47" s="149"/>
    </row>
    <row r="48" spans="1:14" ht="28">
      <c r="A48" s="124" t="str">
        <f>CONCATENATE('ELI-DL Classes'!$B$7,":",B48)</f>
        <v>eli-dl:was_executed_in</v>
      </c>
      <c r="B48" s="127" t="s">
        <v>797</v>
      </c>
      <c r="C48" s="119" t="s">
        <v>796</v>
      </c>
      <c r="D48" s="118" t="s">
        <v>553</v>
      </c>
      <c r="E48" s="118" t="s">
        <v>603</v>
      </c>
      <c r="I48" s="119" t="s">
        <v>795</v>
      </c>
      <c r="J48" s="138" t="str">
        <f>IF(LEFT(D48,3)="xsd","owl:DatatypeProperty",IF(E48 = "","","owl:ObjectProperty"))</f>
        <v>owl:ObjectProperty</v>
      </c>
      <c r="K48" s="138" t="str">
        <f>IF(RIGHT(E48,1)="1","owl:FunctionalProperty","")</f>
        <v/>
      </c>
      <c r="L48" s="119" t="str">
        <f>IF(OR(LEFT(E48,1) = "1",RIGHT(E48,1) = "1"),CONCATENATE("[ a owl:Restriction ; owl:onProperty ",A48," ;",  IF(LEFT(E48,1) = "1","owl:minCardinality 1;",""), IF(RIGHT(E48,1) = "1","owl:maxCardinality 1;",""),  "]"),"")</f>
        <v/>
      </c>
    </row>
    <row r="49" spans="1:14" s="148" customFormat="1" ht="20" customHeight="1">
      <c r="A49" s="290" t="s">
        <v>794</v>
      </c>
      <c r="B49" s="290"/>
      <c r="C49" s="290"/>
      <c r="D49" s="290"/>
      <c r="E49" s="290"/>
      <c r="F49" s="290"/>
      <c r="G49" s="290"/>
      <c r="H49" s="290"/>
      <c r="I49" s="290"/>
      <c r="J49" s="151"/>
      <c r="K49" s="151"/>
      <c r="L49" s="151"/>
      <c r="M49" s="150"/>
      <c r="N49" s="149"/>
    </row>
    <row r="50" spans="1:14" ht="15">
      <c r="A50" s="124" t="str">
        <f>CONCATENATE('ELI-DL Classes'!$B$7,":",B50)</f>
        <v>eli-dl:had_participation</v>
      </c>
      <c r="B50" s="127" t="s">
        <v>793</v>
      </c>
      <c r="C50" s="119" t="s">
        <v>553</v>
      </c>
      <c r="D50" s="118" t="s">
        <v>748</v>
      </c>
      <c r="E50" s="118" t="s">
        <v>603</v>
      </c>
      <c r="G50" s="118" t="s">
        <v>792</v>
      </c>
      <c r="I50" s="119" t="s">
        <v>791</v>
      </c>
      <c r="J50" s="138" t="str">
        <f t="shared" ref="J50:J58" si="7">IF(LEFT(D50,3)="xsd","owl:DatatypeProperty",IF(E50 = "","","owl:ObjectProperty"))</f>
        <v>owl:ObjectProperty</v>
      </c>
      <c r="K50" s="138" t="str">
        <f t="shared" ref="K50:K63" si="8">IF(RIGHT(E50,1)="1","owl:FunctionalProperty","")</f>
        <v/>
      </c>
    </row>
    <row r="51" spans="1:14" ht="70">
      <c r="A51" s="124" t="str">
        <f>CONCATENATE('ELI-DL Classes'!$B$7,":",B51)</f>
        <v>eli-dl:had_participant_person</v>
      </c>
      <c r="B51" s="127" t="s">
        <v>790</v>
      </c>
      <c r="C51" s="119" t="s">
        <v>770</v>
      </c>
      <c r="D51" s="118" t="s">
        <v>715</v>
      </c>
      <c r="E51" s="118" t="s">
        <v>603</v>
      </c>
      <c r="F51" s="118" t="s">
        <v>783</v>
      </c>
      <c r="G51" s="118" t="s">
        <v>789</v>
      </c>
      <c r="I51" s="119" t="s">
        <v>788</v>
      </c>
      <c r="J51" s="138" t="str">
        <f t="shared" si="7"/>
        <v>owl:ObjectProperty</v>
      </c>
      <c r="K51" s="138" t="str">
        <f t="shared" si="8"/>
        <v/>
      </c>
      <c r="L51" s="119" t="str">
        <f t="shared" ref="L51:L58" si="9">IF(OR(LEFT(E51,1) = "1",RIGHT(E51,1) = "1"),CONCATENATE("[ a owl:Restriction ; owl:onProperty ",A51," ;",  IF(LEFT(E51,1) = "1","owl:minCardinality 1;",""), IF(RIGHT(E51,1) = "1","owl:maxCardinality 1;",""),  "]"),"")</f>
        <v/>
      </c>
    </row>
    <row r="52" spans="1:14" ht="15">
      <c r="A52" s="124" t="str">
        <f>CONCATENATE('ELI-DL Classes'!$B$7,":",B52)</f>
        <v>eli-dl:participant_person_label</v>
      </c>
      <c r="B52" s="127" t="s">
        <v>787</v>
      </c>
      <c r="C52" s="119" t="s">
        <v>553</v>
      </c>
      <c r="D52" s="118" t="s">
        <v>394</v>
      </c>
      <c r="E52" s="118" t="s">
        <v>603</v>
      </c>
      <c r="G52" s="118" t="s">
        <v>786</v>
      </c>
      <c r="I52" s="119" t="s">
        <v>785</v>
      </c>
      <c r="J52" s="138" t="str">
        <f t="shared" si="7"/>
        <v>owl:DatatypeProperty</v>
      </c>
      <c r="K52" s="138" t="str">
        <f t="shared" si="8"/>
        <v/>
      </c>
      <c r="L52" s="119" t="str">
        <f t="shared" si="9"/>
        <v/>
      </c>
    </row>
    <row r="53" spans="1:14" ht="28">
      <c r="A53" s="124" t="str">
        <f>CONCATENATE('ELI-DL Classes'!$B$7,":",B53)</f>
        <v>eli-dl:had_participant_organization</v>
      </c>
      <c r="B53" s="127" t="s">
        <v>784</v>
      </c>
      <c r="C53" s="119" t="s">
        <v>770</v>
      </c>
      <c r="D53" s="118" t="s">
        <v>769</v>
      </c>
      <c r="E53" s="118" t="s">
        <v>603</v>
      </c>
      <c r="F53" s="118" t="s">
        <v>783</v>
      </c>
      <c r="G53" s="118" t="s">
        <v>782</v>
      </c>
      <c r="I53" s="119" t="s">
        <v>781</v>
      </c>
      <c r="J53" s="138" t="str">
        <f t="shared" si="7"/>
        <v>owl:ObjectProperty</v>
      </c>
      <c r="K53" s="138" t="str">
        <f t="shared" si="8"/>
        <v/>
      </c>
      <c r="L53" s="119" t="str">
        <f t="shared" si="9"/>
        <v/>
      </c>
    </row>
    <row r="54" spans="1:14" ht="15">
      <c r="A54" s="124" t="str">
        <f>CONCATENATE('ELI-DL Classes'!$B$7,":",B54)</f>
        <v>eli-dl:participant_organization_label</v>
      </c>
      <c r="B54" s="127" t="s">
        <v>780</v>
      </c>
      <c r="C54" s="119" t="s">
        <v>553</v>
      </c>
      <c r="D54" s="118" t="s">
        <v>394</v>
      </c>
      <c r="E54" s="118" t="s">
        <v>603</v>
      </c>
      <c r="G54" s="118" t="s">
        <v>779</v>
      </c>
      <c r="I54" s="119" t="s">
        <v>778</v>
      </c>
      <c r="J54" s="138" t="str">
        <f t="shared" si="7"/>
        <v>owl:DatatypeProperty</v>
      </c>
      <c r="K54" s="138" t="str">
        <f t="shared" si="8"/>
        <v/>
      </c>
      <c r="L54" s="119" t="str">
        <f t="shared" si="9"/>
        <v/>
      </c>
    </row>
    <row r="55" spans="1:14" ht="42">
      <c r="A55" s="124" t="str">
        <f>CONCATENATE('ELI-DL Classes'!$B$7,":",B55)</f>
        <v>eli-dl:had_responsible_person</v>
      </c>
      <c r="B55" s="127" t="s">
        <v>777</v>
      </c>
      <c r="C55" s="119" t="s">
        <v>770</v>
      </c>
      <c r="D55" s="118" t="s">
        <v>715</v>
      </c>
      <c r="E55" s="118" t="s">
        <v>603</v>
      </c>
      <c r="F55" s="118" t="s">
        <v>714</v>
      </c>
      <c r="G55" s="118" t="s">
        <v>776</v>
      </c>
      <c r="I55" s="119" t="s">
        <v>775</v>
      </c>
      <c r="J55" s="138" t="str">
        <f t="shared" si="7"/>
        <v>owl:ObjectProperty</v>
      </c>
      <c r="K55" s="138" t="str">
        <f t="shared" si="8"/>
        <v/>
      </c>
      <c r="L55" s="119" t="str">
        <f t="shared" si="9"/>
        <v/>
      </c>
    </row>
    <row r="56" spans="1:14" ht="15">
      <c r="A56" s="124" t="str">
        <f>CONCATENATE('ELI-DL Classes'!$B$7,":",B56)</f>
        <v>eli-dl:responsible_person_label</v>
      </c>
      <c r="B56" s="127" t="s">
        <v>774</v>
      </c>
      <c r="C56" s="119" t="s">
        <v>553</v>
      </c>
      <c r="D56" s="118" t="s">
        <v>394</v>
      </c>
      <c r="E56" s="118" t="s">
        <v>603</v>
      </c>
      <c r="G56" s="118" t="s">
        <v>773</v>
      </c>
      <c r="I56" s="119" t="s">
        <v>772</v>
      </c>
      <c r="J56" s="138" t="str">
        <f t="shared" si="7"/>
        <v>owl:DatatypeProperty</v>
      </c>
      <c r="K56" s="138" t="str">
        <f t="shared" si="8"/>
        <v/>
      </c>
      <c r="L56" s="119" t="str">
        <f t="shared" si="9"/>
        <v/>
      </c>
    </row>
    <row r="57" spans="1:14" ht="126">
      <c r="A57" s="124" t="str">
        <f>CONCATENATE('ELI-DL Classes'!$B$7,":",B57)</f>
        <v>eli-dl:had_responsible_organization</v>
      </c>
      <c r="B57" s="127" t="s">
        <v>771</v>
      </c>
      <c r="C57" s="119" t="s">
        <v>770</v>
      </c>
      <c r="D57" s="118" t="s">
        <v>769</v>
      </c>
      <c r="E57" s="118" t="s">
        <v>603</v>
      </c>
      <c r="F57" s="118" t="s">
        <v>768</v>
      </c>
      <c r="G57" s="118" t="s">
        <v>767</v>
      </c>
      <c r="I57" s="119" t="s">
        <v>766</v>
      </c>
      <c r="J57" s="138" t="str">
        <f t="shared" si="7"/>
        <v>owl:ObjectProperty</v>
      </c>
      <c r="K57" s="138" t="str">
        <f t="shared" si="8"/>
        <v/>
      </c>
      <c r="L57" s="119" t="str">
        <f t="shared" si="9"/>
        <v/>
      </c>
    </row>
    <row r="58" spans="1:14" ht="15">
      <c r="A58" s="124" t="str">
        <f>CONCATENATE('ELI-DL Classes'!$B$7,":",B58)</f>
        <v>eli-dl:responsible_organization_label</v>
      </c>
      <c r="B58" s="127" t="s">
        <v>765</v>
      </c>
      <c r="C58" s="119" t="s">
        <v>553</v>
      </c>
      <c r="D58" s="118" t="s">
        <v>394</v>
      </c>
      <c r="E58" s="118" t="s">
        <v>603</v>
      </c>
      <c r="G58" s="118" t="s">
        <v>764</v>
      </c>
      <c r="I58" s="119" t="s">
        <v>763</v>
      </c>
      <c r="J58" s="138" t="str">
        <f t="shared" si="7"/>
        <v>owl:DatatypeProperty</v>
      </c>
      <c r="K58" s="138" t="str">
        <f t="shared" si="8"/>
        <v/>
      </c>
      <c r="L58" s="119" t="str">
        <f t="shared" si="9"/>
        <v/>
      </c>
    </row>
    <row r="59" spans="1:14" s="120" customFormat="1" ht="28">
      <c r="A59" s="122" t="str">
        <f>CONCATENATE('ELI-DL Classes'!$B$7,":",B59)</f>
        <v>eli-dl:had_excused_person</v>
      </c>
      <c r="B59" s="123" t="s">
        <v>762</v>
      </c>
      <c r="C59" s="121" t="s">
        <v>553</v>
      </c>
      <c r="D59" s="120" t="s">
        <v>715</v>
      </c>
      <c r="E59" s="120" t="s">
        <v>603</v>
      </c>
      <c r="G59" s="120" t="s">
        <v>761</v>
      </c>
      <c r="I59" s="121" t="s">
        <v>760</v>
      </c>
      <c r="J59" s="144" t="str">
        <f>IF(LEFT(D59,3)="xsd","owl:DatatypeProperty",IF(E59="","","owl:ObjectProperty"))</f>
        <v>owl:ObjectProperty</v>
      </c>
      <c r="K59" s="144" t="str">
        <f t="shared" si="8"/>
        <v/>
      </c>
      <c r="L59" s="121" t="str">
        <f>IF(OR(LEFT(E59,1)="1",RIGHT(E59,1)="1"),CONCATENATE("[ a owl:Restriction ; owl:onProperty ",A59," ;",IF(LEFT(E59,1)="1","owl:minCardinality 1;",""),IF(RIGHT(E59,1)="1","owl:maxCardinality 1;",""),"]"),"")</f>
        <v/>
      </c>
    </row>
    <row r="60" spans="1:14" s="120" customFormat="1" ht="28">
      <c r="A60" s="122" t="str">
        <f>CONCATENATE('ELI-DL Classes'!$B$7,":",B60)</f>
        <v>eli-dl:excused_person_label</v>
      </c>
      <c r="B60" s="123" t="s">
        <v>759</v>
      </c>
      <c r="C60" s="121" t="s">
        <v>553</v>
      </c>
      <c r="D60" s="120" t="s">
        <v>394</v>
      </c>
      <c r="E60" s="120" t="s">
        <v>603</v>
      </c>
      <c r="G60" s="120" t="s">
        <v>758</v>
      </c>
      <c r="I60" s="121" t="s">
        <v>757</v>
      </c>
      <c r="J60" s="144" t="str">
        <f>IF(LEFT(D60,3)="xsd","owl:DatatypeProperty",IF(E60="","","owl:ObjectProperty"))</f>
        <v>owl:DatatypeProperty</v>
      </c>
      <c r="K60" s="144" t="str">
        <f t="shared" si="8"/>
        <v/>
      </c>
      <c r="L60" s="121" t="str">
        <f>IF(OR(LEFT(E60,1)="1",RIGHT(E60,1)="1"),CONCATENATE("[ a owl:Restriction ; owl:onProperty ",A60," ;",IF(LEFT(E60,1)="1","owl:minCardinality 1;",""),IF(RIGHT(E60,1)="1","owl:maxCardinality 1;",""),"]"),"")</f>
        <v/>
      </c>
    </row>
    <row r="61" spans="1:14" ht="28">
      <c r="A61" s="124" t="str">
        <f>CONCATENATE('ELI-DL Classes'!$B$7,":",B61)</f>
        <v>eli-dl:participation_role</v>
      </c>
      <c r="B61" s="127" t="s">
        <v>756</v>
      </c>
      <c r="C61" s="119" t="s">
        <v>748</v>
      </c>
      <c r="D61" s="118" t="s">
        <v>755</v>
      </c>
      <c r="E61" s="118" t="s">
        <v>667</v>
      </c>
      <c r="G61" s="118" t="s">
        <v>754</v>
      </c>
      <c r="I61" s="119" t="s">
        <v>753</v>
      </c>
      <c r="J61" s="138" t="str">
        <f>IF(LEFT(D61,3)="xsd","owl:DatatypeProperty",IF(E61 = "","","owl:ObjectProperty"))</f>
        <v>owl:ObjectProperty</v>
      </c>
      <c r="K61" s="138" t="str">
        <f t="shared" si="8"/>
        <v>owl:FunctionalProperty</v>
      </c>
      <c r="L61" s="119" t="str">
        <f>IF(OR(LEFT(E61,1) = "1",RIGHT(E61,1) = "1"),CONCATENATE("[ a owl:Restriction ; owl:onProperty ",A61," ;",  IF(LEFT(E61,1) = "1","owl:minCardinality 1;",""), IF(RIGHT(E61,1) = "1","owl:maxCardinality 1;",""),  "]"),"")</f>
        <v>[ a owl:Restriction ; owl:onProperty eli-dl:participation_role ;owl:maxCardinality 1;]</v>
      </c>
    </row>
    <row r="62" spans="1:14" ht="42">
      <c r="A62" s="124" t="str">
        <f>CONCATENATE('ELI-DL Classes'!$B$7,":",B62)</f>
        <v>eli-dl:participation_in_name_of</v>
      </c>
      <c r="B62" s="127" t="s">
        <v>752</v>
      </c>
      <c r="C62" s="119" t="s">
        <v>748</v>
      </c>
      <c r="D62" s="118" t="s">
        <v>251</v>
      </c>
      <c r="E62" s="118" t="s">
        <v>603</v>
      </c>
      <c r="G62" s="118" t="s">
        <v>751</v>
      </c>
      <c r="I62" s="119" t="s">
        <v>750</v>
      </c>
      <c r="J62" s="138" t="str">
        <f>IF(LEFT(D62,3)="xsd","owl:DatatypeProperty",IF(E62 = "","","owl:ObjectProperty"))</f>
        <v>owl:ObjectProperty</v>
      </c>
      <c r="K62" s="138" t="str">
        <f t="shared" si="8"/>
        <v/>
      </c>
      <c r="L62" s="119" t="str">
        <f>IF(OR(LEFT(E62,1) = "1",RIGHT(E62,1) = "1"),CONCATENATE("[ a owl:Restriction ; owl:onProperty ",A62," ;",  IF(LEFT(E62,1) = "1","owl:minCardinality 1;",""), IF(RIGHT(E62,1) = "1","owl:maxCardinality 1;",""),  "]"),"")</f>
        <v/>
      </c>
    </row>
    <row r="63" spans="1:14" ht="15">
      <c r="A63" s="124" t="str">
        <f>CONCATENATE('ELI-DL Classes'!$B$7,":",B63)</f>
        <v>eli-dl:appointed_participant</v>
      </c>
      <c r="B63" s="127" t="s">
        <v>749</v>
      </c>
      <c r="C63" s="119" t="s">
        <v>553</v>
      </c>
      <c r="D63" s="118" t="s">
        <v>748</v>
      </c>
      <c r="E63" s="118" t="s">
        <v>603</v>
      </c>
      <c r="G63" s="118" t="s">
        <v>747</v>
      </c>
      <c r="I63" s="119" t="s">
        <v>746</v>
      </c>
      <c r="J63" s="138" t="str">
        <f>IF(LEFT(D63,3)="xsd","owl:DatatypeProperty",IF(E63 = "","","owl:ObjectProperty"))</f>
        <v>owl:ObjectProperty</v>
      </c>
      <c r="K63" s="138" t="str">
        <f t="shared" si="8"/>
        <v/>
      </c>
      <c r="L63" s="119" t="str">
        <f>IF(OR(LEFT(E63,1) = "1",RIGHT(E63,1) = "1"),CONCATENATE("[ a owl:Restriction ; owl:onProperty ",A63," ;",  IF(LEFT(E63,1) = "1","owl:minCardinality 1;",""), IF(RIGHT(E63,1) = "1","owl:maxCardinality 1;",""),  "]"),"")</f>
        <v/>
      </c>
    </row>
    <row r="64" spans="1:14" s="148" customFormat="1" ht="20" customHeight="1">
      <c r="A64" s="290" t="s">
        <v>745</v>
      </c>
      <c r="B64" s="290"/>
      <c r="C64" s="290"/>
      <c r="D64" s="290"/>
      <c r="E64" s="290"/>
      <c r="F64" s="290"/>
      <c r="G64" s="290"/>
      <c r="H64" s="290"/>
      <c r="I64" s="290"/>
      <c r="J64" s="151"/>
      <c r="K64" s="151"/>
      <c r="L64" s="151"/>
      <c r="M64" s="150"/>
      <c r="N64" s="149"/>
    </row>
    <row r="65" spans="1:14" s="120" customFormat="1" ht="31.5" customHeight="1">
      <c r="A65" s="122" t="str">
        <f>CONCATENATE('ELI-DL Classes'!$B$7,":",B65)</f>
        <v>eli-dl:decided_on_a_realization_of</v>
      </c>
      <c r="B65" s="123" t="s">
        <v>744</v>
      </c>
      <c r="C65" s="121" t="s">
        <v>561</v>
      </c>
      <c r="D65" s="120" t="s">
        <v>433</v>
      </c>
      <c r="E65" s="120" t="s">
        <v>603</v>
      </c>
      <c r="F65" s="120" t="s">
        <v>743</v>
      </c>
      <c r="G65" s="120" t="s">
        <v>742</v>
      </c>
      <c r="I65" s="121" t="s">
        <v>741</v>
      </c>
      <c r="J65" s="144" t="str">
        <f>IF(LEFT(D65,3)="xsd","owl:DatatypeProperty",IF(E65="","","owl:ObjectProperty"))</f>
        <v>owl:ObjectProperty</v>
      </c>
      <c r="K65" s="144" t="str">
        <f>IF(RIGHT(E65,1)="1","owl:FunctionalProperty","")</f>
        <v/>
      </c>
      <c r="L65" s="121" t="str">
        <f>IF(OR(LEFT(E65,1)="1",RIGHT(E65,1)="1"),CONCATENATE("[ a owl:Restriction ; owl:onProperty ",A65," ;",IF(LEFT(E65,1)="1","owl:minCardinality 1;",""),IF(RIGHT(E65,1)="1","owl:maxCardinality 1;",""),"]"),"")</f>
        <v/>
      </c>
      <c r="M65" s="147"/>
      <c r="N65" s="122"/>
    </row>
    <row r="66" spans="1:14" s="120" customFormat="1" ht="31.5" customHeight="1">
      <c r="A66" s="122" t="str">
        <f>CONCATENATE('ELI-DL Classes'!$B$7,":",B66)</f>
        <v>eli-dl:decision_method</v>
      </c>
      <c r="B66" s="123" t="s">
        <v>740</v>
      </c>
      <c r="C66" s="121" t="s">
        <v>561</v>
      </c>
      <c r="D66" s="120" t="s">
        <v>739</v>
      </c>
      <c r="E66" s="120" t="s">
        <v>603</v>
      </c>
      <c r="F66" s="120" t="s">
        <v>738</v>
      </c>
      <c r="G66" s="120" t="s">
        <v>737</v>
      </c>
      <c r="I66" s="121" t="s">
        <v>736</v>
      </c>
      <c r="J66" s="144" t="str">
        <f>IF(LEFT(D66,3)="xsd","owl:DatatypeProperty",IF(E66="","","owl:ObjectProperty"))</f>
        <v>owl:ObjectProperty</v>
      </c>
      <c r="K66" s="144"/>
      <c r="L66" s="121" t="str">
        <f>IF(OR(LEFT(E66,1)="1",RIGHT(E66,1)="1"),CONCATENATE("[ a owl:Restriction ; owl:onProperty ",A66," ;",IF(LEFT(E66,1)="1","owl:minCardinality 1;",""),IF(RIGHT(E66,1)="1","owl:maxCardinality 1;",""),"]"),"")</f>
        <v/>
      </c>
      <c r="M66" s="147"/>
      <c r="N66" s="122"/>
    </row>
    <row r="67" spans="1:14" ht="31.5" customHeight="1">
      <c r="A67" s="126" t="str">
        <f>CONCATENATE('ELI-DL Classes'!$B$7,":",B67)</f>
        <v>eli-dl:decision_outcome</v>
      </c>
      <c r="B67" s="125" t="s">
        <v>735</v>
      </c>
      <c r="C67" s="146" t="s">
        <v>561</v>
      </c>
      <c r="D67" s="145" t="s">
        <v>734</v>
      </c>
      <c r="E67" s="118" t="s">
        <v>603</v>
      </c>
      <c r="F67" s="118" t="s">
        <v>654</v>
      </c>
      <c r="G67" s="118" t="s">
        <v>733</v>
      </c>
      <c r="I67" s="119" t="s">
        <v>732</v>
      </c>
      <c r="J67" s="138" t="str">
        <f>IF(LEFT(D67,3)="xsd","owl:DatatypeProperty",IF(E67="","","owl:ObjectProperty"))</f>
        <v>owl:ObjectProperty</v>
      </c>
      <c r="K67" s="138" t="str">
        <f t="shared" ref="K67:K77" si="10">IF(RIGHT(E67,1)="1","owl:FunctionalProperty","")</f>
        <v/>
      </c>
      <c r="L67" s="119" t="str">
        <f>IF(OR(LEFT(E67,1)="1",RIGHT(E67,1)="1"),CONCATENATE("[ a owl:Restriction ; owl:onProperty ",A67," ;",IF(LEFT(E67,1)="1","owl:minCardinality 1;",""),IF(RIGHT(E67,1)="1","owl:maxCardinality 1;",""),"]"),"")</f>
        <v/>
      </c>
    </row>
    <row r="68" spans="1:14" ht="20" customHeight="1">
      <c r="A68" s="124" t="str">
        <f>CONCATENATE('ELI-DL Classes'!$B$7,":",B68)</f>
        <v>eli-dl:had_voter_favor</v>
      </c>
      <c r="B68" s="127" t="s">
        <v>731</v>
      </c>
      <c r="C68" s="119" t="s">
        <v>701</v>
      </c>
      <c r="D68" s="118" t="s">
        <v>715</v>
      </c>
      <c r="E68" s="118" t="s">
        <v>603</v>
      </c>
      <c r="F68" s="118" t="s">
        <v>714</v>
      </c>
      <c r="G68" s="118" t="s">
        <v>730</v>
      </c>
      <c r="I68" s="118" t="s">
        <v>729</v>
      </c>
      <c r="J68" s="138" t="str">
        <f t="shared" ref="J68:J73" si="11">IF(LEFT(D68,3)="xsd","owl:DatatypeProperty",IF(E68 = "","","owl:ObjectProperty"))</f>
        <v>owl:ObjectProperty</v>
      </c>
      <c r="K68" s="138" t="str">
        <f t="shared" si="10"/>
        <v/>
      </c>
      <c r="L68" s="119" t="str">
        <f t="shared" ref="L68:L73" si="12">IF(OR(LEFT(E68,1) = "1",RIGHT(E68,1) = "1"),CONCATENATE("[ a owl:Restriction ; owl:onProperty ",A68," ;",  IF(LEFT(E68,1) = "1","owl:minCardinality 1;",""), IF(RIGHT(E68,1) = "1","owl:maxCardinality 1;",""),  "]"),"")</f>
        <v/>
      </c>
    </row>
    <row r="69" spans="1:14" ht="20" customHeight="1">
      <c r="A69" s="124" t="str">
        <f>CONCATENATE('ELI-DL Classes'!$B$7,":",B69)</f>
        <v>eli-dl:had_voter_against</v>
      </c>
      <c r="B69" s="127" t="s">
        <v>728</v>
      </c>
      <c r="C69" s="119" t="s">
        <v>701</v>
      </c>
      <c r="D69" s="118" t="s">
        <v>715</v>
      </c>
      <c r="E69" s="118" t="s">
        <v>603</v>
      </c>
      <c r="F69" s="118" t="s">
        <v>714</v>
      </c>
      <c r="G69" s="118" t="s">
        <v>727</v>
      </c>
      <c r="I69" s="118" t="s">
        <v>726</v>
      </c>
      <c r="J69" s="138" t="str">
        <f t="shared" si="11"/>
        <v>owl:ObjectProperty</v>
      </c>
      <c r="K69" s="138" t="str">
        <f t="shared" si="10"/>
        <v/>
      </c>
      <c r="L69" s="119" t="str">
        <f t="shared" si="12"/>
        <v/>
      </c>
    </row>
    <row r="70" spans="1:14" ht="20" customHeight="1">
      <c r="A70" s="124" t="str">
        <f>CONCATENATE('ELI-DL Classes'!$B$7,":",B70)</f>
        <v>eli-dl:had_voter_abstention</v>
      </c>
      <c r="B70" s="127" t="s">
        <v>725</v>
      </c>
      <c r="C70" s="119" t="s">
        <v>701</v>
      </c>
      <c r="D70" s="118" t="s">
        <v>715</v>
      </c>
      <c r="E70" s="118" t="s">
        <v>603</v>
      </c>
      <c r="F70" s="118" t="s">
        <v>714</v>
      </c>
      <c r="G70" s="118" t="s">
        <v>724</v>
      </c>
      <c r="I70" s="118" t="s">
        <v>723</v>
      </c>
      <c r="J70" s="138" t="str">
        <f t="shared" si="11"/>
        <v>owl:ObjectProperty</v>
      </c>
      <c r="K70" s="138" t="str">
        <f t="shared" si="10"/>
        <v/>
      </c>
      <c r="L70" s="119" t="str">
        <f t="shared" si="12"/>
        <v/>
      </c>
    </row>
    <row r="71" spans="1:14" ht="33" customHeight="1">
      <c r="A71" s="124" t="str">
        <f>CONCATENATE('ELI-DL Classes'!$B$7,":",B71)</f>
        <v>eli-dl:had_voter_intended_favor</v>
      </c>
      <c r="B71" s="127" t="s">
        <v>722</v>
      </c>
      <c r="C71" s="119" t="s">
        <v>701</v>
      </c>
      <c r="D71" s="118" t="s">
        <v>715</v>
      </c>
      <c r="E71" s="118" t="s">
        <v>603</v>
      </c>
      <c r="F71" s="118" t="s">
        <v>714</v>
      </c>
      <c r="G71" s="118" t="s">
        <v>721</v>
      </c>
      <c r="I71" s="119" t="s">
        <v>720</v>
      </c>
      <c r="J71" s="138" t="str">
        <f t="shared" si="11"/>
        <v>owl:ObjectProperty</v>
      </c>
      <c r="K71" s="138" t="str">
        <f t="shared" si="10"/>
        <v/>
      </c>
      <c r="L71" s="119" t="str">
        <f t="shared" si="12"/>
        <v/>
      </c>
    </row>
    <row r="72" spans="1:14" ht="29.25" customHeight="1">
      <c r="A72" s="124" t="str">
        <f>CONCATENATE('ELI-DL Classes'!$B$7,":",B72)</f>
        <v>eli-dl:had_voter_intended_against</v>
      </c>
      <c r="B72" s="127" t="s">
        <v>719</v>
      </c>
      <c r="C72" s="119" t="s">
        <v>701</v>
      </c>
      <c r="D72" s="118" t="s">
        <v>715</v>
      </c>
      <c r="E72" s="118" t="s">
        <v>603</v>
      </c>
      <c r="F72" s="118" t="s">
        <v>714</v>
      </c>
      <c r="G72" s="118" t="s">
        <v>718</v>
      </c>
      <c r="I72" s="119" t="s">
        <v>717</v>
      </c>
      <c r="J72" s="138" t="str">
        <f t="shared" si="11"/>
        <v>owl:ObjectProperty</v>
      </c>
      <c r="K72" s="138" t="str">
        <f t="shared" si="10"/>
        <v/>
      </c>
      <c r="L72" s="119" t="str">
        <f t="shared" si="12"/>
        <v/>
      </c>
    </row>
    <row r="73" spans="1:14" ht="30.75" customHeight="1">
      <c r="A73" s="124" t="str">
        <f>CONCATENATE('ELI-DL Classes'!$B$7,":",B73)</f>
        <v>eli-dl:had_voter_intended_abstention</v>
      </c>
      <c r="B73" s="127" t="s">
        <v>716</v>
      </c>
      <c r="C73" s="119" t="s">
        <v>701</v>
      </c>
      <c r="D73" s="118" t="s">
        <v>715</v>
      </c>
      <c r="E73" s="118" t="s">
        <v>603</v>
      </c>
      <c r="F73" s="118" t="s">
        <v>714</v>
      </c>
      <c r="G73" s="118" t="s">
        <v>713</v>
      </c>
      <c r="I73" s="119" t="s">
        <v>712</v>
      </c>
      <c r="J73" s="138" t="str">
        <f t="shared" si="11"/>
        <v>owl:ObjectProperty</v>
      </c>
      <c r="K73" s="138" t="str">
        <f t="shared" si="10"/>
        <v/>
      </c>
      <c r="L73" s="119" t="str">
        <f t="shared" si="12"/>
        <v/>
      </c>
    </row>
    <row r="74" spans="1:14" s="120" customFormat="1" ht="30" customHeight="1">
      <c r="A74" s="122" t="str">
        <f>CONCATENATE('ELI-DL Classes'!$B$7,":",B74)</f>
        <v>eli-dl:number_of_attendees</v>
      </c>
      <c r="B74" s="123" t="s">
        <v>711</v>
      </c>
      <c r="C74" s="121" t="s">
        <v>701</v>
      </c>
      <c r="D74" s="120" t="s">
        <v>700</v>
      </c>
      <c r="E74" s="120" t="s">
        <v>667</v>
      </c>
      <c r="G74" s="120" t="s">
        <v>710</v>
      </c>
      <c r="I74" s="121" t="s">
        <v>709</v>
      </c>
      <c r="J74" s="144" t="str">
        <f>IF(LEFT(D74,3)="xsd","owl:DatatypeProperty",IF(E74="","","owl:ObjectProperty"))</f>
        <v>owl:DatatypeProperty</v>
      </c>
      <c r="K74" s="144" t="str">
        <f t="shared" si="10"/>
        <v>owl:FunctionalProperty</v>
      </c>
      <c r="L74" s="121" t="str">
        <f>IF(OR(LEFT(E74,1)="1",RIGHT(E74,1)="1"),CONCATENATE("[ a owl:Restriction ; owl:onProperty ",A74," ;",IF(LEFT(E74,1)="1","owl:minCardinality 1;",""),IF(RIGHT(E74,1)="1","owl:maxCardinality 1;",""),"]"),"")</f>
        <v>[ a owl:Restriction ; owl:onProperty eli-dl:number_of_attendees ;owl:maxCardinality 1;]</v>
      </c>
    </row>
    <row r="75" spans="1:14" ht="39.75" customHeight="1">
      <c r="A75" s="124" t="str">
        <f>CONCATENATE('ELI-DL Classes'!$B$7,":",B75)</f>
        <v>eli-dl:number_of_votes_favor</v>
      </c>
      <c r="B75" s="127" t="s">
        <v>708</v>
      </c>
      <c r="C75" s="119" t="s">
        <v>701</v>
      </c>
      <c r="D75" s="118" t="s">
        <v>700</v>
      </c>
      <c r="E75" s="118" t="s">
        <v>667</v>
      </c>
      <c r="G75" s="118" t="s">
        <v>707</v>
      </c>
      <c r="I75" s="118" t="s">
        <v>706</v>
      </c>
      <c r="J75" s="138" t="str">
        <f>IF(LEFT(D75,3)="xsd","owl:DatatypeProperty",IF(E75 = "","","owl:ObjectProperty"))</f>
        <v>owl:DatatypeProperty</v>
      </c>
      <c r="K75" s="138" t="str">
        <f t="shared" si="10"/>
        <v>owl:FunctionalProperty</v>
      </c>
      <c r="L75" s="119" t="str">
        <f>IF(OR(LEFT(E75,1)="1",RIGHT(E75,1)="1"),CONCATENATE("[ a owl:Restriction ; owl:onProperty ",A75," ;",IF(LEFT(E75,1)="1","owl:minCardinality 1;",""),IF(RIGHT(E75,1)="1","owl:maxCardinality 1;",""),"]"),"")</f>
        <v>[ a owl:Restriction ; owl:onProperty eli-dl:number_of_votes_favor ;owl:maxCardinality 1;]</v>
      </c>
    </row>
    <row r="76" spans="1:14" ht="44.25" customHeight="1">
      <c r="A76" s="124" t="str">
        <f>CONCATENATE('ELI-DL Classes'!$B$7,":",B76)</f>
        <v>eli-dl:number_of_votes_against</v>
      </c>
      <c r="B76" s="127" t="s">
        <v>705</v>
      </c>
      <c r="C76" s="119" t="s">
        <v>701</v>
      </c>
      <c r="D76" s="118" t="s">
        <v>700</v>
      </c>
      <c r="E76" s="118" t="s">
        <v>667</v>
      </c>
      <c r="G76" s="118" t="s">
        <v>704</v>
      </c>
      <c r="I76" s="118" t="s">
        <v>703</v>
      </c>
      <c r="J76" s="138" t="str">
        <f>IF(LEFT(D76,3)="xsd","owl:DatatypeProperty",IF(E76 = "","","owl:ObjectProperty"))</f>
        <v>owl:DatatypeProperty</v>
      </c>
      <c r="K76" s="138" t="str">
        <f t="shared" si="10"/>
        <v>owl:FunctionalProperty</v>
      </c>
      <c r="L76" s="119" t="str">
        <f>IF(OR(LEFT(E76,1)="1",RIGHT(E76,1)="1"),CONCATENATE("[ a owl:Restriction ; owl:onProperty ",A76," ;",IF(LEFT(E76,1)="1","owl:minCardinality 1;",""),IF(RIGHT(E76,1)="1","owl:maxCardinality 1;",""),"]"),"")</f>
        <v>[ a owl:Restriction ; owl:onProperty eli-dl:number_of_votes_against ;owl:maxCardinality 1;]</v>
      </c>
    </row>
    <row r="77" spans="1:14" ht="42.75" customHeight="1">
      <c r="A77" s="124" t="str">
        <f>CONCATENATE('ELI-DL Classes'!$B$7,":",B77)</f>
        <v>eli-dl:number_of_votes_abstention</v>
      </c>
      <c r="B77" s="127" t="s">
        <v>702</v>
      </c>
      <c r="C77" s="119" t="s">
        <v>701</v>
      </c>
      <c r="D77" s="118" t="s">
        <v>700</v>
      </c>
      <c r="E77" s="118" t="s">
        <v>667</v>
      </c>
      <c r="G77" s="118" t="s">
        <v>699</v>
      </c>
      <c r="I77" s="118" t="s">
        <v>698</v>
      </c>
      <c r="J77" s="138" t="str">
        <f>IF(LEFT(D77,3)="xsd","owl:DatatypeProperty",IF(E77 = "","","owl:ObjectProperty"))</f>
        <v>owl:DatatypeProperty</v>
      </c>
      <c r="K77" s="138" t="str">
        <f t="shared" si="10"/>
        <v>owl:FunctionalProperty</v>
      </c>
      <c r="L77" s="119" t="str">
        <f>IF(OR(LEFT(E77,1)="1",RIGHT(E77,1)="1"),CONCATENATE("[ a owl:Restriction ; owl:onProperty ",A77," ;",IF(LEFT(E77,1)="1","owl:minCardinality 1;",""),IF(RIGHT(E77,1)="1","owl:maxCardinality 1;",""),"]"),"")</f>
        <v>[ a owl:Restriction ; owl:onProperty eli-dl:number_of_votes_abstention ;owl:maxCardinality 1;]</v>
      </c>
    </row>
    <row r="78" spans="1:14" ht="35.25" customHeight="1">
      <c r="A78" s="133" t="s">
        <v>584</v>
      </c>
      <c r="B78" s="133" t="s">
        <v>584</v>
      </c>
      <c r="C78" s="132" t="s">
        <v>460</v>
      </c>
      <c r="D78" s="133" t="s">
        <v>459</v>
      </c>
      <c r="E78" s="133" t="s">
        <v>697</v>
      </c>
      <c r="F78" s="132" t="s">
        <v>696</v>
      </c>
      <c r="G78" s="133" t="s">
        <v>586</v>
      </c>
      <c r="H78" s="133" t="s">
        <v>695</v>
      </c>
      <c r="I78" s="133" t="s">
        <v>456</v>
      </c>
      <c r="J78" s="138"/>
      <c r="K78" s="138"/>
    </row>
    <row r="79" spans="1:14" s="139" customFormat="1" ht="20" customHeight="1">
      <c r="A79" s="289" t="s">
        <v>694</v>
      </c>
      <c r="B79" s="289"/>
      <c r="C79" s="289"/>
      <c r="D79" s="289"/>
      <c r="E79" s="289"/>
      <c r="F79" s="289"/>
      <c r="G79" s="289"/>
      <c r="H79" s="289"/>
      <c r="I79" s="289"/>
      <c r="J79" s="142"/>
      <c r="K79" s="142"/>
      <c r="L79" s="142"/>
      <c r="M79" s="141"/>
      <c r="N79" s="140"/>
    </row>
    <row r="80" spans="1:14" ht="45.75" customHeight="1">
      <c r="A80" s="124" t="str">
        <f>CONCATENATE('ELI-DL Classes'!$B$7,":",B80)</f>
        <v>eli-dl:refers_to</v>
      </c>
      <c r="B80" s="127" t="s">
        <v>87</v>
      </c>
      <c r="C80" s="121"/>
      <c r="D80" s="120"/>
      <c r="E80" s="118" t="s">
        <v>603</v>
      </c>
      <c r="G80" s="118" t="s">
        <v>693</v>
      </c>
      <c r="H80" s="118" t="s">
        <v>89</v>
      </c>
      <c r="I80" s="143" t="s">
        <v>692</v>
      </c>
      <c r="J80" s="138" t="str">
        <f>IF(LEFT(D80,3)="xsd","owl:DatatypeProperty",IF(E80="","","owl:ObjectProperty"))</f>
        <v>owl:ObjectProperty</v>
      </c>
      <c r="K80" s="138" t="str">
        <f t="shared" ref="K80:K85" si="13">IF(RIGHT(E80,1)="1","owl:FunctionalProperty","")</f>
        <v/>
      </c>
      <c r="L80" s="119" t="str">
        <f>IF(OR(LEFT(E80,1) = "1",RIGHT(E80,1) = "1"),CONCATENATE("[ a owl:Restriction ; owl:onProperty ",A80," ;",  IF(LEFT(E80,1) = "1","owl:minCardinality 1;",""), IF(RIGHT(E80,1) = "1","owl:maxCardinality 1;",""),  "]"),"")</f>
        <v/>
      </c>
      <c r="M80" s="118" t="s">
        <v>689</v>
      </c>
      <c r="N80" s="118" t="s">
        <v>622</v>
      </c>
    </row>
    <row r="81" spans="1:14" ht="28">
      <c r="A81" s="124" t="str">
        <f>CONCATENATE('ELI-DL Classes'!$B$7,":",B81)</f>
        <v>eli-dl:is_referred_to_by</v>
      </c>
      <c r="B81" s="127" t="s">
        <v>89</v>
      </c>
      <c r="C81" s="121"/>
      <c r="D81" s="120"/>
      <c r="E81" s="118" t="s">
        <v>603</v>
      </c>
      <c r="G81" s="118" t="s">
        <v>691</v>
      </c>
      <c r="H81" s="118" t="s">
        <v>87</v>
      </c>
      <c r="I81" s="143" t="s">
        <v>690</v>
      </c>
      <c r="J81" s="138" t="str">
        <f>IF(LEFT(D81,3)="xsd","owl:DatatypeProperty",IF(E81 = "","","owl:ObjectProperty"))</f>
        <v>owl:ObjectProperty</v>
      </c>
      <c r="K81" s="138" t="str">
        <f t="shared" si="13"/>
        <v/>
      </c>
      <c r="L81" s="119" t="str">
        <f>IF(OR(LEFT(E81,1) = "1",RIGHT(E81,1) = "1"),CONCATENATE("[ a owl:Restriction ; owl:onProperty ",A81," ;",  IF(LEFT(E81,1) = "1","owl:minCardinality 1;",""), IF(RIGHT(E81,1) = "1","owl:maxCardinality 1;",""),  "]"),"")</f>
        <v/>
      </c>
      <c r="M81" s="118" t="s">
        <v>689</v>
      </c>
      <c r="N81" s="118" t="s">
        <v>679</v>
      </c>
    </row>
    <row r="82" spans="1:14" ht="28">
      <c r="A82" s="124" t="str">
        <f>CONCATENATE('ELI-DL Classes'!$B$7,":",B82)</f>
        <v>eli-dl:adopts</v>
      </c>
      <c r="B82" s="127" t="s">
        <v>685</v>
      </c>
      <c r="C82" s="119" t="s">
        <v>433</v>
      </c>
      <c r="D82" s="118" t="s">
        <v>433</v>
      </c>
      <c r="E82" s="118" t="s">
        <v>603</v>
      </c>
      <c r="F82" s="120"/>
      <c r="G82" s="118" t="s">
        <v>685</v>
      </c>
      <c r="H82" s="118" t="s">
        <v>687</v>
      </c>
      <c r="I82" s="119" t="s">
        <v>688</v>
      </c>
      <c r="J82" s="138" t="str">
        <f>IF(LEFT(D82,3)="xsd","owl:DatatypeProperty",IF(E82 = "","","owl:ObjectProperty"))</f>
        <v>owl:ObjectProperty</v>
      </c>
      <c r="K82" s="138" t="str">
        <f t="shared" si="13"/>
        <v/>
      </c>
      <c r="L82" s="119" t="str">
        <f>IF(OR(LEFT(E82,1) = "1",RIGHT(E82,1) = "1"),CONCATENATE("[ a owl:Restriction ; owl:onProperty ",A82," ;",  IF(LEFT(E82,1) = "1","owl:minCardinality 1;",""), IF(RIGHT(E82,1) = "1","owl:maxCardinality 1;",""),  "]"),"")</f>
        <v/>
      </c>
    </row>
    <row r="83" spans="1:14" ht="15">
      <c r="A83" s="124" t="str">
        <f>CONCATENATE('ELI-DL Classes'!$B$7,":",B83)</f>
        <v>eli-dl:is_adopted_in</v>
      </c>
      <c r="B83" s="127" t="s">
        <v>687</v>
      </c>
      <c r="C83" s="119" t="s">
        <v>433</v>
      </c>
      <c r="D83" s="118" t="s">
        <v>433</v>
      </c>
      <c r="E83" s="118" t="s">
        <v>603</v>
      </c>
      <c r="F83" s="120"/>
      <c r="G83" s="118" t="s">
        <v>686</v>
      </c>
      <c r="H83" s="118" t="s">
        <v>685</v>
      </c>
      <c r="I83" s="119" t="s">
        <v>684</v>
      </c>
      <c r="J83" s="138" t="str">
        <f>IF(LEFT(D83,3)="xsd","owl:DatatypeProperty",IF(E83 = "","","owl:ObjectProperty"))</f>
        <v>owl:ObjectProperty</v>
      </c>
      <c r="K83" s="138" t="str">
        <f t="shared" si="13"/>
        <v/>
      </c>
      <c r="L83" s="119" t="str">
        <f>IF(OR(LEFT(E83,1) = "1",RIGHT(E83,1) = "1"),CONCATENATE("[ a owl:Restriction ; owl:onProperty ",A83," ;",  IF(LEFT(E83,1) = "1","owl:minCardinality 1;",""), IF(RIGHT(E83,1) = "1","owl:maxCardinality 1;",""),  "]"),"")</f>
        <v/>
      </c>
    </row>
    <row r="84" spans="1:14" ht="15">
      <c r="A84" s="124" t="str">
        <f>CONCATENATE('ELI-DL Classes'!$B$7,":",B84)</f>
        <v>eli-dl:answers_to</v>
      </c>
      <c r="B84" s="127" t="s">
        <v>677</v>
      </c>
      <c r="C84" s="119" t="s">
        <v>433</v>
      </c>
      <c r="D84" s="118" t="s">
        <v>433</v>
      </c>
      <c r="E84" s="118" t="s">
        <v>603</v>
      </c>
      <c r="F84" s="120" t="s">
        <v>622</v>
      </c>
      <c r="G84" s="118" t="s">
        <v>683</v>
      </c>
      <c r="H84" s="118" t="s">
        <v>682</v>
      </c>
      <c r="I84" s="119" t="s">
        <v>681</v>
      </c>
      <c r="J84" s="138" t="str">
        <f>IF(LEFT(D84,3)="xsd","owl:DatatypeProperty",IF(E84 = "","","owl:ObjectProperty"))</f>
        <v>owl:ObjectProperty</v>
      </c>
      <c r="K84" s="138" t="str">
        <f t="shared" si="13"/>
        <v/>
      </c>
      <c r="L84" s="119" t="str">
        <f>IF(OR(LEFT(E84,1)="1",RIGHT(E84,1)="1"),CONCATENATE("[ a owl:Restriction ; owl:onProperty ",A84," ;",IF(LEFT(E84,1)="1","owl:minCardinality 1;",""),IF(RIGHT(E84,1)="1","owl:maxCardinality 1;",""),"]"),"")</f>
        <v/>
      </c>
    </row>
    <row r="85" spans="1:14" ht="15">
      <c r="A85" s="124" t="str">
        <f>CONCATENATE('ELI-DL Classes'!$B$7,":",B85)</f>
        <v>eli-dl:is_answered_in</v>
      </c>
      <c r="B85" s="127" t="s">
        <v>680</v>
      </c>
      <c r="C85" s="119" t="s">
        <v>433</v>
      </c>
      <c r="D85" s="118" t="s">
        <v>433</v>
      </c>
      <c r="E85" s="118" t="s">
        <v>603</v>
      </c>
      <c r="F85" s="120" t="s">
        <v>679</v>
      </c>
      <c r="G85" s="118" t="s">
        <v>678</v>
      </c>
      <c r="H85" s="118" t="s">
        <v>677</v>
      </c>
      <c r="I85" s="119" t="s">
        <v>676</v>
      </c>
      <c r="J85" s="138" t="str">
        <f>IF(LEFT(D85,3)="xsd","owl:DatatypeProperty",IF(E85 = "","","owl:ObjectProperty"))</f>
        <v>owl:ObjectProperty</v>
      </c>
      <c r="K85" s="138" t="str">
        <f t="shared" si="13"/>
        <v/>
      </c>
      <c r="L85" s="119" t="str">
        <f>IF(OR(LEFT(E85,1)="1",RIGHT(E85,1)="1"),CONCATENATE("[ a owl:Restriction ; owl:onProperty ",A85," ;",IF(LEFT(E85,1)="1","owl:minCardinality 1;",""),IF(RIGHT(E85,1)="1","owl:maxCardinality 1;",""),"]"),"")</f>
        <v/>
      </c>
    </row>
    <row r="86" spans="1:14" ht="14">
      <c r="A86" s="124"/>
      <c r="B86" s="127"/>
      <c r="I86" s="119"/>
      <c r="J86" s="138"/>
      <c r="K86" s="138"/>
      <c r="L86" s="119" t="str">
        <f>IF(OR(LEFT(E86,1)="1",RIGHT(E86,1)="1"),CONCATENATE("[ a owl:Restriction ; owl:onProperty ",A86," ;",IF(LEFT(E86,1)="1","owl:minCardinality 1;",""),IF(RIGHT(E86,1)="1","owl:maxCardinality 1;",""),"]"),"")</f>
        <v/>
      </c>
    </row>
    <row r="87" spans="1:14" s="139" customFormat="1" ht="20" customHeight="1">
      <c r="A87" s="289" t="s">
        <v>675</v>
      </c>
      <c r="B87" s="289"/>
      <c r="C87" s="289"/>
      <c r="D87" s="289"/>
      <c r="E87" s="289"/>
      <c r="F87" s="289"/>
      <c r="G87" s="289"/>
      <c r="H87" s="289"/>
      <c r="I87" s="289"/>
      <c r="J87" s="142"/>
      <c r="K87" s="142"/>
      <c r="L87" s="142"/>
      <c r="M87" s="141"/>
      <c r="N87" s="140"/>
    </row>
    <row r="88" spans="1:14" ht="15">
      <c r="A88" s="124" t="str">
        <f>CONCATENATE('ELI-DL Classes'!$B$7,":",B88)</f>
        <v>eli-dl:legislative_process_work_id</v>
      </c>
      <c r="B88" s="127" t="s">
        <v>674</v>
      </c>
      <c r="C88" s="119" t="s">
        <v>542</v>
      </c>
      <c r="D88" s="118" t="s">
        <v>603</v>
      </c>
      <c r="E88" s="118" t="s">
        <v>603</v>
      </c>
      <c r="G88" s="118" t="s">
        <v>673</v>
      </c>
      <c r="I88" s="137" t="s">
        <v>672</v>
      </c>
      <c r="J88" s="138" t="str">
        <f t="shared" ref="J88:J107" si="14">IF(LEFT(D88,3)="xsd","owl:DatatypeProperty",IF(E88="","","owl:ObjectProperty"))</f>
        <v>owl:ObjectProperty</v>
      </c>
      <c r="K88" s="138" t="str">
        <f t="shared" ref="K88:K109" si="15">IF(RIGHT(E88,1)="1","owl:FunctionalProperty","")</f>
        <v/>
      </c>
      <c r="L88" s="119" t="str">
        <f t="shared" ref="L88:L107" si="16">IF(OR(LEFT(E88,1)="1",RIGHT(E88,1)="1"),CONCATENATE("[ a owl:Restriction ; owl:onProperty ",A88," ;",IF(LEFT(E88,1)="1","owl:minCardinality 1;",""),IF(RIGHT(E88,1)="1","owl:maxCardinality 1;",""),"]"),"")</f>
        <v/>
      </c>
    </row>
    <row r="89" spans="1:14" ht="15">
      <c r="A89" s="124" t="str">
        <f>CONCATENATE('ELI-DL Classes'!$B$7,":",B89)</f>
        <v>eli-dl:legislative_process_work_creator</v>
      </c>
      <c r="B89" s="127" t="s">
        <v>671</v>
      </c>
      <c r="C89" s="119" t="s">
        <v>542</v>
      </c>
      <c r="D89" s="118" t="s">
        <v>251</v>
      </c>
      <c r="E89" s="118" t="s">
        <v>603</v>
      </c>
      <c r="G89" s="118" t="s">
        <v>670</v>
      </c>
      <c r="I89" s="137" t="s">
        <v>669</v>
      </c>
      <c r="J89" s="138" t="str">
        <f t="shared" si="14"/>
        <v>owl:ObjectProperty</v>
      </c>
      <c r="K89" s="138" t="str">
        <f t="shared" si="15"/>
        <v/>
      </c>
      <c r="L89" s="119" t="str">
        <f t="shared" si="16"/>
        <v/>
      </c>
    </row>
    <row r="90" spans="1:14" ht="56.25" customHeight="1">
      <c r="A90" s="124" t="str">
        <f>CONCATENATE('ELI-DL Classes'!$B$7,":",B90)</f>
        <v>eli-dl:legislative_process_work_date</v>
      </c>
      <c r="B90" s="127" t="s">
        <v>668</v>
      </c>
      <c r="C90" s="119" t="s">
        <v>542</v>
      </c>
      <c r="D90" s="118" t="s">
        <v>342</v>
      </c>
      <c r="E90" s="118" t="s">
        <v>667</v>
      </c>
      <c r="G90" s="118" t="s">
        <v>666</v>
      </c>
      <c r="I90" s="137" t="s">
        <v>665</v>
      </c>
      <c r="J90" s="138" t="str">
        <f t="shared" si="14"/>
        <v>owl:DatatypeProperty</v>
      </c>
      <c r="K90" s="138" t="str">
        <f t="shared" si="15"/>
        <v>owl:FunctionalProperty</v>
      </c>
      <c r="L90" s="119" t="str">
        <f t="shared" si="16"/>
        <v>[ a owl:Restriction ; owl:onProperty eli-dl:legislative_process_work_date ;owl:maxCardinality 1;]</v>
      </c>
    </row>
    <row r="91" spans="1:14" ht="98">
      <c r="A91" s="124" t="str">
        <f>CONCATENATE('ELI-DL Classes'!$B$7,":",B91)</f>
        <v>eli-dl:legislative_process_work_description</v>
      </c>
      <c r="B91" s="127" t="s">
        <v>664</v>
      </c>
      <c r="C91" s="119" t="s">
        <v>542</v>
      </c>
      <c r="D91" s="118" t="s">
        <v>394</v>
      </c>
      <c r="E91" s="118" t="s">
        <v>603</v>
      </c>
      <c r="F91" s="118" t="s">
        <v>663</v>
      </c>
      <c r="G91" s="118" t="s">
        <v>662</v>
      </c>
      <c r="I91" s="137" t="s">
        <v>661</v>
      </c>
      <c r="J91" s="138" t="str">
        <f t="shared" si="14"/>
        <v>owl:DatatypeProperty</v>
      </c>
      <c r="K91" s="138" t="str">
        <f t="shared" si="15"/>
        <v/>
      </c>
      <c r="L91" s="119" t="str">
        <f t="shared" si="16"/>
        <v/>
      </c>
    </row>
    <row r="92" spans="1:14" ht="70">
      <c r="A92" s="124" t="str">
        <f>CONCATENATE('ELI-DL Classes'!$B$7,":",B92)</f>
        <v>eli-dl:legislative_process_work_type</v>
      </c>
      <c r="B92" s="127" t="s">
        <v>660</v>
      </c>
      <c r="C92" s="119" t="s">
        <v>542</v>
      </c>
      <c r="D92" s="118" t="s">
        <v>659</v>
      </c>
      <c r="E92" s="118" t="s">
        <v>603</v>
      </c>
      <c r="F92" s="118" t="s">
        <v>654</v>
      </c>
      <c r="G92" s="118" t="s">
        <v>658</v>
      </c>
      <c r="I92" s="137" t="s">
        <v>657</v>
      </c>
      <c r="J92" s="138" t="str">
        <f t="shared" si="14"/>
        <v>owl:ObjectProperty</v>
      </c>
      <c r="K92" s="138" t="str">
        <f t="shared" si="15"/>
        <v/>
      </c>
      <c r="L92" s="119" t="str">
        <f t="shared" si="16"/>
        <v/>
      </c>
    </row>
    <row r="93" spans="1:14" ht="28">
      <c r="A93" s="124" t="str">
        <f>CONCATENATE('ELI-DL Classes'!$B$7,":",B93)</f>
        <v>eli-dl:legislative_process_work_version</v>
      </c>
      <c r="B93" s="127" t="s">
        <v>656</v>
      </c>
      <c r="C93" s="119" t="s">
        <v>542</v>
      </c>
      <c r="D93" s="118" t="s">
        <v>655</v>
      </c>
      <c r="E93" s="118" t="s">
        <v>603</v>
      </c>
      <c r="F93" s="118" t="s">
        <v>654</v>
      </c>
      <c r="G93" s="118" t="s">
        <v>653</v>
      </c>
      <c r="I93" s="137" t="s">
        <v>652</v>
      </c>
      <c r="J93" s="138" t="str">
        <f t="shared" si="14"/>
        <v>owl:ObjectProperty</v>
      </c>
      <c r="K93" s="138" t="str">
        <f t="shared" si="15"/>
        <v/>
      </c>
      <c r="L93" s="119" t="str">
        <f t="shared" si="16"/>
        <v/>
      </c>
    </row>
    <row r="94" spans="1:14" ht="126">
      <c r="A94" s="124" t="str">
        <f>CONCATENATE('ELI-DL Classes'!$B$7,":",B94)</f>
        <v>eli-dl:amends_draft</v>
      </c>
      <c r="B94" s="127" t="s">
        <v>645</v>
      </c>
      <c r="C94" s="119" t="s">
        <v>639</v>
      </c>
      <c r="D94" s="118" t="s">
        <v>640</v>
      </c>
      <c r="E94" s="118" t="s">
        <v>603</v>
      </c>
      <c r="F94" s="118" t="s">
        <v>651</v>
      </c>
      <c r="G94" s="118" t="s">
        <v>650</v>
      </c>
      <c r="H94" s="118" t="s">
        <v>648</v>
      </c>
      <c r="I94" s="137" t="s">
        <v>649</v>
      </c>
      <c r="J94" s="138" t="str">
        <f t="shared" si="14"/>
        <v>owl:ObjectProperty</v>
      </c>
      <c r="K94" s="138" t="str">
        <f t="shared" si="15"/>
        <v/>
      </c>
      <c r="L94" s="119" t="str">
        <f t="shared" si="16"/>
        <v/>
      </c>
    </row>
    <row r="95" spans="1:14" ht="28">
      <c r="A95" s="124" t="str">
        <f>CONCATENATE('ELI-DL Classes'!$B$7,":",B95)</f>
        <v>eli-dl:draft_amended_by</v>
      </c>
      <c r="B95" s="127" t="s">
        <v>648</v>
      </c>
      <c r="C95" s="119" t="s">
        <v>640</v>
      </c>
      <c r="D95" s="118" t="s">
        <v>639</v>
      </c>
      <c r="E95" s="118" t="s">
        <v>603</v>
      </c>
      <c r="F95" s="118" t="s">
        <v>647</v>
      </c>
      <c r="G95" s="118" t="s">
        <v>646</v>
      </c>
      <c r="H95" s="118" t="s">
        <v>645</v>
      </c>
      <c r="I95" s="137" t="s">
        <v>644</v>
      </c>
      <c r="J95" s="138" t="str">
        <f t="shared" si="14"/>
        <v>owl:ObjectProperty</v>
      </c>
      <c r="K95" s="138" t="str">
        <f t="shared" si="15"/>
        <v/>
      </c>
      <c r="L95" s="119" t="str">
        <f t="shared" si="16"/>
        <v/>
      </c>
    </row>
    <row r="96" spans="1:14" ht="126">
      <c r="A96" s="124" t="str">
        <f>CONCATENATE('ELI-DL Classes'!$B$7,":",B96)</f>
        <v>eli-dl:amendment_included_in</v>
      </c>
      <c r="B96" s="127" t="s">
        <v>637</v>
      </c>
      <c r="C96" s="119" t="s">
        <v>639</v>
      </c>
      <c r="D96" s="118" t="s">
        <v>640</v>
      </c>
      <c r="E96" s="118" t="s">
        <v>603</v>
      </c>
      <c r="F96" s="120"/>
      <c r="G96" s="118" t="s">
        <v>643</v>
      </c>
      <c r="H96" s="118" t="s">
        <v>641</v>
      </c>
      <c r="I96" s="137" t="s">
        <v>642</v>
      </c>
      <c r="J96" s="138" t="str">
        <f t="shared" si="14"/>
        <v>owl:ObjectProperty</v>
      </c>
      <c r="K96" s="138" t="str">
        <f t="shared" si="15"/>
        <v/>
      </c>
      <c r="L96" s="119" t="str">
        <f t="shared" si="16"/>
        <v/>
      </c>
    </row>
    <row r="97" spans="1:12" ht="56">
      <c r="A97" s="124" t="str">
        <f>CONCATENATE('ELI-DL Classes'!$B$7,":",B97)</f>
        <v>eli-dl:includes_amendment</v>
      </c>
      <c r="B97" s="127" t="s">
        <v>641</v>
      </c>
      <c r="C97" s="119" t="s">
        <v>640</v>
      </c>
      <c r="D97" s="118" t="s">
        <v>639</v>
      </c>
      <c r="E97" s="118" t="s">
        <v>603</v>
      </c>
      <c r="F97" s="120"/>
      <c r="G97" s="118" t="s">
        <v>638</v>
      </c>
      <c r="H97" s="118" t="s">
        <v>637</v>
      </c>
      <c r="I97" s="137" t="s">
        <v>636</v>
      </c>
      <c r="J97" s="138" t="str">
        <f t="shared" si="14"/>
        <v>owl:ObjectProperty</v>
      </c>
      <c r="K97" s="138" t="str">
        <f t="shared" si="15"/>
        <v/>
      </c>
      <c r="L97" s="119" t="str">
        <f t="shared" si="16"/>
        <v/>
      </c>
    </row>
    <row r="98" spans="1:12" ht="70">
      <c r="A98" s="124" t="str">
        <f>CONCATENATE('ELI-DL Classes'!$B$7,":",B98)</f>
        <v>eli-dl:foresees_amendment_of</v>
      </c>
      <c r="B98" s="127" t="s">
        <v>635</v>
      </c>
      <c r="C98" s="119" t="s">
        <v>605</v>
      </c>
      <c r="D98" s="118" t="s">
        <v>604</v>
      </c>
      <c r="E98" s="118" t="s">
        <v>603</v>
      </c>
      <c r="F98" s="118" t="s">
        <v>612</v>
      </c>
      <c r="G98" s="118" t="s">
        <v>634</v>
      </c>
      <c r="I98" s="137" t="s">
        <v>633</v>
      </c>
      <c r="J98" s="138" t="str">
        <f t="shared" si="14"/>
        <v>owl:ObjectProperty</v>
      </c>
      <c r="K98" s="138" t="str">
        <f t="shared" si="15"/>
        <v/>
      </c>
      <c r="L98" s="119" t="str">
        <f t="shared" si="16"/>
        <v/>
      </c>
    </row>
    <row r="99" spans="1:12" ht="70">
      <c r="A99" s="124" t="str">
        <f>CONCATENATE('ELI-DL Classes'!$B$7,":",B99)</f>
        <v>eli-dl:foresees_application_of</v>
      </c>
      <c r="B99" s="127" t="s">
        <v>632</v>
      </c>
      <c r="C99" s="119" t="s">
        <v>605</v>
      </c>
      <c r="D99" s="118" t="s">
        <v>604</v>
      </c>
      <c r="E99" s="118" t="s">
        <v>603</v>
      </c>
      <c r="F99" s="120"/>
      <c r="G99" s="118" t="s">
        <v>631</v>
      </c>
      <c r="I99" s="137" t="s">
        <v>630</v>
      </c>
      <c r="J99" s="138" t="str">
        <f t="shared" si="14"/>
        <v>owl:ObjectProperty</v>
      </c>
      <c r="K99" s="138" t="str">
        <f t="shared" si="15"/>
        <v/>
      </c>
      <c r="L99" s="119" t="str">
        <f t="shared" si="16"/>
        <v/>
      </c>
    </row>
    <row r="100" spans="1:12" ht="70">
      <c r="A100" s="124" t="str">
        <f>CONCATENATE('ELI-DL Classes'!$B$7,":",B100)</f>
        <v>eli-dl:foresees_based_on</v>
      </c>
      <c r="B100" s="127" t="s">
        <v>629</v>
      </c>
      <c r="C100" s="119" t="s">
        <v>605</v>
      </c>
      <c r="D100" s="118" t="s">
        <v>604</v>
      </c>
      <c r="E100" s="118" t="s">
        <v>603</v>
      </c>
      <c r="F100" s="120"/>
      <c r="G100" s="118" t="s">
        <v>628</v>
      </c>
      <c r="I100" s="137" t="s">
        <v>627</v>
      </c>
      <c r="J100" s="138" t="str">
        <f t="shared" si="14"/>
        <v>owl:ObjectProperty</v>
      </c>
      <c r="K100" s="138" t="str">
        <f t="shared" si="15"/>
        <v/>
      </c>
      <c r="L100" s="119" t="str">
        <f t="shared" si="16"/>
        <v/>
      </c>
    </row>
    <row r="101" spans="1:12" ht="70">
      <c r="A101" s="124" t="str">
        <f>CONCATENATE('ELI-DL Classes'!$B$7,":",B101)</f>
        <v>eli-dl:foresees_change_of</v>
      </c>
      <c r="B101" s="127" t="s">
        <v>626</v>
      </c>
      <c r="C101" s="119" t="s">
        <v>605</v>
      </c>
      <c r="D101" s="118" t="s">
        <v>604</v>
      </c>
      <c r="E101" s="118" t="s">
        <v>603</v>
      </c>
      <c r="F101" s="120"/>
      <c r="G101" s="118" t="s">
        <v>625</v>
      </c>
      <c r="I101" s="137" t="s">
        <v>624</v>
      </c>
      <c r="J101" s="138" t="str">
        <f t="shared" si="14"/>
        <v>owl:ObjectProperty</v>
      </c>
      <c r="K101" s="138" t="str">
        <f t="shared" si="15"/>
        <v/>
      </c>
      <c r="L101" s="119" t="str">
        <f t="shared" si="16"/>
        <v/>
      </c>
    </row>
    <row r="102" spans="1:12" ht="70">
      <c r="A102" s="124" t="str">
        <f>CONCATENATE('ELI-DL Classes'!$B$7,":",B102)</f>
        <v>eli-dl:foresees_citation_of</v>
      </c>
      <c r="B102" s="127" t="s">
        <v>623</v>
      </c>
      <c r="C102" s="119" t="s">
        <v>605</v>
      </c>
      <c r="D102" s="118" t="s">
        <v>604</v>
      </c>
      <c r="E102" s="118" t="s">
        <v>603</v>
      </c>
      <c r="F102" s="120" t="s">
        <v>622</v>
      </c>
      <c r="G102" s="118" t="s">
        <v>621</v>
      </c>
      <c r="I102" s="137" t="s">
        <v>620</v>
      </c>
      <c r="J102" s="138" t="str">
        <f t="shared" si="14"/>
        <v>owl:ObjectProperty</v>
      </c>
      <c r="K102" s="138" t="str">
        <f t="shared" si="15"/>
        <v/>
      </c>
      <c r="L102" s="119" t="str">
        <f t="shared" si="16"/>
        <v/>
      </c>
    </row>
    <row r="103" spans="1:12" ht="70">
      <c r="A103" s="124" t="str">
        <f>CONCATENATE('ELI-DL Classes'!$B$7,":",B103)</f>
        <v>eli-dl:foresees_commencement_of</v>
      </c>
      <c r="B103" s="127" t="s">
        <v>619</v>
      </c>
      <c r="C103" s="119" t="s">
        <v>605</v>
      </c>
      <c r="D103" s="118" t="s">
        <v>604</v>
      </c>
      <c r="E103" s="118" t="s">
        <v>603</v>
      </c>
      <c r="F103" s="118" t="s">
        <v>612</v>
      </c>
      <c r="G103" s="118" t="s">
        <v>618</v>
      </c>
      <c r="I103" s="137" t="s">
        <v>617</v>
      </c>
      <c r="J103" s="138" t="str">
        <f t="shared" si="14"/>
        <v>owl:ObjectProperty</v>
      </c>
      <c r="K103" s="138" t="str">
        <f t="shared" si="15"/>
        <v/>
      </c>
      <c r="L103" s="119" t="str">
        <f t="shared" si="16"/>
        <v/>
      </c>
    </row>
    <row r="104" spans="1:12" ht="70">
      <c r="A104" s="124" t="str">
        <f>CONCATENATE('ELI-DL Classes'!$B$7,":",B104)</f>
        <v>eli-dl:foresees_consolidation_of</v>
      </c>
      <c r="B104" s="127" t="s">
        <v>616</v>
      </c>
      <c r="C104" s="119" t="s">
        <v>605</v>
      </c>
      <c r="D104" s="118" t="s">
        <v>604</v>
      </c>
      <c r="E104" s="118" t="s">
        <v>603</v>
      </c>
      <c r="F104" s="120"/>
      <c r="G104" s="118" t="s">
        <v>615</v>
      </c>
      <c r="I104" s="137" t="s">
        <v>614</v>
      </c>
      <c r="J104" s="138" t="str">
        <f t="shared" si="14"/>
        <v>owl:ObjectProperty</v>
      </c>
      <c r="K104" s="138" t="str">
        <f t="shared" si="15"/>
        <v/>
      </c>
      <c r="L104" s="119" t="str">
        <f t="shared" si="16"/>
        <v/>
      </c>
    </row>
    <row r="105" spans="1:12" ht="70">
      <c r="A105" s="124" t="str">
        <f>CONCATENATE('ELI-DL Classes'!$B$7,":",B105)</f>
        <v>eli-dl:foresees_repeal_of</v>
      </c>
      <c r="B105" s="127" t="s">
        <v>613</v>
      </c>
      <c r="C105" s="119" t="s">
        <v>605</v>
      </c>
      <c r="D105" s="118" t="s">
        <v>604</v>
      </c>
      <c r="E105" s="118" t="s">
        <v>603</v>
      </c>
      <c r="F105" s="118" t="s">
        <v>612</v>
      </c>
      <c r="G105" s="118" t="s">
        <v>611</v>
      </c>
      <c r="I105" s="137" t="s">
        <v>610</v>
      </c>
      <c r="J105" s="138" t="str">
        <f t="shared" si="14"/>
        <v>owl:ObjectProperty</v>
      </c>
      <c r="K105" s="138" t="str">
        <f t="shared" si="15"/>
        <v/>
      </c>
      <c r="L105" s="119" t="str">
        <f t="shared" si="16"/>
        <v/>
      </c>
    </row>
    <row r="106" spans="1:12" ht="70">
      <c r="A106" s="124" t="str">
        <f>CONCATENATE('ELI-DL Classes'!$B$7,":",B106)</f>
        <v>eli-dl:foresees_transposition_of</v>
      </c>
      <c r="B106" s="127" t="s">
        <v>609</v>
      </c>
      <c r="C106" s="119" t="s">
        <v>605</v>
      </c>
      <c r="D106" s="118" t="s">
        <v>604</v>
      </c>
      <c r="E106" s="118" t="s">
        <v>603</v>
      </c>
      <c r="F106" s="118" t="s">
        <v>602</v>
      </c>
      <c r="G106" s="118" t="s">
        <v>608</v>
      </c>
      <c r="I106" s="137" t="s">
        <v>607</v>
      </c>
      <c r="J106" s="138" t="str">
        <f t="shared" si="14"/>
        <v>owl:ObjectProperty</v>
      </c>
      <c r="K106" s="138" t="str">
        <f t="shared" si="15"/>
        <v/>
      </c>
      <c r="L106" s="119" t="str">
        <f t="shared" si="16"/>
        <v/>
      </c>
    </row>
    <row r="107" spans="1:12" ht="70">
      <c r="A107" s="124" t="str">
        <f>CONCATENATE('ELI-DL Classes'!$B$7,":",B107)</f>
        <v>eli-dl:foresees_execution_of</v>
      </c>
      <c r="B107" s="127" t="s">
        <v>606</v>
      </c>
      <c r="C107" s="119" t="s">
        <v>605</v>
      </c>
      <c r="D107" s="118" t="s">
        <v>604</v>
      </c>
      <c r="E107" s="118" t="s">
        <v>603</v>
      </c>
      <c r="F107" s="118" t="s">
        <v>602</v>
      </c>
      <c r="G107" s="118" t="s">
        <v>601</v>
      </c>
      <c r="I107" s="137" t="s">
        <v>600</v>
      </c>
      <c r="J107" s="138" t="str">
        <f t="shared" si="14"/>
        <v>owl:ObjectProperty</v>
      </c>
      <c r="K107" s="138" t="str">
        <f t="shared" si="15"/>
        <v/>
      </c>
      <c r="L107" s="119" t="str">
        <f t="shared" si="16"/>
        <v/>
      </c>
    </row>
    <row r="108" spans="1:12" ht="15">
      <c r="K108" s="138" t="str">
        <f t="shared" si="15"/>
        <v/>
      </c>
    </row>
    <row r="109" spans="1:12" ht="15">
      <c r="K109" s="138" t="str">
        <f t="shared" si="15"/>
        <v/>
      </c>
    </row>
  </sheetData>
  <mergeCells count="7">
    <mergeCell ref="A79:I79"/>
    <mergeCell ref="A87:I87"/>
    <mergeCell ref="A5:I5"/>
    <mergeCell ref="A23:I23"/>
    <mergeCell ref="A47:I47"/>
    <mergeCell ref="A49:I49"/>
    <mergeCell ref="A64:I64"/>
  </mergeCells>
  <dataValidations count="1">
    <dataValidation operator="equal" allowBlank="1" showErrorMessage="1" sqref="J1:L65 J67:L1045 M4:N4 L66 J66" xr:uid="{0081002B-0067-40B7-8D32-003E000700BE}">
      <formula1>0</formula1>
      <formula2>0</formula2>
    </dataValidation>
  </dataValidations>
  <pageMargins left="0.74791666666666701" right="0.74791666666666701" top="0.98402777777777795" bottom="0.98402777777777795" header="0.51180555555555496" footer="0.51180555555555496"/>
  <pageSetup paperSize="9"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D46AF-944E-C94E-A36A-7EB27140BF3C}">
  <sheetPr>
    <tabColor theme="5"/>
  </sheetPr>
  <dimension ref="A1:D6"/>
  <sheetViews>
    <sheetView workbookViewId="0">
      <selection activeCell="I44" sqref="I44"/>
    </sheetView>
  </sheetViews>
  <sheetFormatPr baseColWidth="10" defaultRowHeight="13"/>
  <cols>
    <col min="1" max="1" width="48.33203125" style="118" customWidth="1"/>
    <col min="2" max="2" width="25.5" style="118" customWidth="1"/>
    <col min="3" max="3" width="35.33203125" style="118" customWidth="1"/>
    <col min="4" max="4" width="44.33203125" style="118" customWidth="1"/>
    <col min="5" max="16384" width="10.83203125" style="118"/>
  </cols>
  <sheetData>
    <row r="1" spans="1:4" ht="14">
      <c r="A1" s="134" t="s">
        <v>964</v>
      </c>
      <c r="B1" s="160" t="s">
        <v>963</v>
      </c>
      <c r="D1" s="119"/>
    </row>
    <row r="2" spans="1:4">
      <c r="D2" s="119"/>
    </row>
    <row r="3" spans="1:4" ht="15">
      <c r="A3" s="133"/>
      <c r="B3" s="133" t="s">
        <v>584</v>
      </c>
      <c r="C3" s="133" t="s">
        <v>586</v>
      </c>
      <c r="D3" s="132" t="s">
        <v>456</v>
      </c>
    </row>
    <row r="4" spans="1:4" ht="15">
      <c r="A4" s="130" t="s">
        <v>584</v>
      </c>
      <c r="B4" s="130" t="s">
        <v>962</v>
      </c>
      <c r="C4" s="130" t="s">
        <v>580</v>
      </c>
      <c r="D4" s="131" t="s">
        <v>579</v>
      </c>
    </row>
    <row r="5" spans="1:4" ht="14">
      <c r="A5" s="159" t="str">
        <f>CONCATENATE('ELI-DL Classes'!$B$7,":",B5)</f>
        <v>eli-dl:DecisionOutcome-Adopted</v>
      </c>
      <c r="B5" s="158" t="s">
        <v>961</v>
      </c>
      <c r="C5" s="145" t="s">
        <v>960</v>
      </c>
      <c r="D5" s="146" t="s">
        <v>959</v>
      </c>
    </row>
    <row r="6" spans="1:4" ht="14">
      <c r="A6" s="159" t="str">
        <f>CONCATENATE('ELI-DL Classes'!$B$7,":",B6)</f>
        <v>eli-dl:DecisionOutcome-Rejected</v>
      </c>
      <c r="B6" s="158" t="s">
        <v>958</v>
      </c>
      <c r="C6" s="145" t="s">
        <v>957</v>
      </c>
      <c r="D6" s="146" t="s">
        <v>956</v>
      </c>
    </row>
  </sheetData>
  <hyperlinks>
    <hyperlink ref="B1" r:id="rId1" location="DecisionOutcomeTable" xr:uid="{9D5C0D41-5BEA-2643-97A7-A30AA3B4E616}"/>
  </hyperlink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6A3EF-13FF-4746-BA8F-9D1E2AC1AE11}">
  <sheetPr>
    <tabColor theme="5"/>
  </sheetPr>
  <dimension ref="A1"/>
  <sheetViews>
    <sheetView workbookViewId="0"/>
  </sheetViews>
  <sheetFormatPr baseColWidth="10"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584C0-0725-CB4E-89E6-86B21EA75696}">
  <sheetPr>
    <tabColor theme="5"/>
  </sheetPr>
  <dimension ref="A1"/>
  <sheetViews>
    <sheetView topLeftCell="A160" zoomScale="86" workbookViewId="0">
      <selection activeCell="O397" sqref="O397"/>
    </sheetView>
  </sheetViews>
  <sheetFormatPr baseColWidth="10" defaultRowHeight="1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2B400-7192-E54A-828A-C3136721129D}">
  <sheetPr>
    <tabColor theme="7"/>
  </sheetPr>
  <dimension ref="A1"/>
  <sheetViews>
    <sheetView workbookViewId="0">
      <selection activeCell="J17" sqref="J17"/>
    </sheetView>
  </sheetViews>
  <sheetFormatPr baseColWidth="10"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30DF-0478-8944-8F86-10B489673931}">
  <sheetPr>
    <tabColor theme="7"/>
  </sheetPr>
  <dimension ref="A1:Z1003"/>
  <sheetViews>
    <sheetView topLeftCell="A2" workbookViewId="0">
      <selection activeCell="J17" sqref="J17"/>
    </sheetView>
  </sheetViews>
  <sheetFormatPr baseColWidth="10" defaultColWidth="12.6640625" defaultRowHeight="15" customHeight="1"/>
  <cols>
    <col min="1" max="1" width="22.1640625" style="187" customWidth="1"/>
    <col min="2" max="2" width="41" style="187" customWidth="1"/>
    <col min="3" max="3" width="40.6640625" style="187" customWidth="1"/>
    <col min="4" max="4" width="21.1640625" style="187" customWidth="1"/>
    <col min="5" max="5" width="19.5" style="187" customWidth="1"/>
    <col min="6" max="6" width="59.6640625" style="187" customWidth="1"/>
    <col min="7" max="7" width="27.6640625" style="187" customWidth="1"/>
    <col min="8" max="26" width="14.6640625" style="187" customWidth="1"/>
    <col min="27" max="16384" width="12.6640625" style="187"/>
  </cols>
  <sheetData>
    <row r="1" spans="1:26" ht="18" customHeight="1">
      <c r="A1" s="258" t="s">
        <v>599</v>
      </c>
      <c r="B1" s="260" t="s">
        <v>2113</v>
      </c>
      <c r="F1" s="188"/>
      <c r="G1" s="188"/>
    </row>
    <row r="2" spans="1:26" ht="18" customHeight="1">
      <c r="A2" s="258" t="s">
        <v>580</v>
      </c>
      <c r="B2" s="257" t="s">
        <v>2118</v>
      </c>
      <c r="F2" s="188"/>
      <c r="G2" s="188"/>
    </row>
    <row r="3" spans="1:26" ht="18" customHeight="1">
      <c r="A3" s="258" t="s">
        <v>579</v>
      </c>
      <c r="B3" s="257" t="s">
        <v>2117</v>
      </c>
      <c r="F3" s="188"/>
      <c r="G3" s="188"/>
    </row>
    <row r="4" spans="1:26" ht="18" customHeight="1">
      <c r="A4" s="258" t="s">
        <v>2116</v>
      </c>
      <c r="B4" s="257" t="s">
        <v>2115</v>
      </c>
      <c r="F4" s="188"/>
      <c r="G4" s="188"/>
    </row>
    <row r="5" spans="1:26" ht="18" customHeight="1">
      <c r="A5" s="258" t="s">
        <v>582</v>
      </c>
      <c r="B5" s="257" t="s">
        <v>597</v>
      </c>
      <c r="F5" s="188"/>
      <c r="G5" s="188"/>
    </row>
    <row r="6" spans="1:26" ht="18" customHeight="1">
      <c r="A6" s="258" t="s">
        <v>595</v>
      </c>
      <c r="B6" s="257" t="s">
        <v>596</v>
      </c>
      <c r="F6" s="188"/>
      <c r="G6" s="188"/>
    </row>
    <row r="7" spans="1:26" ht="18" customHeight="1">
      <c r="A7" s="258" t="s">
        <v>595</v>
      </c>
      <c r="B7" s="257" t="s">
        <v>462</v>
      </c>
      <c r="C7" s="208"/>
      <c r="D7" s="189"/>
      <c r="E7" s="189"/>
      <c r="F7" s="188"/>
      <c r="G7" s="188"/>
      <c r="H7" s="189"/>
      <c r="I7" s="189"/>
      <c r="J7" s="189"/>
      <c r="K7" s="189"/>
      <c r="L7" s="189"/>
      <c r="M7" s="189"/>
      <c r="N7" s="189"/>
      <c r="O7" s="189"/>
      <c r="P7" s="189"/>
      <c r="Q7" s="189"/>
      <c r="R7" s="189"/>
      <c r="S7" s="189"/>
      <c r="T7" s="189"/>
      <c r="U7" s="189"/>
      <c r="V7" s="189"/>
      <c r="W7" s="189"/>
      <c r="X7" s="189"/>
      <c r="Y7" s="189"/>
      <c r="Z7" s="189"/>
    </row>
    <row r="8" spans="1:26" ht="18" customHeight="1">
      <c r="A8" s="258" t="s">
        <v>595</v>
      </c>
      <c r="B8" s="257" t="s">
        <v>598</v>
      </c>
      <c r="C8" s="208"/>
      <c r="D8" s="189"/>
      <c r="E8" s="189"/>
      <c r="F8" s="188"/>
      <c r="G8" s="188"/>
      <c r="H8" s="189"/>
      <c r="I8" s="189"/>
      <c r="J8" s="189"/>
      <c r="K8" s="189"/>
      <c r="L8" s="189"/>
      <c r="M8" s="189"/>
      <c r="N8" s="189"/>
      <c r="O8" s="189"/>
      <c r="P8" s="189"/>
      <c r="Q8" s="189"/>
      <c r="R8" s="189"/>
      <c r="S8" s="189"/>
      <c r="T8" s="189"/>
      <c r="U8" s="189"/>
      <c r="V8" s="189"/>
      <c r="W8" s="189"/>
      <c r="X8" s="189"/>
      <c r="Y8" s="189"/>
      <c r="Z8" s="189"/>
    </row>
    <row r="9" spans="1:26" ht="18" customHeight="1">
      <c r="A9" s="258" t="s">
        <v>589</v>
      </c>
      <c r="B9" s="257" t="s">
        <v>2114</v>
      </c>
      <c r="C9" s="260" t="s">
        <v>2113</v>
      </c>
      <c r="F9" s="188"/>
      <c r="G9" s="188"/>
    </row>
    <row r="10" spans="1:26" ht="18" customHeight="1">
      <c r="A10" s="258" t="s">
        <v>589</v>
      </c>
      <c r="B10" s="257" t="s">
        <v>594</v>
      </c>
      <c r="C10" s="260" t="s">
        <v>598</v>
      </c>
      <c r="D10" s="259"/>
      <c r="F10" s="259"/>
      <c r="G10" s="188"/>
    </row>
    <row r="11" spans="1:26" ht="18" customHeight="1">
      <c r="A11" s="258" t="s">
        <v>589</v>
      </c>
      <c r="B11" s="257" t="s">
        <v>593</v>
      </c>
      <c r="C11" s="208" t="s">
        <v>2112</v>
      </c>
      <c r="F11" s="188"/>
      <c r="G11" s="188"/>
    </row>
    <row r="12" spans="1:26" ht="18" customHeight="1">
      <c r="A12" s="258" t="s">
        <v>589</v>
      </c>
      <c r="B12" s="257" t="s">
        <v>591</v>
      </c>
      <c r="C12" s="208" t="s">
        <v>590</v>
      </c>
      <c r="F12" s="188"/>
      <c r="G12" s="188"/>
    </row>
    <row r="13" spans="1:26" ht="18" customHeight="1">
      <c r="A13" s="258" t="s">
        <v>589</v>
      </c>
      <c r="B13" s="257" t="s">
        <v>588</v>
      </c>
      <c r="C13" s="208" t="s">
        <v>462</v>
      </c>
      <c r="F13" s="188"/>
      <c r="G13" s="188"/>
    </row>
    <row r="14" spans="1:26" ht="12.75" customHeight="1">
      <c r="A14" s="258"/>
      <c r="B14" s="257"/>
      <c r="C14" s="257"/>
      <c r="F14" s="188"/>
      <c r="G14" s="188"/>
    </row>
    <row r="15" spans="1:26" ht="12.75" customHeight="1">
      <c r="A15" s="256"/>
      <c r="B15" s="256" t="s">
        <v>584</v>
      </c>
      <c r="C15" s="256"/>
      <c r="D15" s="256" t="s">
        <v>587</v>
      </c>
      <c r="E15" s="256" t="s">
        <v>586</v>
      </c>
      <c r="F15" s="256" t="s">
        <v>456</v>
      </c>
      <c r="G15" s="255" t="s">
        <v>585</v>
      </c>
    </row>
    <row r="16" spans="1:26" ht="27" customHeight="1">
      <c r="A16" s="253" t="s">
        <v>584</v>
      </c>
      <c r="B16" s="253" t="s">
        <v>583</v>
      </c>
      <c r="C16" s="253" t="s">
        <v>582</v>
      </c>
      <c r="D16" s="253" t="s">
        <v>581</v>
      </c>
      <c r="E16" s="253" t="s">
        <v>580</v>
      </c>
      <c r="F16" s="253" t="s">
        <v>579</v>
      </c>
      <c r="G16" s="254" t="s">
        <v>2111</v>
      </c>
      <c r="H16" s="253"/>
      <c r="I16" s="253"/>
      <c r="J16" s="253"/>
      <c r="K16" s="253"/>
      <c r="L16" s="253"/>
      <c r="M16" s="253"/>
      <c r="N16" s="253"/>
      <c r="O16" s="253"/>
      <c r="P16" s="253"/>
      <c r="Q16" s="253"/>
      <c r="R16" s="253"/>
      <c r="S16" s="253"/>
      <c r="T16" s="253"/>
      <c r="U16" s="253"/>
      <c r="V16" s="253"/>
      <c r="W16" s="253"/>
      <c r="X16" s="253"/>
      <c r="Y16" s="253"/>
      <c r="Z16" s="253"/>
    </row>
    <row r="17" spans="1:26" ht="31.5" customHeight="1">
      <c r="A17" s="250" t="s">
        <v>2110</v>
      </c>
      <c r="B17" s="250" t="s">
        <v>2109</v>
      </c>
      <c r="C17" s="250" t="s">
        <v>508</v>
      </c>
      <c r="D17" s="250" t="s">
        <v>553</v>
      </c>
      <c r="E17" s="251"/>
      <c r="F17" s="250" t="s">
        <v>2108</v>
      </c>
      <c r="G17" s="250"/>
      <c r="H17" s="188"/>
      <c r="I17" s="188"/>
      <c r="J17" s="188"/>
      <c r="K17" s="188"/>
      <c r="L17" s="188"/>
      <c r="M17" s="188"/>
      <c r="N17" s="188"/>
      <c r="O17" s="188"/>
      <c r="P17" s="188"/>
      <c r="Q17" s="188"/>
      <c r="R17" s="188"/>
      <c r="S17" s="188"/>
      <c r="T17" s="188"/>
      <c r="U17" s="188"/>
      <c r="V17" s="188"/>
      <c r="W17" s="188"/>
      <c r="X17" s="188"/>
      <c r="Y17" s="188"/>
      <c r="Z17" s="188"/>
    </row>
    <row r="18" spans="1:26" ht="67.5" customHeight="1">
      <c r="A18" s="250" t="s">
        <v>2091</v>
      </c>
      <c r="B18" s="250" t="s">
        <v>2107</v>
      </c>
      <c r="C18" s="250" t="s">
        <v>508</v>
      </c>
      <c r="D18" s="252" t="s">
        <v>248</v>
      </c>
      <c r="E18" s="251"/>
      <c r="F18" s="250" t="s">
        <v>2106</v>
      </c>
      <c r="G18" s="250"/>
      <c r="H18" s="188"/>
      <c r="I18" s="188"/>
      <c r="J18" s="188"/>
      <c r="K18" s="188"/>
      <c r="L18" s="188"/>
      <c r="M18" s="188"/>
      <c r="N18" s="188"/>
      <c r="O18" s="188"/>
      <c r="P18" s="188"/>
      <c r="Q18" s="188"/>
      <c r="R18" s="188"/>
      <c r="S18" s="188"/>
      <c r="T18" s="188"/>
      <c r="U18" s="188"/>
      <c r="V18" s="188"/>
      <c r="W18" s="188"/>
      <c r="X18" s="188"/>
      <c r="Y18" s="188"/>
      <c r="Z18" s="188"/>
    </row>
    <row r="19" spans="1:26" ht="55.5" customHeight="1">
      <c r="A19" s="250" t="s">
        <v>2095</v>
      </c>
      <c r="B19" s="250" t="s">
        <v>2105</v>
      </c>
      <c r="C19" s="250" t="s">
        <v>508</v>
      </c>
      <c r="D19" s="250" t="s">
        <v>2091</v>
      </c>
      <c r="E19" s="251"/>
      <c r="F19" s="250" t="s">
        <v>2104</v>
      </c>
      <c r="G19" s="250"/>
      <c r="H19" s="188"/>
      <c r="I19" s="188"/>
      <c r="J19" s="188"/>
      <c r="K19" s="188"/>
      <c r="L19" s="188"/>
      <c r="M19" s="188"/>
      <c r="N19" s="188"/>
      <c r="O19" s="188"/>
      <c r="P19" s="188"/>
      <c r="Q19" s="188"/>
      <c r="R19" s="188"/>
      <c r="S19" s="188"/>
      <c r="T19" s="188"/>
      <c r="U19" s="188"/>
      <c r="V19" s="188"/>
      <c r="W19" s="188"/>
      <c r="X19" s="188"/>
      <c r="Y19" s="188"/>
      <c r="Z19" s="188"/>
    </row>
    <row r="20" spans="1:26" ht="55.5" customHeight="1">
      <c r="A20" s="250" t="s">
        <v>2103</v>
      </c>
      <c r="B20" s="250" t="s">
        <v>2102</v>
      </c>
      <c r="C20" s="250" t="s">
        <v>508</v>
      </c>
      <c r="D20" s="250" t="s">
        <v>2095</v>
      </c>
      <c r="E20" s="251"/>
      <c r="F20" s="250" t="s">
        <v>2101</v>
      </c>
      <c r="G20" s="250"/>
      <c r="H20" s="188"/>
      <c r="I20" s="188"/>
      <c r="J20" s="188"/>
      <c r="K20" s="188"/>
      <c r="L20" s="188"/>
      <c r="M20" s="188"/>
      <c r="N20" s="188"/>
      <c r="O20" s="188"/>
      <c r="P20" s="188"/>
      <c r="Q20" s="188"/>
      <c r="R20" s="188"/>
      <c r="S20" s="188"/>
      <c r="T20" s="188"/>
      <c r="U20" s="188"/>
      <c r="V20" s="188"/>
      <c r="W20" s="188"/>
      <c r="X20" s="188"/>
      <c r="Y20" s="188"/>
      <c r="Z20" s="188"/>
    </row>
    <row r="21" spans="1:26" ht="72.75" customHeight="1">
      <c r="A21" s="250" t="s">
        <v>2100</v>
      </c>
      <c r="B21" s="250" t="s">
        <v>2099</v>
      </c>
      <c r="C21" s="250" t="s">
        <v>508</v>
      </c>
      <c r="D21" s="250" t="s">
        <v>2095</v>
      </c>
      <c r="E21" s="251"/>
      <c r="F21" s="250" t="s">
        <v>2098</v>
      </c>
      <c r="G21" s="250"/>
      <c r="H21" s="188"/>
      <c r="I21" s="188"/>
      <c r="J21" s="188"/>
      <c r="K21" s="188"/>
      <c r="L21" s="188"/>
      <c r="M21" s="188"/>
      <c r="N21" s="188"/>
      <c r="O21" s="188"/>
      <c r="P21" s="188"/>
      <c r="Q21" s="188"/>
      <c r="R21" s="188"/>
      <c r="S21" s="188"/>
      <c r="T21" s="188"/>
      <c r="U21" s="188"/>
      <c r="V21" s="188"/>
      <c r="W21" s="188"/>
      <c r="X21" s="188"/>
      <c r="Y21" s="188"/>
      <c r="Z21" s="188"/>
    </row>
    <row r="22" spans="1:26" ht="57" customHeight="1">
      <c r="A22" s="250" t="s">
        <v>2097</v>
      </c>
      <c r="B22" s="250" t="s">
        <v>2096</v>
      </c>
      <c r="C22" s="250" t="s">
        <v>508</v>
      </c>
      <c r="D22" s="250" t="s">
        <v>2095</v>
      </c>
      <c r="E22" s="251"/>
      <c r="F22" s="250" t="s">
        <v>2094</v>
      </c>
      <c r="G22" s="250"/>
      <c r="H22" s="188"/>
      <c r="I22" s="188"/>
      <c r="J22" s="188"/>
      <c r="K22" s="188"/>
      <c r="L22" s="188"/>
      <c r="M22" s="188"/>
      <c r="N22" s="188"/>
      <c r="O22" s="188"/>
      <c r="P22" s="188"/>
      <c r="Q22" s="188"/>
      <c r="R22" s="188"/>
      <c r="S22" s="188"/>
      <c r="T22" s="188"/>
      <c r="U22" s="188"/>
      <c r="V22" s="188"/>
      <c r="W22" s="188"/>
      <c r="X22" s="188"/>
      <c r="Y22" s="188"/>
      <c r="Z22" s="188"/>
    </row>
    <row r="23" spans="1:26" ht="82.5" customHeight="1">
      <c r="A23" s="250" t="s">
        <v>2093</v>
      </c>
      <c r="B23" s="250" t="s">
        <v>2092</v>
      </c>
      <c r="C23" s="250" t="s">
        <v>508</v>
      </c>
      <c r="D23" s="250" t="s">
        <v>2091</v>
      </c>
      <c r="E23" s="251"/>
      <c r="F23" s="250" t="s">
        <v>2090</v>
      </c>
      <c r="G23" s="250"/>
      <c r="H23" s="188"/>
      <c r="I23" s="188"/>
      <c r="J23" s="188"/>
      <c r="K23" s="188"/>
      <c r="L23" s="188"/>
      <c r="M23" s="188"/>
      <c r="N23" s="188"/>
      <c r="O23" s="188"/>
      <c r="P23" s="188"/>
      <c r="Q23" s="188"/>
      <c r="R23" s="188"/>
      <c r="S23" s="188"/>
      <c r="T23" s="188"/>
      <c r="U23" s="188"/>
      <c r="V23" s="188"/>
      <c r="W23" s="188"/>
      <c r="X23" s="188"/>
      <c r="Y23" s="188"/>
      <c r="Z23" s="188"/>
    </row>
    <row r="24" spans="1:26" ht="78.75" customHeight="1">
      <c r="A24" s="250" t="s">
        <v>2089</v>
      </c>
      <c r="B24" s="250" t="s">
        <v>2088</v>
      </c>
      <c r="C24" s="250" t="s">
        <v>508</v>
      </c>
      <c r="D24" s="250" t="s">
        <v>226</v>
      </c>
      <c r="E24" s="251"/>
      <c r="F24" s="250" t="s">
        <v>2087</v>
      </c>
      <c r="G24" s="250"/>
      <c r="H24" s="188"/>
      <c r="I24" s="188"/>
      <c r="J24" s="188"/>
      <c r="K24" s="188"/>
      <c r="L24" s="188"/>
      <c r="M24" s="188"/>
      <c r="N24" s="188"/>
      <c r="O24" s="188"/>
      <c r="P24" s="188"/>
      <c r="Q24" s="188"/>
      <c r="R24" s="188"/>
      <c r="S24" s="188"/>
      <c r="T24" s="188"/>
      <c r="U24" s="188"/>
      <c r="V24" s="188"/>
      <c r="W24" s="188"/>
      <c r="X24" s="188"/>
      <c r="Y24" s="188"/>
      <c r="Z24" s="188"/>
    </row>
    <row r="25" spans="1:26" ht="79.5" customHeight="1">
      <c r="A25" s="250" t="s">
        <v>2086</v>
      </c>
      <c r="B25" s="250" t="s">
        <v>2085</v>
      </c>
      <c r="C25" s="250" t="s">
        <v>508</v>
      </c>
      <c r="D25" s="250" t="s">
        <v>226</v>
      </c>
      <c r="E25" s="251"/>
      <c r="F25" s="250" t="s">
        <v>2084</v>
      </c>
      <c r="G25" s="250"/>
      <c r="H25" s="188"/>
      <c r="I25" s="188"/>
      <c r="J25" s="188"/>
      <c r="K25" s="188"/>
      <c r="L25" s="188"/>
      <c r="M25" s="188"/>
      <c r="N25" s="188"/>
      <c r="O25" s="188"/>
      <c r="P25" s="188"/>
      <c r="Q25" s="188"/>
      <c r="R25" s="188"/>
      <c r="S25" s="188"/>
      <c r="T25" s="188"/>
      <c r="U25" s="188"/>
      <c r="V25" s="188"/>
      <c r="W25" s="188"/>
      <c r="X25" s="188"/>
      <c r="Y25" s="188"/>
      <c r="Z25" s="188"/>
    </row>
    <row r="26" spans="1:26" ht="12.75" customHeight="1">
      <c r="F26" s="188"/>
      <c r="G26" s="188"/>
    </row>
    <row r="27" spans="1:26" ht="12.75" customHeight="1">
      <c r="F27" s="188"/>
      <c r="G27" s="188"/>
    </row>
    <row r="28" spans="1:26" ht="12.75" customHeight="1">
      <c r="F28" s="188"/>
      <c r="G28" s="188"/>
    </row>
    <row r="29" spans="1:26" ht="12.75" customHeight="1">
      <c r="F29" s="188"/>
      <c r="G29" s="188"/>
    </row>
    <row r="30" spans="1:26" ht="12.75" customHeight="1">
      <c r="F30" s="188"/>
      <c r="G30" s="188"/>
    </row>
    <row r="31" spans="1:26" ht="12.75" customHeight="1">
      <c r="F31" s="188"/>
      <c r="G31" s="188"/>
    </row>
    <row r="32" spans="1:26" ht="12.75" customHeight="1">
      <c r="F32" s="188"/>
      <c r="G32" s="188"/>
    </row>
    <row r="33" spans="6:7" ht="12.75" customHeight="1">
      <c r="F33" s="188"/>
      <c r="G33" s="188"/>
    </row>
    <row r="34" spans="6:7" ht="12.75" customHeight="1">
      <c r="F34" s="188"/>
      <c r="G34" s="188"/>
    </row>
    <row r="35" spans="6:7" ht="12.75" customHeight="1">
      <c r="F35" s="188"/>
      <c r="G35" s="188"/>
    </row>
    <row r="36" spans="6:7" ht="12.75" customHeight="1">
      <c r="F36" s="188"/>
      <c r="G36" s="188"/>
    </row>
    <row r="37" spans="6:7" ht="12.75" customHeight="1">
      <c r="F37" s="188"/>
      <c r="G37" s="188"/>
    </row>
    <row r="38" spans="6:7" ht="12.75" customHeight="1">
      <c r="F38" s="188"/>
      <c r="G38" s="188"/>
    </row>
    <row r="39" spans="6:7" ht="12.75" customHeight="1">
      <c r="F39" s="188"/>
      <c r="G39" s="188"/>
    </row>
    <row r="40" spans="6:7" ht="12.75" customHeight="1">
      <c r="F40" s="188"/>
      <c r="G40" s="188"/>
    </row>
    <row r="41" spans="6:7" ht="12.75" customHeight="1">
      <c r="F41" s="188"/>
      <c r="G41" s="188"/>
    </row>
    <row r="42" spans="6:7" ht="12.75" customHeight="1">
      <c r="F42" s="188"/>
      <c r="G42" s="188"/>
    </row>
    <row r="43" spans="6:7" ht="12.75" customHeight="1">
      <c r="F43" s="188"/>
      <c r="G43" s="188"/>
    </row>
    <row r="44" spans="6:7" ht="12.75" customHeight="1">
      <c r="F44" s="188"/>
      <c r="G44" s="188"/>
    </row>
    <row r="45" spans="6:7" ht="12.75" customHeight="1">
      <c r="F45" s="188"/>
      <c r="G45" s="188"/>
    </row>
    <row r="46" spans="6:7" ht="12.75" customHeight="1">
      <c r="F46" s="188"/>
      <c r="G46" s="188"/>
    </row>
    <row r="47" spans="6:7" ht="12.75" customHeight="1">
      <c r="F47" s="188"/>
      <c r="G47" s="188"/>
    </row>
    <row r="48" spans="6:7" ht="12.75" customHeight="1">
      <c r="F48" s="188"/>
      <c r="G48" s="188"/>
    </row>
    <row r="49" spans="6:7" ht="12.75" customHeight="1">
      <c r="F49" s="188"/>
      <c r="G49" s="188"/>
    </row>
    <row r="50" spans="6:7" ht="12.75" customHeight="1">
      <c r="F50" s="188"/>
      <c r="G50" s="188"/>
    </row>
    <row r="51" spans="6:7" ht="12.75" customHeight="1">
      <c r="F51" s="188"/>
      <c r="G51" s="188"/>
    </row>
    <row r="52" spans="6:7" ht="12.75" customHeight="1">
      <c r="F52" s="188"/>
      <c r="G52" s="188"/>
    </row>
    <row r="53" spans="6:7" ht="12.75" customHeight="1">
      <c r="F53" s="188"/>
      <c r="G53" s="188"/>
    </row>
    <row r="54" spans="6:7" ht="12.75" customHeight="1">
      <c r="F54" s="188"/>
      <c r="G54" s="188"/>
    </row>
    <row r="55" spans="6:7" ht="12.75" customHeight="1">
      <c r="F55" s="188"/>
      <c r="G55" s="188"/>
    </row>
    <row r="56" spans="6:7" ht="12.75" customHeight="1">
      <c r="F56" s="188"/>
      <c r="G56" s="188"/>
    </row>
    <row r="57" spans="6:7" ht="12.75" customHeight="1">
      <c r="F57" s="188"/>
      <c r="G57" s="188"/>
    </row>
    <row r="58" spans="6:7" ht="12.75" customHeight="1">
      <c r="F58" s="188"/>
      <c r="G58" s="188"/>
    </row>
    <row r="59" spans="6:7" ht="12.75" customHeight="1">
      <c r="F59" s="188"/>
      <c r="G59" s="188"/>
    </row>
    <row r="60" spans="6:7" ht="12.75" customHeight="1">
      <c r="F60" s="188"/>
      <c r="G60" s="188"/>
    </row>
    <row r="61" spans="6:7" ht="12.75" customHeight="1">
      <c r="F61" s="188"/>
      <c r="G61" s="188"/>
    </row>
    <row r="62" spans="6:7" ht="12.75" customHeight="1">
      <c r="F62" s="188"/>
      <c r="G62" s="188"/>
    </row>
    <row r="63" spans="6:7" ht="12.75" customHeight="1">
      <c r="F63" s="188"/>
      <c r="G63" s="188"/>
    </row>
    <row r="64" spans="6:7" ht="12.75" customHeight="1">
      <c r="F64" s="188"/>
      <c r="G64" s="188"/>
    </row>
    <row r="65" spans="6:7" ht="12.75" customHeight="1">
      <c r="F65" s="188"/>
      <c r="G65" s="188"/>
    </row>
    <row r="66" spans="6:7" ht="12.75" customHeight="1">
      <c r="F66" s="188"/>
      <c r="G66" s="188"/>
    </row>
    <row r="67" spans="6:7" ht="12.75" customHeight="1">
      <c r="F67" s="188"/>
      <c r="G67" s="188"/>
    </row>
    <row r="68" spans="6:7" ht="12.75" customHeight="1">
      <c r="F68" s="188"/>
      <c r="G68" s="188"/>
    </row>
    <row r="69" spans="6:7" ht="12.75" customHeight="1">
      <c r="F69" s="188"/>
      <c r="G69" s="188"/>
    </row>
    <row r="70" spans="6:7" ht="12.75" customHeight="1">
      <c r="F70" s="188"/>
      <c r="G70" s="188"/>
    </row>
    <row r="71" spans="6:7" ht="12.75" customHeight="1">
      <c r="F71" s="188"/>
      <c r="G71" s="188"/>
    </row>
    <row r="72" spans="6:7" ht="12.75" customHeight="1">
      <c r="F72" s="188"/>
      <c r="G72" s="188"/>
    </row>
    <row r="73" spans="6:7" ht="12.75" customHeight="1">
      <c r="F73" s="188"/>
      <c r="G73" s="188"/>
    </row>
    <row r="74" spans="6:7" ht="12.75" customHeight="1">
      <c r="F74" s="188"/>
      <c r="G74" s="188"/>
    </row>
    <row r="75" spans="6:7" ht="12.75" customHeight="1">
      <c r="F75" s="188"/>
      <c r="G75" s="188"/>
    </row>
    <row r="76" spans="6:7" ht="12.75" customHeight="1">
      <c r="F76" s="188"/>
      <c r="G76" s="188"/>
    </row>
    <row r="77" spans="6:7" ht="12.75" customHeight="1">
      <c r="F77" s="188"/>
      <c r="G77" s="188"/>
    </row>
    <row r="78" spans="6:7" ht="12.75" customHeight="1">
      <c r="F78" s="188"/>
      <c r="G78" s="188"/>
    </row>
    <row r="79" spans="6:7" ht="12.75" customHeight="1">
      <c r="F79" s="188"/>
      <c r="G79" s="188"/>
    </row>
    <row r="80" spans="6:7" ht="12.75" customHeight="1">
      <c r="F80" s="188"/>
      <c r="G80" s="188"/>
    </row>
    <row r="81" spans="6:7" ht="12.75" customHeight="1">
      <c r="F81" s="188"/>
      <c r="G81" s="188"/>
    </row>
    <row r="82" spans="6:7" ht="12.75" customHeight="1">
      <c r="F82" s="188"/>
      <c r="G82" s="188"/>
    </row>
    <row r="83" spans="6:7" ht="12.75" customHeight="1">
      <c r="F83" s="188"/>
      <c r="G83" s="188"/>
    </row>
    <row r="84" spans="6:7" ht="12.75" customHeight="1">
      <c r="F84" s="188"/>
      <c r="G84" s="188"/>
    </row>
    <row r="85" spans="6:7" ht="12.75" customHeight="1">
      <c r="F85" s="188"/>
      <c r="G85" s="188"/>
    </row>
    <row r="86" spans="6:7" ht="12.75" customHeight="1">
      <c r="F86" s="188"/>
      <c r="G86" s="188"/>
    </row>
    <row r="87" spans="6:7" ht="12.75" customHeight="1">
      <c r="F87" s="188"/>
      <c r="G87" s="188"/>
    </row>
    <row r="88" spans="6:7" ht="12.75" customHeight="1">
      <c r="F88" s="188"/>
      <c r="G88" s="188"/>
    </row>
    <row r="89" spans="6:7" ht="12.75" customHeight="1">
      <c r="F89" s="188"/>
      <c r="G89" s="188"/>
    </row>
    <row r="90" spans="6:7" ht="12.75" customHeight="1">
      <c r="F90" s="188"/>
      <c r="G90" s="188"/>
    </row>
    <row r="91" spans="6:7" ht="12.75" customHeight="1">
      <c r="F91" s="188"/>
      <c r="G91" s="188"/>
    </row>
    <row r="92" spans="6:7" ht="12.75" customHeight="1">
      <c r="F92" s="188"/>
      <c r="G92" s="188"/>
    </row>
    <row r="93" spans="6:7" ht="12.75" customHeight="1">
      <c r="F93" s="188"/>
      <c r="G93" s="188"/>
    </row>
    <row r="94" spans="6:7" ht="12.75" customHeight="1">
      <c r="F94" s="188"/>
      <c r="G94" s="188"/>
    </row>
    <row r="95" spans="6:7" ht="12.75" customHeight="1">
      <c r="F95" s="188"/>
      <c r="G95" s="188"/>
    </row>
    <row r="96" spans="6:7" ht="12.75" customHeight="1">
      <c r="F96" s="188"/>
      <c r="G96" s="188"/>
    </row>
    <row r="97" spans="6:7" ht="12.75" customHeight="1">
      <c r="F97" s="188"/>
      <c r="G97" s="188"/>
    </row>
    <row r="98" spans="6:7" ht="12.75" customHeight="1">
      <c r="F98" s="188"/>
      <c r="G98" s="188"/>
    </row>
    <row r="99" spans="6:7" ht="12.75" customHeight="1">
      <c r="F99" s="188"/>
      <c r="G99" s="188"/>
    </row>
    <row r="100" spans="6:7" ht="12.75" customHeight="1">
      <c r="F100" s="188"/>
      <c r="G100" s="188"/>
    </row>
    <row r="101" spans="6:7" ht="12.75" customHeight="1">
      <c r="F101" s="188"/>
      <c r="G101" s="188"/>
    </row>
    <row r="102" spans="6:7" ht="12.75" customHeight="1">
      <c r="F102" s="188"/>
      <c r="G102" s="188"/>
    </row>
    <row r="103" spans="6:7" ht="12.75" customHeight="1">
      <c r="F103" s="188"/>
      <c r="G103" s="188"/>
    </row>
    <row r="104" spans="6:7" ht="12.75" customHeight="1">
      <c r="F104" s="188"/>
      <c r="G104" s="188"/>
    </row>
    <row r="105" spans="6:7" ht="12.75" customHeight="1">
      <c r="F105" s="188"/>
      <c r="G105" s="188"/>
    </row>
    <row r="106" spans="6:7" ht="12.75" customHeight="1">
      <c r="F106" s="188"/>
      <c r="G106" s="188"/>
    </row>
    <row r="107" spans="6:7" ht="12.75" customHeight="1">
      <c r="F107" s="188"/>
      <c r="G107" s="188"/>
    </row>
    <row r="108" spans="6:7" ht="12.75" customHeight="1">
      <c r="F108" s="188"/>
      <c r="G108" s="188"/>
    </row>
    <row r="109" spans="6:7" ht="12.75" customHeight="1">
      <c r="F109" s="188"/>
      <c r="G109" s="188"/>
    </row>
    <row r="110" spans="6:7" ht="12.75" customHeight="1">
      <c r="F110" s="188"/>
      <c r="G110" s="188"/>
    </row>
    <row r="111" spans="6:7" ht="12.75" customHeight="1">
      <c r="F111" s="188"/>
      <c r="G111" s="188"/>
    </row>
    <row r="112" spans="6:7" ht="12.75" customHeight="1">
      <c r="F112" s="188"/>
      <c r="G112" s="188"/>
    </row>
    <row r="113" spans="6:7" ht="12.75" customHeight="1">
      <c r="F113" s="188"/>
      <c r="G113" s="188"/>
    </row>
    <row r="114" spans="6:7" ht="12.75" customHeight="1">
      <c r="F114" s="188"/>
      <c r="G114" s="188"/>
    </row>
    <row r="115" spans="6:7" ht="12.75" customHeight="1">
      <c r="F115" s="188"/>
      <c r="G115" s="188"/>
    </row>
    <row r="116" spans="6:7" ht="12.75" customHeight="1">
      <c r="F116" s="188"/>
      <c r="G116" s="188"/>
    </row>
    <row r="117" spans="6:7" ht="12.75" customHeight="1">
      <c r="F117" s="188"/>
      <c r="G117" s="188"/>
    </row>
    <row r="118" spans="6:7" ht="12.75" customHeight="1">
      <c r="F118" s="188"/>
      <c r="G118" s="188"/>
    </row>
    <row r="119" spans="6:7" ht="12.75" customHeight="1">
      <c r="F119" s="188"/>
      <c r="G119" s="188"/>
    </row>
    <row r="120" spans="6:7" ht="12.75" customHeight="1">
      <c r="F120" s="188"/>
      <c r="G120" s="188"/>
    </row>
    <row r="121" spans="6:7" ht="12.75" customHeight="1">
      <c r="F121" s="188"/>
      <c r="G121" s="188"/>
    </row>
    <row r="122" spans="6:7" ht="12.75" customHeight="1">
      <c r="F122" s="188"/>
      <c r="G122" s="188"/>
    </row>
    <row r="123" spans="6:7" ht="12.75" customHeight="1">
      <c r="F123" s="188"/>
      <c r="G123" s="188"/>
    </row>
    <row r="124" spans="6:7" ht="12.75" customHeight="1">
      <c r="F124" s="188"/>
      <c r="G124" s="188"/>
    </row>
    <row r="125" spans="6:7" ht="12.75" customHeight="1">
      <c r="F125" s="188"/>
      <c r="G125" s="188"/>
    </row>
    <row r="126" spans="6:7" ht="12.75" customHeight="1">
      <c r="F126" s="188"/>
      <c r="G126" s="188"/>
    </row>
    <row r="127" spans="6:7" ht="12.75" customHeight="1">
      <c r="F127" s="188"/>
      <c r="G127" s="188"/>
    </row>
    <row r="128" spans="6:7" ht="12.75" customHeight="1">
      <c r="F128" s="188"/>
      <c r="G128" s="188"/>
    </row>
    <row r="129" spans="6:7" ht="12.75" customHeight="1">
      <c r="F129" s="188"/>
      <c r="G129" s="188"/>
    </row>
    <row r="130" spans="6:7" ht="12.75" customHeight="1">
      <c r="F130" s="188"/>
      <c r="G130" s="188"/>
    </row>
    <row r="131" spans="6:7" ht="12.75" customHeight="1">
      <c r="F131" s="188"/>
      <c r="G131" s="188"/>
    </row>
    <row r="132" spans="6:7" ht="12.75" customHeight="1">
      <c r="F132" s="188"/>
      <c r="G132" s="188"/>
    </row>
    <row r="133" spans="6:7" ht="12.75" customHeight="1">
      <c r="F133" s="188"/>
      <c r="G133" s="188"/>
    </row>
    <row r="134" spans="6:7" ht="12.75" customHeight="1">
      <c r="F134" s="188"/>
      <c r="G134" s="188"/>
    </row>
    <row r="135" spans="6:7" ht="12.75" customHeight="1">
      <c r="F135" s="188"/>
      <c r="G135" s="188"/>
    </row>
    <row r="136" spans="6:7" ht="12.75" customHeight="1">
      <c r="F136" s="188"/>
      <c r="G136" s="188"/>
    </row>
    <row r="137" spans="6:7" ht="12.75" customHeight="1">
      <c r="F137" s="188"/>
      <c r="G137" s="188"/>
    </row>
    <row r="138" spans="6:7" ht="12.75" customHeight="1">
      <c r="F138" s="188"/>
      <c r="G138" s="188"/>
    </row>
    <row r="139" spans="6:7" ht="12.75" customHeight="1">
      <c r="F139" s="188"/>
      <c r="G139" s="188"/>
    </row>
    <row r="140" spans="6:7" ht="12.75" customHeight="1">
      <c r="F140" s="188"/>
      <c r="G140" s="188"/>
    </row>
    <row r="141" spans="6:7" ht="12.75" customHeight="1">
      <c r="F141" s="188"/>
      <c r="G141" s="188"/>
    </row>
    <row r="142" spans="6:7" ht="12.75" customHeight="1">
      <c r="F142" s="188"/>
      <c r="G142" s="188"/>
    </row>
    <row r="143" spans="6:7" ht="12.75" customHeight="1">
      <c r="F143" s="188"/>
      <c r="G143" s="188"/>
    </row>
    <row r="144" spans="6:7" ht="12.75" customHeight="1">
      <c r="F144" s="188"/>
      <c r="G144" s="188"/>
    </row>
    <row r="145" spans="6:7" ht="12.75" customHeight="1">
      <c r="F145" s="188"/>
      <c r="G145" s="188"/>
    </row>
    <row r="146" spans="6:7" ht="12.75" customHeight="1">
      <c r="F146" s="188"/>
      <c r="G146" s="188"/>
    </row>
    <row r="147" spans="6:7" ht="12.75" customHeight="1">
      <c r="F147" s="188"/>
      <c r="G147" s="188"/>
    </row>
    <row r="148" spans="6:7" ht="12.75" customHeight="1">
      <c r="F148" s="188"/>
      <c r="G148" s="188"/>
    </row>
    <row r="149" spans="6:7" ht="12.75" customHeight="1">
      <c r="F149" s="188"/>
      <c r="G149" s="188"/>
    </row>
    <row r="150" spans="6:7" ht="12.75" customHeight="1">
      <c r="F150" s="188"/>
      <c r="G150" s="188"/>
    </row>
    <row r="151" spans="6:7" ht="12.75" customHeight="1">
      <c r="F151" s="188"/>
      <c r="G151" s="188"/>
    </row>
    <row r="152" spans="6:7" ht="12.75" customHeight="1">
      <c r="F152" s="188"/>
      <c r="G152" s="188"/>
    </row>
    <row r="153" spans="6:7" ht="12.75" customHeight="1">
      <c r="F153" s="188"/>
      <c r="G153" s="188"/>
    </row>
    <row r="154" spans="6:7" ht="12.75" customHeight="1">
      <c r="F154" s="188"/>
      <c r="G154" s="188"/>
    </row>
    <row r="155" spans="6:7" ht="12.75" customHeight="1">
      <c r="F155" s="188"/>
      <c r="G155" s="188"/>
    </row>
    <row r="156" spans="6:7" ht="12.75" customHeight="1">
      <c r="F156" s="188"/>
      <c r="G156" s="188"/>
    </row>
    <row r="157" spans="6:7" ht="12.75" customHeight="1">
      <c r="F157" s="188"/>
      <c r="G157" s="188"/>
    </row>
    <row r="158" spans="6:7" ht="12.75" customHeight="1">
      <c r="F158" s="188"/>
      <c r="G158" s="188"/>
    </row>
    <row r="159" spans="6:7" ht="12.75" customHeight="1">
      <c r="F159" s="188"/>
      <c r="G159" s="188"/>
    </row>
    <row r="160" spans="6:7" ht="12.75" customHeight="1">
      <c r="F160" s="188"/>
      <c r="G160" s="188"/>
    </row>
    <row r="161" spans="6:7" ht="12.75" customHeight="1">
      <c r="F161" s="188"/>
      <c r="G161" s="188"/>
    </row>
    <row r="162" spans="6:7" ht="12.75" customHeight="1">
      <c r="F162" s="188"/>
      <c r="G162" s="188"/>
    </row>
    <row r="163" spans="6:7" ht="12.75" customHeight="1">
      <c r="F163" s="188"/>
      <c r="G163" s="188"/>
    </row>
    <row r="164" spans="6:7" ht="12.75" customHeight="1">
      <c r="F164" s="188"/>
      <c r="G164" s="188"/>
    </row>
    <row r="165" spans="6:7" ht="12.75" customHeight="1">
      <c r="F165" s="188"/>
      <c r="G165" s="188"/>
    </row>
    <row r="166" spans="6:7" ht="12.75" customHeight="1">
      <c r="F166" s="188"/>
      <c r="G166" s="188"/>
    </row>
    <row r="167" spans="6:7" ht="12.75" customHeight="1">
      <c r="F167" s="188"/>
      <c r="G167" s="188"/>
    </row>
    <row r="168" spans="6:7" ht="12.75" customHeight="1">
      <c r="F168" s="188"/>
      <c r="G168" s="188"/>
    </row>
    <row r="169" spans="6:7" ht="12.75" customHeight="1">
      <c r="F169" s="188"/>
      <c r="G169" s="188"/>
    </row>
    <row r="170" spans="6:7" ht="12.75" customHeight="1">
      <c r="F170" s="188"/>
      <c r="G170" s="188"/>
    </row>
    <row r="171" spans="6:7" ht="12.75" customHeight="1">
      <c r="F171" s="188"/>
      <c r="G171" s="188"/>
    </row>
    <row r="172" spans="6:7" ht="12.75" customHeight="1">
      <c r="F172" s="188"/>
      <c r="G172" s="188"/>
    </row>
    <row r="173" spans="6:7" ht="12.75" customHeight="1">
      <c r="F173" s="188"/>
      <c r="G173" s="188"/>
    </row>
    <row r="174" spans="6:7" ht="12.75" customHeight="1">
      <c r="F174" s="188"/>
      <c r="G174" s="188"/>
    </row>
    <row r="175" spans="6:7" ht="12.75" customHeight="1">
      <c r="F175" s="188"/>
      <c r="G175" s="188"/>
    </row>
    <row r="176" spans="6:7" ht="12.75" customHeight="1">
      <c r="F176" s="188"/>
      <c r="G176" s="188"/>
    </row>
    <row r="177" spans="6:7" ht="12.75" customHeight="1">
      <c r="F177" s="188"/>
      <c r="G177" s="188"/>
    </row>
    <row r="178" spans="6:7" ht="12.75" customHeight="1">
      <c r="F178" s="188"/>
      <c r="G178" s="188"/>
    </row>
    <row r="179" spans="6:7" ht="12.75" customHeight="1">
      <c r="F179" s="188"/>
      <c r="G179" s="188"/>
    </row>
    <row r="180" spans="6:7" ht="12.75" customHeight="1">
      <c r="F180" s="188"/>
      <c r="G180" s="188"/>
    </row>
    <row r="181" spans="6:7" ht="12.75" customHeight="1">
      <c r="F181" s="188"/>
      <c r="G181" s="188"/>
    </row>
    <row r="182" spans="6:7" ht="12.75" customHeight="1">
      <c r="F182" s="188"/>
      <c r="G182" s="188"/>
    </row>
    <row r="183" spans="6:7" ht="12.75" customHeight="1">
      <c r="F183" s="188"/>
      <c r="G183" s="188"/>
    </row>
    <row r="184" spans="6:7" ht="12.75" customHeight="1">
      <c r="F184" s="188"/>
      <c r="G184" s="188"/>
    </row>
    <row r="185" spans="6:7" ht="12.75" customHeight="1">
      <c r="F185" s="188"/>
      <c r="G185" s="188"/>
    </row>
    <row r="186" spans="6:7" ht="12.75" customHeight="1">
      <c r="F186" s="188"/>
      <c r="G186" s="188"/>
    </row>
    <row r="187" spans="6:7" ht="12.75" customHeight="1">
      <c r="F187" s="188"/>
      <c r="G187" s="188"/>
    </row>
    <row r="188" spans="6:7" ht="12.75" customHeight="1">
      <c r="F188" s="188"/>
      <c r="G188" s="188"/>
    </row>
    <row r="189" spans="6:7" ht="12.75" customHeight="1">
      <c r="F189" s="188"/>
      <c r="G189" s="188"/>
    </row>
    <row r="190" spans="6:7" ht="12.75" customHeight="1">
      <c r="F190" s="188"/>
      <c r="G190" s="188"/>
    </row>
    <row r="191" spans="6:7" ht="12.75" customHeight="1">
      <c r="F191" s="188"/>
      <c r="G191" s="188"/>
    </row>
    <row r="192" spans="6:7" ht="12.75" customHeight="1">
      <c r="F192" s="188"/>
      <c r="G192" s="188"/>
    </row>
    <row r="193" spans="6:7" ht="12.75" customHeight="1">
      <c r="F193" s="188"/>
      <c r="G193" s="188"/>
    </row>
    <row r="194" spans="6:7" ht="12.75" customHeight="1">
      <c r="F194" s="188"/>
      <c r="G194" s="188"/>
    </row>
    <row r="195" spans="6:7" ht="12.75" customHeight="1">
      <c r="F195" s="188"/>
      <c r="G195" s="188"/>
    </row>
    <row r="196" spans="6:7" ht="12.75" customHeight="1">
      <c r="F196" s="188"/>
      <c r="G196" s="188"/>
    </row>
    <row r="197" spans="6:7" ht="12.75" customHeight="1">
      <c r="F197" s="188"/>
      <c r="G197" s="188"/>
    </row>
    <row r="198" spans="6:7" ht="12.75" customHeight="1">
      <c r="F198" s="188"/>
      <c r="G198" s="188"/>
    </row>
    <row r="199" spans="6:7" ht="12.75" customHeight="1">
      <c r="F199" s="188"/>
      <c r="G199" s="188"/>
    </row>
    <row r="200" spans="6:7" ht="12.75" customHeight="1">
      <c r="F200" s="188"/>
      <c r="G200" s="188"/>
    </row>
    <row r="201" spans="6:7" ht="12.75" customHeight="1">
      <c r="F201" s="188"/>
      <c r="G201" s="188"/>
    </row>
    <row r="202" spans="6:7" ht="12.75" customHeight="1">
      <c r="F202" s="188"/>
      <c r="G202" s="188"/>
    </row>
    <row r="203" spans="6:7" ht="12.75" customHeight="1">
      <c r="F203" s="188"/>
      <c r="G203" s="188"/>
    </row>
    <row r="204" spans="6:7" ht="12.75" customHeight="1">
      <c r="F204" s="188"/>
      <c r="G204" s="188"/>
    </row>
    <row r="205" spans="6:7" ht="12.75" customHeight="1">
      <c r="F205" s="188"/>
      <c r="G205" s="188"/>
    </row>
    <row r="206" spans="6:7" ht="12.75" customHeight="1">
      <c r="F206" s="188"/>
      <c r="G206" s="188"/>
    </row>
    <row r="207" spans="6:7" ht="12.75" customHeight="1">
      <c r="F207" s="188"/>
      <c r="G207" s="188"/>
    </row>
    <row r="208" spans="6:7" ht="12.75" customHeight="1">
      <c r="F208" s="188"/>
      <c r="G208" s="188"/>
    </row>
    <row r="209" spans="6:7" ht="12.75" customHeight="1">
      <c r="F209" s="188"/>
      <c r="G209" s="188"/>
    </row>
    <row r="210" spans="6:7" ht="12.75" customHeight="1">
      <c r="F210" s="188"/>
      <c r="G210" s="188"/>
    </row>
    <row r="211" spans="6:7" ht="12.75" customHeight="1">
      <c r="F211" s="188"/>
      <c r="G211" s="188"/>
    </row>
    <row r="212" spans="6:7" ht="12.75" customHeight="1">
      <c r="F212" s="188"/>
      <c r="G212" s="188"/>
    </row>
    <row r="213" spans="6:7" ht="12.75" customHeight="1">
      <c r="F213" s="188"/>
      <c r="G213" s="188"/>
    </row>
    <row r="214" spans="6:7" ht="12.75" customHeight="1">
      <c r="F214" s="188"/>
      <c r="G214" s="188"/>
    </row>
    <row r="215" spans="6:7" ht="12.75" customHeight="1">
      <c r="F215" s="188"/>
      <c r="G215" s="188"/>
    </row>
    <row r="216" spans="6:7" ht="12.75" customHeight="1">
      <c r="F216" s="188"/>
      <c r="G216" s="188"/>
    </row>
    <row r="217" spans="6:7" ht="12.75" customHeight="1">
      <c r="F217" s="188"/>
      <c r="G217" s="188"/>
    </row>
    <row r="218" spans="6:7" ht="12.75" customHeight="1">
      <c r="F218" s="188"/>
      <c r="G218" s="188"/>
    </row>
    <row r="219" spans="6:7" ht="12.75" customHeight="1">
      <c r="F219" s="188"/>
      <c r="G219" s="188"/>
    </row>
    <row r="220" spans="6:7" ht="12.75" customHeight="1">
      <c r="F220" s="188"/>
      <c r="G220" s="188"/>
    </row>
    <row r="221" spans="6:7" ht="12.75" customHeight="1">
      <c r="F221" s="188"/>
      <c r="G221" s="188"/>
    </row>
    <row r="222" spans="6:7" ht="12.75" customHeight="1">
      <c r="F222" s="188"/>
      <c r="G222" s="188"/>
    </row>
    <row r="223" spans="6:7" ht="12.75" customHeight="1">
      <c r="F223" s="188"/>
      <c r="G223" s="188"/>
    </row>
    <row r="224" spans="6:7" ht="12.75" customHeight="1">
      <c r="F224" s="188"/>
      <c r="G224" s="188"/>
    </row>
    <row r="225" spans="6:7" ht="12.75" customHeight="1">
      <c r="F225" s="188"/>
      <c r="G225" s="188"/>
    </row>
    <row r="226" spans="6:7" ht="15.75" customHeight="1"/>
    <row r="227" spans="6:7" ht="15.75" customHeight="1"/>
    <row r="228" spans="6:7" ht="15.75" customHeight="1"/>
    <row r="229" spans="6:7" ht="15.75" customHeight="1"/>
    <row r="230" spans="6:7" ht="15.75" customHeight="1"/>
    <row r="231" spans="6:7" ht="15.75" customHeight="1"/>
    <row r="232" spans="6:7" ht="15.75" customHeight="1"/>
    <row r="233" spans="6:7" ht="15.75" customHeight="1"/>
    <row r="234" spans="6:7" ht="15.75" customHeight="1"/>
    <row r="235" spans="6:7" ht="15.75" customHeight="1"/>
    <row r="236" spans="6:7" ht="15.75" customHeight="1"/>
    <row r="237" spans="6:7" ht="15.75" customHeight="1"/>
    <row r="238" spans="6:7" ht="15.75" customHeight="1"/>
    <row r="239" spans="6:7" ht="15.75" customHeight="1"/>
    <row r="240" spans="6:7"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hyperlinks>
    <hyperlink ref="B1" r:id="rId1" xr:uid="{7417BFB5-21F3-8C43-A8A6-EC701827BE1B}"/>
    <hyperlink ref="C9" r:id="rId2" xr:uid="{8F0CD1FB-48A0-F144-9552-5E485F870082}"/>
    <hyperlink ref="C10" r:id="rId3" xr:uid="{C67EC00A-C516-5B43-AA54-0822784562C0}"/>
    <hyperlink ref="C11" r:id="rId4" xr:uid="{3232F4AF-1EB4-664E-A4B4-C1EC2C094BCB}"/>
    <hyperlink ref="C12" r:id="rId5" xr:uid="{66C3A104-6F31-E842-8AD9-C33B39150622}"/>
    <hyperlink ref="C13" r:id="rId6" xr:uid="{15C96660-6541-CE4B-9653-812A9922C9AD}"/>
  </hyperlinks>
  <pageMargins left="0.74791666666666701" right="0.74791666666666701" top="0.98402777777777795" bottom="0.98402777777777795" header="0" footer="0"/>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95BC-2B40-0A4A-B068-91B4E25B7B83}">
  <sheetPr>
    <tabColor theme="7"/>
  </sheetPr>
  <dimension ref="A1:AG1000"/>
  <sheetViews>
    <sheetView workbookViewId="0">
      <selection activeCell="J17" sqref="J17"/>
    </sheetView>
  </sheetViews>
  <sheetFormatPr baseColWidth="10" defaultColWidth="12.6640625" defaultRowHeight="15" customHeight="1"/>
  <cols>
    <col min="1" max="1" width="39.83203125" style="187" customWidth="1"/>
    <col min="2" max="2" width="38.83203125" style="187" customWidth="1"/>
    <col min="3" max="3" width="29" style="187" customWidth="1"/>
    <col min="4" max="4" width="28.6640625" style="187" customWidth="1"/>
    <col min="5" max="5" width="11.1640625" style="187" customWidth="1"/>
    <col min="6" max="6" width="16.1640625" style="187" customWidth="1"/>
    <col min="7" max="7" width="31.1640625" style="187" customWidth="1"/>
    <col min="8" max="8" width="27.1640625" style="187" customWidth="1"/>
    <col min="9" max="9" width="28" style="187" customWidth="1"/>
    <col min="10" max="10" width="62.5" style="187" customWidth="1"/>
    <col min="11" max="11" width="27.83203125" style="187" customWidth="1"/>
    <col min="12" max="12" width="22.5" style="187" customWidth="1"/>
    <col min="13" max="13" width="42.6640625" style="187" customWidth="1"/>
    <col min="14" max="14" width="49.1640625" style="187" customWidth="1"/>
    <col min="15" max="15" width="55.1640625" style="187" customWidth="1"/>
    <col min="16" max="33" width="14.6640625" style="187" customWidth="1"/>
    <col min="34" max="16384" width="12.6640625" style="187"/>
  </cols>
  <sheetData>
    <row r="1" spans="1:33" ht="12.75" customHeight="1">
      <c r="A1" s="258" t="s">
        <v>599</v>
      </c>
      <c r="B1" s="269" t="str">
        <f>'ELI-I Classes'!B1</f>
        <v>http://data.europa.eu/eli/eli-impact-ontology#</v>
      </c>
      <c r="C1" s="188"/>
      <c r="F1" s="269"/>
      <c r="I1" s="269"/>
      <c r="J1" s="261"/>
      <c r="K1" s="188"/>
      <c r="L1" s="188"/>
      <c r="M1" s="188"/>
    </row>
    <row r="2" spans="1:33" ht="12.75" customHeight="1">
      <c r="A2" s="258"/>
      <c r="B2" s="269"/>
      <c r="C2" s="188"/>
      <c r="F2" s="269"/>
      <c r="I2" s="269"/>
      <c r="J2" s="261"/>
      <c r="K2" s="188"/>
      <c r="L2" s="188"/>
      <c r="M2" s="188"/>
    </row>
    <row r="3" spans="1:33" ht="36" customHeight="1">
      <c r="A3" s="268"/>
      <c r="B3" s="256"/>
      <c r="C3" s="255"/>
      <c r="D3" s="256"/>
      <c r="E3" s="256"/>
      <c r="F3" s="255"/>
      <c r="G3" s="255"/>
      <c r="H3" s="256"/>
      <c r="I3" s="256"/>
      <c r="J3" s="256"/>
      <c r="K3" s="188"/>
      <c r="L3" s="188"/>
      <c r="M3" s="188"/>
    </row>
    <row r="4" spans="1:33" ht="36" customHeight="1">
      <c r="A4" s="268"/>
      <c r="B4" s="256" t="s">
        <v>584</v>
      </c>
      <c r="C4" s="255" t="s">
        <v>460</v>
      </c>
      <c r="D4" s="256" t="s">
        <v>459</v>
      </c>
      <c r="E4" s="256" t="s">
        <v>697</v>
      </c>
      <c r="F4" s="255" t="s">
        <v>2219</v>
      </c>
      <c r="G4" s="255" t="s">
        <v>2218</v>
      </c>
      <c r="H4" s="256" t="s">
        <v>586</v>
      </c>
      <c r="I4" s="256" t="s">
        <v>2217</v>
      </c>
      <c r="J4" s="256" t="s">
        <v>456</v>
      </c>
      <c r="K4" s="188"/>
      <c r="L4" s="188"/>
      <c r="M4" s="188"/>
    </row>
    <row r="5" spans="1:33" ht="39" customHeight="1">
      <c r="A5" s="253" t="s">
        <v>584</v>
      </c>
      <c r="B5" s="253" t="s">
        <v>583</v>
      </c>
      <c r="C5" s="254" t="s">
        <v>955</v>
      </c>
      <c r="D5" s="253" t="s">
        <v>954</v>
      </c>
      <c r="E5" s="253" t="s">
        <v>953</v>
      </c>
      <c r="F5" s="253" t="s">
        <v>2216</v>
      </c>
      <c r="G5" s="253" t="s">
        <v>952</v>
      </c>
      <c r="H5" s="253" t="s">
        <v>580</v>
      </c>
      <c r="I5" s="254" t="s">
        <v>2215</v>
      </c>
      <c r="J5" s="267" t="s">
        <v>579</v>
      </c>
      <c r="K5" s="253" t="s">
        <v>582</v>
      </c>
      <c r="L5" s="253" t="s">
        <v>582</v>
      </c>
      <c r="M5" s="254" t="s">
        <v>950</v>
      </c>
      <c r="N5" s="254" t="s">
        <v>949</v>
      </c>
      <c r="O5" s="254" t="s">
        <v>52</v>
      </c>
      <c r="P5" s="203"/>
      <c r="Q5" s="203"/>
      <c r="R5" s="203"/>
      <c r="S5" s="203"/>
      <c r="T5" s="203"/>
      <c r="U5" s="203"/>
      <c r="V5" s="203"/>
      <c r="W5" s="203"/>
      <c r="X5" s="203"/>
      <c r="Y5" s="203"/>
      <c r="Z5" s="203"/>
      <c r="AA5" s="203"/>
      <c r="AB5" s="203"/>
      <c r="AC5" s="203"/>
      <c r="AD5" s="203"/>
      <c r="AE5" s="203"/>
      <c r="AF5" s="203"/>
      <c r="AG5" s="203"/>
    </row>
    <row r="6" spans="1:33" ht="60.75" customHeight="1">
      <c r="A6" s="266" t="s">
        <v>2175</v>
      </c>
      <c r="B6" s="266" t="s">
        <v>2214</v>
      </c>
      <c r="C6" s="188" t="s">
        <v>2141</v>
      </c>
      <c r="D6" s="266" t="s">
        <v>2091</v>
      </c>
      <c r="E6" s="266" t="s">
        <v>2123</v>
      </c>
      <c r="F6" s="266" t="s">
        <v>2122</v>
      </c>
      <c r="G6" s="266"/>
      <c r="H6" s="266" t="s">
        <v>2213</v>
      </c>
      <c r="I6" s="266" t="s">
        <v>2179</v>
      </c>
      <c r="J6" s="266" t="s">
        <v>2212</v>
      </c>
      <c r="K6" s="265" t="str">
        <f t="shared" ref="K6:K27" si="0">IF(OR(LEFT(D6,3)="xsd",LEFT(D6,3)="rdf"),"owl:DatatypeProperty",IF(E6="","","owl:ObjectProperty"))</f>
        <v>owl:ObjectProperty</v>
      </c>
      <c r="L6" s="265" t="str">
        <f t="shared" ref="L6:L27" si="1">IF(RIGHT(E6,1)="1","owl:FunctionalProperty","")</f>
        <v/>
      </c>
      <c r="M6" s="265" t="str">
        <f t="shared" ref="M6:M27" si="2">IF(OR(LEFT(E6,1) = "1",RIGHT(E6,1) = "1"),CONCATENATE("[ a owl:Restriction ; owl:onProperty ",A6," ;",  IF(LEFT(E6,1) = "1","owl:minCardinality 1;",""), IF(RIGHT(E6,1) = "1","owl:maxCardinality 1;",""),  "]"),"")</f>
        <v/>
      </c>
      <c r="N6" s="264"/>
      <c r="O6" s="264"/>
      <c r="P6" s="264"/>
      <c r="Q6" s="264"/>
      <c r="R6" s="264"/>
      <c r="S6" s="264"/>
      <c r="T6" s="264"/>
      <c r="U6" s="264"/>
      <c r="V6" s="264"/>
      <c r="W6" s="264"/>
      <c r="X6" s="264"/>
      <c r="Y6" s="264"/>
      <c r="Z6" s="264"/>
      <c r="AA6" s="264"/>
      <c r="AB6" s="264"/>
      <c r="AC6" s="264"/>
      <c r="AD6" s="264"/>
      <c r="AE6" s="264"/>
      <c r="AF6" s="264"/>
      <c r="AG6" s="264"/>
    </row>
    <row r="7" spans="1:33" ht="30" customHeight="1">
      <c r="A7" s="266" t="s">
        <v>2161</v>
      </c>
      <c r="B7" s="266" t="s">
        <v>2211</v>
      </c>
      <c r="C7" s="188" t="s">
        <v>2141</v>
      </c>
      <c r="D7" s="266" t="s">
        <v>2091</v>
      </c>
      <c r="E7" s="266" t="s">
        <v>2123</v>
      </c>
      <c r="F7" s="266" t="s">
        <v>2122</v>
      </c>
      <c r="G7" s="266"/>
      <c r="H7" s="266" t="s">
        <v>2210</v>
      </c>
      <c r="I7" s="266" t="s">
        <v>2165</v>
      </c>
      <c r="J7" s="266" t="s">
        <v>2209</v>
      </c>
      <c r="K7" s="265" t="str">
        <f t="shared" si="0"/>
        <v>owl:ObjectProperty</v>
      </c>
      <c r="L7" s="265" t="str">
        <f t="shared" si="1"/>
        <v/>
      </c>
      <c r="M7" s="265" t="str">
        <f t="shared" si="2"/>
        <v/>
      </c>
      <c r="N7" s="264"/>
      <c r="O7" s="264"/>
      <c r="P7" s="264"/>
      <c r="Q7" s="264"/>
      <c r="R7" s="264"/>
      <c r="S7" s="264"/>
      <c r="T7" s="264"/>
      <c r="U7" s="264"/>
      <c r="V7" s="264"/>
      <c r="W7" s="264"/>
      <c r="X7" s="264"/>
      <c r="Y7" s="264"/>
      <c r="Z7" s="264"/>
      <c r="AA7" s="264"/>
      <c r="AB7" s="264"/>
      <c r="AC7" s="264"/>
      <c r="AD7" s="264"/>
      <c r="AE7" s="264"/>
      <c r="AF7" s="264"/>
      <c r="AG7" s="264"/>
    </row>
    <row r="8" spans="1:33" ht="30" customHeight="1">
      <c r="A8" s="266" t="s">
        <v>2208</v>
      </c>
      <c r="B8" s="266" t="s">
        <v>2207</v>
      </c>
      <c r="C8" s="188" t="s">
        <v>2141</v>
      </c>
      <c r="D8" s="266" t="s">
        <v>2091</v>
      </c>
      <c r="E8" s="266" t="s">
        <v>2123</v>
      </c>
      <c r="F8" s="266" t="s">
        <v>2128</v>
      </c>
      <c r="G8" s="266"/>
      <c r="H8" s="266" t="s">
        <v>2206</v>
      </c>
      <c r="I8" s="266" t="s">
        <v>2143</v>
      </c>
      <c r="J8" s="266" t="s">
        <v>2205</v>
      </c>
      <c r="K8" s="265" t="str">
        <f t="shared" si="0"/>
        <v>owl:ObjectProperty</v>
      </c>
      <c r="L8" s="265" t="str">
        <f t="shared" si="1"/>
        <v/>
      </c>
      <c r="M8" s="265" t="str">
        <f t="shared" si="2"/>
        <v/>
      </c>
      <c r="N8" s="264"/>
      <c r="O8" s="264"/>
      <c r="P8" s="264"/>
      <c r="Q8" s="264"/>
      <c r="R8" s="264"/>
      <c r="S8" s="264"/>
      <c r="T8" s="264"/>
      <c r="U8" s="264"/>
      <c r="V8" s="264"/>
      <c r="W8" s="264"/>
      <c r="X8" s="264"/>
      <c r="Y8" s="264"/>
      <c r="Z8" s="264"/>
      <c r="AA8" s="264"/>
      <c r="AB8" s="264"/>
      <c r="AC8" s="264"/>
      <c r="AD8" s="264"/>
      <c r="AE8" s="264"/>
      <c r="AF8" s="264"/>
      <c r="AG8" s="264"/>
    </row>
    <row r="9" spans="1:33" ht="30" customHeight="1">
      <c r="A9" s="266" t="s">
        <v>2204</v>
      </c>
      <c r="B9" s="266" t="s">
        <v>2203</v>
      </c>
      <c r="C9" s="266" t="s">
        <v>2110</v>
      </c>
      <c r="D9" s="266" t="s">
        <v>433</v>
      </c>
      <c r="E9" s="266" t="s">
        <v>2177</v>
      </c>
      <c r="F9" s="266"/>
      <c r="G9" s="266"/>
      <c r="H9" s="266" t="s">
        <v>2202</v>
      </c>
      <c r="I9" s="266"/>
      <c r="J9" s="266" t="s">
        <v>2201</v>
      </c>
      <c r="K9" s="265" t="str">
        <f t="shared" si="0"/>
        <v>owl:ObjectProperty</v>
      </c>
      <c r="L9" s="265" t="str">
        <f t="shared" si="1"/>
        <v>owl:FunctionalProperty</v>
      </c>
      <c r="M9" s="265" t="str">
        <f t="shared" si="2"/>
        <v>[ a owl:Restriction ; owl:onProperty eli-i:impact_analysis_based_on_a_realization_of ;owl:minCardinality 1;owl:maxCardinality 1;]</v>
      </c>
      <c r="N9" s="264"/>
      <c r="O9" s="264"/>
      <c r="P9" s="264"/>
      <c r="Q9" s="264"/>
      <c r="R9" s="264"/>
      <c r="S9" s="264"/>
      <c r="T9" s="264"/>
      <c r="U9" s="264"/>
      <c r="V9" s="264"/>
      <c r="W9" s="264"/>
      <c r="X9" s="264"/>
      <c r="Y9" s="264"/>
      <c r="Z9" s="264"/>
      <c r="AA9" s="264"/>
      <c r="AB9" s="264"/>
      <c r="AC9" s="264"/>
      <c r="AD9" s="264"/>
      <c r="AE9" s="264"/>
      <c r="AF9" s="264"/>
      <c r="AG9" s="264"/>
    </row>
    <row r="10" spans="1:33" ht="30" customHeight="1">
      <c r="A10" s="266" t="s">
        <v>2200</v>
      </c>
      <c r="B10" s="266" t="s">
        <v>2199</v>
      </c>
      <c r="C10" s="266" t="s">
        <v>2110</v>
      </c>
      <c r="D10" s="266" t="s">
        <v>2091</v>
      </c>
      <c r="E10" s="266" t="s">
        <v>2123</v>
      </c>
      <c r="F10" s="266"/>
      <c r="G10" s="266"/>
      <c r="H10" s="266" t="s">
        <v>2198</v>
      </c>
      <c r="I10" s="266"/>
      <c r="J10" s="266" t="s">
        <v>2197</v>
      </c>
      <c r="K10" s="265" t="str">
        <f t="shared" si="0"/>
        <v>owl:ObjectProperty</v>
      </c>
      <c r="L10" s="265" t="str">
        <f t="shared" si="1"/>
        <v/>
      </c>
      <c r="M10" s="265" t="str">
        <f t="shared" si="2"/>
        <v/>
      </c>
      <c r="N10" s="264"/>
      <c r="O10" s="264"/>
      <c r="P10" s="264"/>
      <c r="Q10" s="264"/>
      <c r="R10" s="264"/>
      <c r="S10" s="264"/>
      <c r="T10" s="264"/>
      <c r="U10" s="264"/>
      <c r="V10" s="264"/>
      <c r="W10" s="264"/>
      <c r="X10" s="264"/>
      <c r="Y10" s="264"/>
      <c r="Z10" s="264"/>
      <c r="AA10" s="264"/>
      <c r="AB10" s="264"/>
      <c r="AC10" s="264"/>
      <c r="AD10" s="264"/>
      <c r="AE10" s="264"/>
      <c r="AF10" s="264"/>
      <c r="AG10" s="264"/>
    </row>
    <row r="11" spans="1:33" ht="30" customHeight="1">
      <c r="A11" s="266" t="s">
        <v>2196</v>
      </c>
      <c r="B11" s="266" t="s">
        <v>2195</v>
      </c>
      <c r="C11" s="266" t="s">
        <v>2091</v>
      </c>
      <c r="D11" s="266" t="s">
        <v>394</v>
      </c>
      <c r="E11" s="266" t="s">
        <v>2123</v>
      </c>
      <c r="F11" s="266"/>
      <c r="G11" s="266"/>
      <c r="H11" s="266" t="s">
        <v>2194</v>
      </c>
      <c r="I11" s="266"/>
      <c r="J11" s="266" t="s">
        <v>2193</v>
      </c>
      <c r="K11" s="265" t="str">
        <f t="shared" si="0"/>
        <v>owl:DatatypeProperty</v>
      </c>
      <c r="L11" s="265" t="str">
        <f t="shared" si="1"/>
        <v/>
      </c>
      <c r="M11" s="265" t="str">
        <f t="shared" si="2"/>
        <v/>
      </c>
      <c r="N11" s="264"/>
      <c r="O11" s="264"/>
      <c r="P11" s="264"/>
      <c r="Q11" s="264"/>
      <c r="R11" s="264"/>
      <c r="S11" s="264"/>
      <c r="T11" s="264"/>
      <c r="U11" s="264"/>
      <c r="V11" s="264"/>
      <c r="W11" s="264"/>
      <c r="X11" s="264"/>
      <c r="Y11" s="264"/>
      <c r="Z11" s="264"/>
      <c r="AA11" s="264"/>
      <c r="AB11" s="264"/>
      <c r="AC11" s="264"/>
      <c r="AD11" s="264"/>
      <c r="AE11" s="264"/>
      <c r="AF11" s="264"/>
      <c r="AG11" s="264"/>
    </row>
    <row r="12" spans="1:33" ht="30" customHeight="1">
      <c r="A12" s="266" t="s">
        <v>2192</v>
      </c>
      <c r="B12" s="266" t="s">
        <v>2191</v>
      </c>
      <c r="C12" s="266" t="s">
        <v>2091</v>
      </c>
      <c r="D12" s="266" t="s">
        <v>342</v>
      </c>
      <c r="E12" s="266" t="s">
        <v>2177</v>
      </c>
      <c r="F12" s="266"/>
      <c r="G12" s="266"/>
      <c r="H12" s="266" t="s">
        <v>2190</v>
      </c>
      <c r="I12" s="266"/>
      <c r="J12" s="266" t="s">
        <v>2189</v>
      </c>
      <c r="K12" s="265" t="str">
        <f t="shared" si="0"/>
        <v>owl:DatatypeProperty</v>
      </c>
      <c r="L12" s="265" t="str">
        <f t="shared" si="1"/>
        <v>owl:FunctionalProperty</v>
      </c>
      <c r="M12" s="265" t="str">
        <f t="shared" si="2"/>
        <v>[ a owl:Restriction ; owl:onProperty eli-i:impact_has_date_applicability  ;owl:minCardinality 1;owl:maxCardinality 1;]</v>
      </c>
      <c r="N12" s="264"/>
      <c r="O12" s="264"/>
      <c r="P12" s="264"/>
      <c r="Q12" s="264"/>
      <c r="R12" s="264"/>
      <c r="S12" s="264"/>
      <c r="T12" s="264"/>
      <c r="U12" s="264"/>
      <c r="V12" s="264"/>
      <c r="W12" s="264"/>
      <c r="X12" s="264"/>
      <c r="Y12" s="264"/>
      <c r="Z12" s="264"/>
      <c r="AA12" s="264"/>
      <c r="AB12" s="264"/>
      <c r="AC12" s="264"/>
      <c r="AD12" s="264"/>
      <c r="AE12" s="264"/>
      <c r="AF12" s="264"/>
      <c r="AG12" s="264"/>
    </row>
    <row r="13" spans="1:33" ht="48" customHeight="1">
      <c r="A13" s="266" t="s">
        <v>2188</v>
      </c>
      <c r="B13" s="266" t="s">
        <v>2187</v>
      </c>
      <c r="C13" s="266" t="s">
        <v>2091</v>
      </c>
      <c r="D13" s="266" t="s">
        <v>342</v>
      </c>
      <c r="E13" s="266" t="s">
        <v>667</v>
      </c>
      <c r="F13" s="266"/>
      <c r="G13" s="266"/>
      <c r="H13" s="266" t="s">
        <v>2186</v>
      </c>
      <c r="I13" s="266"/>
      <c r="J13" s="266" t="s">
        <v>2185</v>
      </c>
      <c r="K13" s="265" t="str">
        <f t="shared" si="0"/>
        <v>owl:DatatypeProperty</v>
      </c>
      <c r="L13" s="265" t="str">
        <f t="shared" si="1"/>
        <v>owl:FunctionalProperty</v>
      </c>
      <c r="M13" s="265" t="str">
        <f t="shared" si="2"/>
        <v>[ a owl:Restriction ; owl:onProperty eli-i:impact_has_date_obsolescence ;owl:maxCardinality 1;]</v>
      </c>
      <c r="N13" s="264"/>
      <c r="O13" s="264"/>
      <c r="P13" s="264"/>
      <c r="Q13" s="264"/>
      <c r="R13" s="264"/>
      <c r="S13" s="264"/>
      <c r="T13" s="264"/>
      <c r="U13" s="264"/>
      <c r="V13" s="264"/>
      <c r="W13" s="264"/>
      <c r="X13" s="264"/>
      <c r="Y13" s="264"/>
      <c r="Z13" s="264"/>
      <c r="AA13" s="264"/>
      <c r="AB13" s="264"/>
      <c r="AC13" s="264"/>
      <c r="AD13" s="264"/>
      <c r="AE13" s="264"/>
      <c r="AF13" s="264"/>
      <c r="AG13" s="264"/>
    </row>
    <row r="14" spans="1:33" ht="45.75" customHeight="1">
      <c r="A14" s="266" t="s">
        <v>2184</v>
      </c>
      <c r="B14" s="266" t="s">
        <v>2183</v>
      </c>
      <c r="C14" s="266" t="s">
        <v>2091</v>
      </c>
      <c r="D14" s="266" t="s">
        <v>2182</v>
      </c>
      <c r="E14" s="266" t="s">
        <v>667</v>
      </c>
      <c r="F14" s="266"/>
      <c r="G14" s="266"/>
      <c r="H14" s="266" t="s">
        <v>2181</v>
      </c>
      <c r="I14" s="266"/>
      <c r="J14" s="266" t="s">
        <v>2180</v>
      </c>
      <c r="K14" s="265" t="str">
        <f t="shared" si="0"/>
        <v>owl:DatatypeProperty</v>
      </c>
      <c r="L14" s="265" t="str">
        <f t="shared" si="1"/>
        <v>owl:FunctionalProperty</v>
      </c>
      <c r="M14" s="265" t="str">
        <f t="shared" si="2"/>
        <v>[ a owl:Restriction ; owl:onProperty eli-i:impact_is_explicit ;owl:maxCardinality 1;]</v>
      </c>
      <c r="N14" s="264"/>
      <c r="O14" s="264"/>
      <c r="P14" s="264"/>
      <c r="Q14" s="264"/>
      <c r="R14" s="264"/>
      <c r="S14" s="264"/>
      <c r="T14" s="264"/>
      <c r="U14" s="264"/>
      <c r="V14" s="264"/>
      <c r="W14" s="264"/>
      <c r="X14" s="264"/>
      <c r="Y14" s="264"/>
      <c r="Z14" s="264"/>
      <c r="AA14" s="264"/>
      <c r="AB14" s="264"/>
      <c r="AC14" s="264"/>
      <c r="AD14" s="264"/>
      <c r="AE14" s="264"/>
      <c r="AF14" s="264"/>
      <c r="AG14" s="264"/>
    </row>
    <row r="15" spans="1:33" ht="30" customHeight="1">
      <c r="A15" s="266" t="s">
        <v>2179</v>
      </c>
      <c r="B15" s="266" t="s">
        <v>2178</v>
      </c>
      <c r="C15" s="266" t="s">
        <v>2091</v>
      </c>
      <c r="D15" s="188" t="s">
        <v>2141</v>
      </c>
      <c r="E15" s="266" t="s">
        <v>2177</v>
      </c>
      <c r="F15" s="266" t="s">
        <v>2128</v>
      </c>
      <c r="G15" s="266"/>
      <c r="H15" s="266" t="s">
        <v>2176</v>
      </c>
      <c r="I15" s="266" t="s">
        <v>2175</v>
      </c>
      <c r="J15" s="266" t="s">
        <v>2174</v>
      </c>
      <c r="K15" s="265" t="str">
        <f t="shared" si="0"/>
        <v>owl:ObjectProperty</v>
      </c>
      <c r="L15" s="265" t="str">
        <f t="shared" si="1"/>
        <v>owl:FunctionalProperty</v>
      </c>
      <c r="M15" s="265" t="str">
        <f t="shared" si="2"/>
        <v>[ a owl:Restriction ; owl:onProperty eli-i:impact_from ;owl:minCardinality 1;owl:maxCardinality 1;]</v>
      </c>
      <c r="N15" s="264"/>
      <c r="O15" s="264"/>
      <c r="P15" s="264"/>
      <c r="Q15" s="264"/>
      <c r="R15" s="264"/>
      <c r="S15" s="264"/>
      <c r="T15" s="264"/>
      <c r="U15" s="264"/>
      <c r="V15" s="264"/>
      <c r="W15" s="264"/>
      <c r="X15" s="264"/>
      <c r="Y15" s="264"/>
      <c r="Z15" s="264"/>
      <c r="AA15" s="264"/>
      <c r="AB15" s="264"/>
      <c r="AC15" s="264"/>
      <c r="AD15" s="264"/>
      <c r="AE15" s="264"/>
      <c r="AF15" s="264"/>
      <c r="AG15" s="264"/>
    </row>
    <row r="16" spans="1:33" ht="30" customHeight="1">
      <c r="A16" s="266" t="s">
        <v>2173</v>
      </c>
      <c r="B16" s="266" t="s">
        <v>2172</v>
      </c>
      <c r="C16" s="266" t="s">
        <v>2091</v>
      </c>
      <c r="D16" s="266" t="s">
        <v>255</v>
      </c>
      <c r="E16" s="266" t="s">
        <v>2123</v>
      </c>
      <c r="F16" s="266"/>
      <c r="G16" s="266"/>
      <c r="H16" s="266" t="s">
        <v>2171</v>
      </c>
      <c r="I16" s="266"/>
      <c r="J16" s="266" t="s">
        <v>2170</v>
      </c>
      <c r="K16" s="265" t="str">
        <f t="shared" si="0"/>
        <v>owl:DatatypeProperty</v>
      </c>
      <c r="L16" s="265" t="str">
        <f t="shared" si="1"/>
        <v/>
      </c>
      <c r="M16" s="265" t="str">
        <f t="shared" si="2"/>
        <v/>
      </c>
      <c r="N16" s="264"/>
      <c r="O16" s="264"/>
      <c r="P16" s="264"/>
      <c r="Q16" s="264"/>
      <c r="R16" s="264"/>
      <c r="S16" s="264"/>
      <c r="T16" s="264"/>
      <c r="U16" s="264"/>
      <c r="V16" s="264"/>
      <c r="W16" s="264"/>
      <c r="X16" s="264"/>
      <c r="Y16" s="264"/>
      <c r="Z16" s="264"/>
      <c r="AA16" s="264"/>
      <c r="AB16" s="264"/>
      <c r="AC16" s="264"/>
      <c r="AD16" s="264"/>
      <c r="AE16" s="264"/>
      <c r="AF16" s="264"/>
      <c r="AG16" s="264"/>
    </row>
    <row r="17" spans="1:33" ht="30" customHeight="1">
      <c r="A17" s="266" t="s">
        <v>2169</v>
      </c>
      <c r="B17" s="266" t="s">
        <v>2168</v>
      </c>
      <c r="C17" s="266" t="s">
        <v>2091</v>
      </c>
      <c r="D17" s="266" t="s">
        <v>255</v>
      </c>
      <c r="E17" s="266" t="s">
        <v>2123</v>
      </c>
      <c r="F17" s="266"/>
      <c r="G17" s="266"/>
      <c r="H17" s="266" t="s">
        <v>2167</v>
      </c>
      <c r="I17" s="266"/>
      <c r="J17" s="266" t="s">
        <v>2166</v>
      </c>
      <c r="K17" s="265" t="str">
        <f t="shared" si="0"/>
        <v>owl:DatatypeProperty</v>
      </c>
      <c r="L17" s="265" t="str">
        <f t="shared" si="1"/>
        <v/>
      </c>
      <c r="M17" s="265" t="str">
        <f t="shared" si="2"/>
        <v/>
      </c>
      <c r="N17" s="264"/>
      <c r="O17" s="264"/>
      <c r="P17" s="264"/>
      <c r="Q17" s="264"/>
      <c r="R17" s="264"/>
      <c r="S17" s="264"/>
      <c r="T17" s="264"/>
      <c r="U17" s="264"/>
      <c r="V17" s="264"/>
      <c r="W17" s="264"/>
      <c r="X17" s="264"/>
      <c r="Y17" s="264"/>
      <c r="Z17" s="264"/>
      <c r="AA17" s="264"/>
      <c r="AB17" s="264"/>
      <c r="AC17" s="264"/>
      <c r="AD17" s="264"/>
      <c r="AE17" s="264"/>
      <c r="AF17" s="264"/>
      <c r="AG17" s="264"/>
    </row>
    <row r="18" spans="1:33" ht="67.5" customHeight="1">
      <c r="A18" s="266" t="s">
        <v>2165</v>
      </c>
      <c r="B18" s="266" t="s">
        <v>2164</v>
      </c>
      <c r="C18" s="266" t="s">
        <v>2091</v>
      </c>
      <c r="D18" s="188" t="s">
        <v>2141</v>
      </c>
      <c r="E18" s="266" t="s">
        <v>2163</v>
      </c>
      <c r="F18" s="266" t="s">
        <v>2128</v>
      </c>
      <c r="G18" s="266"/>
      <c r="H18" s="266" t="s">
        <v>2162</v>
      </c>
      <c r="I18" s="266" t="s">
        <v>2161</v>
      </c>
      <c r="J18" s="266" t="s">
        <v>2160</v>
      </c>
      <c r="K18" s="265" t="str">
        <f t="shared" si="0"/>
        <v>owl:ObjectProperty</v>
      </c>
      <c r="L18" s="265" t="str">
        <f t="shared" si="1"/>
        <v/>
      </c>
      <c r="M18" s="265" t="str">
        <f t="shared" si="2"/>
        <v>[ a owl:Restriction ; owl:onProperty eli-i:impact_to ;owl:minCardinality 1;]</v>
      </c>
      <c r="N18" s="264"/>
      <c r="O18" s="264"/>
      <c r="P18" s="264"/>
      <c r="Q18" s="264"/>
      <c r="R18" s="264"/>
      <c r="S18" s="264"/>
      <c r="T18" s="264"/>
      <c r="U18" s="264"/>
      <c r="V18" s="264"/>
      <c r="W18" s="264"/>
      <c r="X18" s="264"/>
      <c r="Y18" s="264"/>
      <c r="Z18" s="264"/>
      <c r="AA18" s="264"/>
      <c r="AB18" s="264"/>
      <c r="AC18" s="264"/>
      <c r="AD18" s="264"/>
      <c r="AE18" s="264"/>
      <c r="AF18" s="264"/>
      <c r="AG18" s="264"/>
    </row>
    <row r="19" spans="1:33" ht="30" customHeight="1">
      <c r="A19" s="266" t="s">
        <v>2159</v>
      </c>
      <c r="B19" s="266" t="s">
        <v>2158</v>
      </c>
      <c r="C19" s="266" t="s">
        <v>2091</v>
      </c>
      <c r="D19" s="266" t="s">
        <v>255</v>
      </c>
      <c r="E19" s="266" t="s">
        <v>2123</v>
      </c>
      <c r="F19" s="266"/>
      <c r="G19" s="266"/>
      <c r="H19" s="266" t="s">
        <v>2157</v>
      </c>
      <c r="I19" s="266"/>
      <c r="J19" s="266" t="s">
        <v>2156</v>
      </c>
      <c r="K19" s="265" t="str">
        <f t="shared" si="0"/>
        <v>owl:DatatypeProperty</v>
      </c>
      <c r="L19" s="265" t="str">
        <f t="shared" si="1"/>
        <v/>
      </c>
      <c r="M19" s="265" t="str">
        <f t="shared" si="2"/>
        <v/>
      </c>
      <c r="N19" s="264"/>
      <c r="O19" s="264"/>
      <c r="P19" s="264"/>
      <c r="Q19" s="264"/>
      <c r="R19" s="264"/>
      <c r="S19" s="264"/>
      <c r="T19" s="264"/>
      <c r="U19" s="264"/>
      <c r="V19" s="264"/>
      <c r="W19" s="264"/>
      <c r="X19" s="264"/>
      <c r="Y19" s="264"/>
      <c r="Z19" s="264"/>
      <c r="AA19" s="264"/>
      <c r="AB19" s="264"/>
      <c r="AC19" s="264"/>
      <c r="AD19" s="264"/>
      <c r="AE19" s="264"/>
      <c r="AF19" s="264"/>
      <c r="AG19" s="264"/>
    </row>
    <row r="20" spans="1:33" ht="30" customHeight="1">
      <c r="A20" s="266" t="s">
        <v>2155</v>
      </c>
      <c r="B20" s="266" t="s">
        <v>2154</v>
      </c>
      <c r="C20" s="266" t="s">
        <v>2091</v>
      </c>
      <c r="D20" s="266" t="s">
        <v>255</v>
      </c>
      <c r="E20" s="266" t="s">
        <v>2123</v>
      </c>
      <c r="F20" s="266"/>
      <c r="G20" s="266"/>
      <c r="H20" s="266" t="s">
        <v>2153</v>
      </c>
      <c r="I20" s="266"/>
      <c r="J20" s="266" t="s">
        <v>2152</v>
      </c>
      <c r="K20" s="265" t="str">
        <f t="shared" si="0"/>
        <v>owl:DatatypeProperty</v>
      </c>
      <c r="L20" s="265" t="str">
        <f t="shared" si="1"/>
        <v/>
      </c>
      <c r="M20" s="265" t="str">
        <f t="shared" si="2"/>
        <v/>
      </c>
      <c r="N20" s="264"/>
      <c r="O20" s="264"/>
      <c r="P20" s="264"/>
      <c r="Q20" s="264"/>
      <c r="R20" s="264"/>
      <c r="S20" s="264"/>
      <c r="T20" s="264"/>
      <c r="U20" s="264"/>
      <c r="V20" s="264"/>
      <c r="W20" s="264"/>
      <c r="X20" s="264"/>
      <c r="Y20" s="264"/>
      <c r="Z20" s="264"/>
      <c r="AA20" s="264"/>
      <c r="AB20" s="264"/>
      <c r="AC20" s="264"/>
      <c r="AD20" s="264"/>
      <c r="AE20" s="264"/>
      <c r="AF20" s="264"/>
      <c r="AG20" s="264"/>
    </row>
    <row r="21" spans="1:33" ht="41.25" customHeight="1">
      <c r="A21" s="266" t="s">
        <v>2151</v>
      </c>
      <c r="B21" s="266" t="s">
        <v>2150</v>
      </c>
      <c r="C21" s="266" t="s">
        <v>2091</v>
      </c>
      <c r="D21" s="266" t="s">
        <v>2086</v>
      </c>
      <c r="E21" s="266" t="s">
        <v>2123</v>
      </c>
      <c r="F21" s="266"/>
      <c r="G21" s="266"/>
      <c r="H21" s="266" t="s">
        <v>2149</v>
      </c>
      <c r="I21" s="266"/>
      <c r="J21" s="266" t="s">
        <v>2148</v>
      </c>
      <c r="K21" s="265" t="str">
        <f t="shared" si="0"/>
        <v>owl:ObjectProperty</v>
      </c>
      <c r="L21" s="265" t="str">
        <f t="shared" si="1"/>
        <v/>
      </c>
      <c r="M21" s="265" t="str">
        <f t="shared" si="2"/>
        <v/>
      </c>
      <c r="N21" s="264"/>
      <c r="O21" s="264"/>
      <c r="P21" s="264"/>
      <c r="Q21" s="264"/>
      <c r="R21" s="264"/>
      <c r="S21" s="264"/>
      <c r="T21" s="264"/>
      <c r="U21" s="264"/>
      <c r="V21" s="264"/>
      <c r="W21" s="264"/>
      <c r="X21" s="264"/>
      <c r="Y21" s="264"/>
      <c r="Z21" s="264"/>
      <c r="AA21" s="264"/>
      <c r="AB21" s="264"/>
      <c r="AC21" s="264"/>
      <c r="AD21" s="264"/>
      <c r="AE21" s="264"/>
      <c r="AF21" s="264"/>
      <c r="AG21" s="264"/>
    </row>
    <row r="22" spans="1:33" ht="64.5" customHeight="1">
      <c r="A22" s="266" t="s">
        <v>2147</v>
      </c>
      <c r="B22" s="266" t="s">
        <v>2146</v>
      </c>
      <c r="C22" s="266" t="s">
        <v>2091</v>
      </c>
      <c r="D22" s="266" t="s">
        <v>2089</v>
      </c>
      <c r="E22" s="266" t="s">
        <v>667</v>
      </c>
      <c r="F22" s="266"/>
      <c r="G22" s="266"/>
      <c r="H22" s="266" t="s">
        <v>2145</v>
      </c>
      <c r="I22" s="266"/>
      <c r="J22" s="266" t="s">
        <v>2144</v>
      </c>
      <c r="K22" s="265" t="str">
        <f t="shared" si="0"/>
        <v>owl:ObjectProperty</v>
      </c>
      <c r="L22" s="265" t="str">
        <f t="shared" si="1"/>
        <v>owl:FunctionalProperty</v>
      </c>
      <c r="M22" s="265" t="str">
        <f t="shared" si="2"/>
        <v>[ a owl:Restriction ; owl:onProperty eli-i:modication_has_position ;owl:maxCardinality 1;]</v>
      </c>
      <c r="N22" s="264"/>
      <c r="O22" s="264"/>
      <c r="P22" s="264"/>
      <c r="Q22" s="264"/>
      <c r="R22" s="264"/>
      <c r="S22" s="264"/>
      <c r="T22" s="264"/>
      <c r="U22" s="264"/>
      <c r="V22" s="264"/>
      <c r="W22" s="264"/>
      <c r="X22" s="264"/>
      <c r="Y22" s="264"/>
      <c r="Z22" s="264"/>
      <c r="AA22" s="264"/>
      <c r="AB22" s="264"/>
      <c r="AC22" s="264"/>
      <c r="AD22" s="264"/>
      <c r="AE22" s="264"/>
      <c r="AF22" s="264"/>
      <c r="AG22" s="264"/>
    </row>
    <row r="23" spans="1:33" ht="57" customHeight="1">
      <c r="A23" s="266" t="s">
        <v>2143</v>
      </c>
      <c r="B23" s="266" t="s">
        <v>2142</v>
      </c>
      <c r="C23" s="266" t="s">
        <v>2091</v>
      </c>
      <c r="D23" s="188" t="s">
        <v>2141</v>
      </c>
      <c r="E23" s="266" t="s">
        <v>2123</v>
      </c>
      <c r="F23" s="266" t="s">
        <v>2122</v>
      </c>
      <c r="G23" s="266"/>
      <c r="H23" s="266" t="s">
        <v>2140</v>
      </c>
      <c r="I23" s="266" t="s">
        <v>2139</v>
      </c>
      <c r="J23" s="266" t="s">
        <v>2138</v>
      </c>
      <c r="K23" s="265" t="str">
        <f t="shared" si="0"/>
        <v>owl:ObjectProperty</v>
      </c>
      <c r="L23" s="265" t="str">
        <f t="shared" si="1"/>
        <v/>
      </c>
      <c r="M23" s="265" t="str">
        <f t="shared" si="2"/>
        <v/>
      </c>
      <c r="N23" s="264"/>
      <c r="O23" s="264"/>
      <c r="P23" s="264"/>
      <c r="Q23" s="264"/>
      <c r="R23" s="264"/>
      <c r="S23" s="264"/>
      <c r="T23" s="264"/>
      <c r="U23" s="264"/>
      <c r="V23" s="264"/>
      <c r="W23" s="264"/>
      <c r="X23" s="264"/>
      <c r="Y23" s="264"/>
      <c r="Z23" s="264"/>
      <c r="AA23" s="264"/>
      <c r="AB23" s="264"/>
      <c r="AC23" s="264"/>
      <c r="AD23" s="264"/>
      <c r="AE23" s="264"/>
      <c r="AF23" s="264"/>
      <c r="AG23" s="264"/>
    </row>
    <row r="24" spans="1:33" ht="30" customHeight="1">
      <c r="A24" s="266" t="s">
        <v>2137</v>
      </c>
      <c r="B24" s="266" t="s">
        <v>2136</v>
      </c>
      <c r="C24" s="266" t="s">
        <v>2091</v>
      </c>
      <c r="D24" s="266" t="s">
        <v>255</v>
      </c>
      <c r="E24" s="266" t="s">
        <v>2123</v>
      </c>
      <c r="F24" s="266"/>
      <c r="G24" s="266"/>
      <c r="H24" s="266" t="s">
        <v>2135</v>
      </c>
      <c r="I24" s="266"/>
      <c r="J24" s="266" t="s">
        <v>2134</v>
      </c>
      <c r="K24" s="265" t="str">
        <f t="shared" si="0"/>
        <v>owl:DatatypeProperty</v>
      </c>
      <c r="L24" s="265" t="str">
        <f t="shared" si="1"/>
        <v/>
      </c>
      <c r="M24" s="265" t="str">
        <f t="shared" si="2"/>
        <v/>
      </c>
      <c r="N24" s="264"/>
      <c r="O24" s="264"/>
      <c r="P24" s="264"/>
      <c r="Q24" s="264"/>
      <c r="R24" s="264"/>
      <c r="S24" s="264"/>
      <c r="T24" s="264"/>
      <c r="U24" s="264"/>
      <c r="V24" s="264"/>
      <c r="W24" s="264"/>
      <c r="X24" s="264"/>
      <c r="Y24" s="264"/>
      <c r="Z24" s="264"/>
      <c r="AA24" s="264"/>
      <c r="AB24" s="264"/>
      <c r="AC24" s="264"/>
      <c r="AD24" s="264"/>
      <c r="AE24" s="264"/>
      <c r="AF24" s="264"/>
      <c r="AG24" s="264"/>
    </row>
    <row r="25" spans="1:33" ht="30" customHeight="1">
      <c r="A25" s="266" t="s">
        <v>2133</v>
      </c>
      <c r="B25" s="266" t="s">
        <v>2132</v>
      </c>
      <c r="C25" s="266" t="s">
        <v>2091</v>
      </c>
      <c r="D25" s="266" t="s">
        <v>255</v>
      </c>
      <c r="E25" s="266" t="s">
        <v>2123</v>
      </c>
      <c r="F25" s="266"/>
      <c r="G25" s="266"/>
      <c r="H25" s="266" t="s">
        <v>2131</v>
      </c>
      <c r="I25" s="266"/>
      <c r="J25" s="266" t="s">
        <v>2130</v>
      </c>
      <c r="K25" s="265" t="str">
        <f t="shared" si="0"/>
        <v>owl:DatatypeProperty</v>
      </c>
      <c r="L25" s="265" t="str">
        <f t="shared" si="1"/>
        <v/>
      </c>
      <c r="M25" s="265" t="str">
        <f t="shared" si="2"/>
        <v/>
      </c>
      <c r="N25" s="264"/>
      <c r="O25" s="264"/>
      <c r="P25" s="264"/>
      <c r="Q25" s="264"/>
      <c r="R25" s="264"/>
      <c r="S25" s="264"/>
      <c r="T25" s="264"/>
      <c r="U25" s="264"/>
      <c r="V25" s="264"/>
      <c r="W25" s="264"/>
      <c r="X25" s="264"/>
      <c r="Y25" s="264"/>
      <c r="Z25" s="264"/>
      <c r="AA25" s="264"/>
      <c r="AB25" s="264"/>
      <c r="AC25" s="264"/>
      <c r="AD25" s="264"/>
      <c r="AE25" s="264"/>
      <c r="AF25" s="264"/>
      <c r="AG25" s="264"/>
    </row>
    <row r="26" spans="1:33" ht="132" customHeight="1">
      <c r="A26" s="266" t="s">
        <v>2120</v>
      </c>
      <c r="B26" s="266" t="s">
        <v>2129</v>
      </c>
      <c r="C26" s="266" t="s">
        <v>2091</v>
      </c>
      <c r="D26" s="266" t="s">
        <v>2091</v>
      </c>
      <c r="E26" s="266" t="s">
        <v>667</v>
      </c>
      <c r="F26" s="266" t="s">
        <v>2128</v>
      </c>
      <c r="G26" s="266"/>
      <c r="H26" s="266" t="s">
        <v>2127</v>
      </c>
      <c r="I26" s="266" t="s">
        <v>2125</v>
      </c>
      <c r="J26" s="266" t="s">
        <v>2126</v>
      </c>
      <c r="K26" s="265" t="str">
        <f t="shared" si="0"/>
        <v>owl:ObjectProperty</v>
      </c>
      <c r="L26" s="265" t="str">
        <f t="shared" si="1"/>
        <v>owl:FunctionalProperty</v>
      </c>
      <c r="M26" s="265" t="str">
        <f t="shared" si="2"/>
        <v>[ a owl:Restriction ; owl:onProperty eli-i:indirect_impact_from ;owl:maxCardinality 1;]</v>
      </c>
      <c r="N26" s="264"/>
      <c r="O26" s="264"/>
      <c r="P26" s="264"/>
      <c r="Q26" s="264"/>
      <c r="R26" s="264"/>
      <c r="S26" s="264"/>
      <c r="T26" s="264"/>
      <c r="U26" s="264"/>
      <c r="V26" s="264"/>
      <c r="W26" s="264"/>
      <c r="X26" s="264"/>
      <c r="Y26" s="264"/>
      <c r="Z26" s="264"/>
      <c r="AA26" s="264"/>
      <c r="AB26" s="264"/>
      <c r="AC26" s="264"/>
      <c r="AD26" s="264"/>
      <c r="AE26" s="264"/>
      <c r="AF26" s="264"/>
      <c r="AG26" s="264"/>
    </row>
    <row r="27" spans="1:33" ht="54.75" customHeight="1">
      <c r="A27" s="266" t="s">
        <v>2125</v>
      </c>
      <c r="B27" s="266" t="s">
        <v>2124</v>
      </c>
      <c r="C27" s="266" t="s">
        <v>2091</v>
      </c>
      <c r="D27" s="266" t="s">
        <v>2091</v>
      </c>
      <c r="E27" s="266" t="s">
        <v>2123</v>
      </c>
      <c r="F27" s="266" t="s">
        <v>2122</v>
      </c>
      <c r="G27" s="266"/>
      <c r="H27" s="266" t="s">
        <v>2121</v>
      </c>
      <c r="I27" s="266" t="s">
        <v>2120</v>
      </c>
      <c r="J27" s="266" t="s">
        <v>2119</v>
      </c>
      <c r="K27" s="265" t="str">
        <f t="shared" si="0"/>
        <v>owl:ObjectProperty</v>
      </c>
      <c r="L27" s="265" t="str">
        <f t="shared" si="1"/>
        <v/>
      </c>
      <c r="M27" s="265" t="str">
        <f t="shared" si="2"/>
        <v/>
      </c>
      <c r="N27" s="264"/>
      <c r="O27" s="264"/>
      <c r="P27" s="264"/>
      <c r="Q27" s="264"/>
      <c r="R27" s="264"/>
      <c r="S27" s="264"/>
      <c r="T27" s="264"/>
      <c r="U27" s="264"/>
      <c r="V27" s="264"/>
      <c r="W27" s="264"/>
      <c r="X27" s="264"/>
      <c r="Y27" s="264"/>
      <c r="Z27" s="264"/>
      <c r="AA27" s="264"/>
      <c r="AB27" s="264"/>
      <c r="AC27" s="264"/>
      <c r="AD27" s="264"/>
      <c r="AE27" s="264"/>
      <c r="AF27" s="264"/>
      <c r="AG27" s="264"/>
    </row>
    <row r="28" spans="1:33" ht="12.75" customHeight="1">
      <c r="A28" s="257"/>
      <c r="B28" s="263"/>
      <c r="C28" s="188"/>
      <c r="F28" s="263"/>
      <c r="G28" s="189"/>
      <c r="I28" s="263"/>
      <c r="J28" s="262"/>
      <c r="K28" s="262"/>
      <c r="L28" s="262"/>
      <c r="M28" s="188"/>
    </row>
    <row r="29" spans="1:33" ht="12.75" customHeight="1">
      <c r="A29" s="257"/>
      <c r="B29" s="263"/>
      <c r="C29" s="188"/>
      <c r="F29" s="263"/>
      <c r="G29" s="189"/>
      <c r="I29" s="263"/>
      <c r="J29" s="262"/>
      <c r="K29" s="262"/>
      <c r="L29" s="262"/>
      <c r="M29" s="188"/>
    </row>
    <row r="30" spans="1:33" ht="12.75" customHeight="1">
      <c r="A30" s="257"/>
      <c r="B30" s="263"/>
      <c r="C30" s="188"/>
      <c r="F30" s="263"/>
      <c r="G30" s="189"/>
      <c r="I30" s="263"/>
      <c r="J30" s="262"/>
      <c r="K30" s="262"/>
      <c r="L30" s="262"/>
      <c r="M30" s="188"/>
    </row>
    <row r="31" spans="1:33" ht="12.75" customHeight="1">
      <c r="C31" s="188"/>
      <c r="J31" s="188"/>
      <c r="K31" s="188"/>
      <c r="L31" s="188"/>
      <c r="M31" s="188"/>
    </row>
    <row r="32" spans="1:33" ht="12.75" customHeight="1">
      <c r="C32" s="188"/>
      <c r="J32" s="188"/>
      <c r="K32" s="188"/>
      <c r="L32" s="188"/>
      <c r="M32" s="188"/>
    </row>
    <row r="33" spans="3:13" ht="12.75" customHeight="1">
      <c r="C33" s="188"/>
      <c r="J33" s="188"/>
      <c r="K33" s="188"/>
      <c r="L33" s="188"/>
      <c r="M33" s="188"/>
    </row>
    <row r="34" spans="3:13" ht="12.75" customHeight="1">
      <c r="C34" s="188"/>
      <c r="J34" s="188"/>
      <c r="K34" s="188"/>
      <c r="L34" s="188"/>
      <c r="M34" s="188"/>
    </row>
    <row r="35" spans="3:13" ht="12.75" customHeight="1">
      <c r="C35" s="188"/>
      <c r="J35" s="188"/>
      <c r="K35" s="188"/>
      <c r="L35" s="188"/>
      <c r="M35" s="188"/>
    </row>
    <row r="36" spans="3:13" ht="12.75" customHeight="1">
      <c r="C36" s="188"/>
      <c r="J36" s="188"/>
      <c r="K36" s="188"/>
      <c r="L36" s="188"/>
      <c r="M36" s="188"/>
    </row>
    <row r="37" spans="3:13" ht="12.75" customHeight="1">
      <c r="C37" s="188"/>
      <c r="J37" s="188"/>
      <c r="K37" s="188"/>
      <c r="L37" s="188"/>
      <c r="M37" s="188"/>
    </row>
    <row r="38" spans="3:13" ht="12.75" customHeight="1">
      <c r="C38" s="188"/>
      <c r="J38" s="188"/>
      <c r="K38" s="188"/>
      <c r="L38" s="188"/>
      <c r="M38" s="188"/>
    </row>
    <row r="39" spans="3:13" ht="12.75" customHeight="1">
      <c r="C39" s="188"/>
      <c r="J39" s="188"/>
      <c r="K39" s="188"/>
      <c r="L39" s="188"/>
      <c r="M39" s="188"/>
    </row>
    <row r="40" spans="3:13" ht="12.75" customHeight="1">
      <c r="C40" s="188"/>
      <c r="J40" s="188"/>
      <c r="K40" s="188"/>
      <c r="L40" s="188"/>
      <c r="M40" s="188"/>
    </row>
    <row r="41" spans="3:13" ht="12.75" customHeight="1">
      <c r="C41" s="188"/>
      <c r="J41" s="188"/>
      <c r="K41" s="188"/>
      <c r="L41" s="188"/>
      <c r="M41" s="188"/>
    </row>
    <row r="42" spans="3:13" ht="12.75" customHeight="1">
      <c r="C42" s="188"/>
      <c r="J42" s="188"/>
      <c r="K42" s="188"/>
      <c r="L42" s="188"/>
      <c r="M42" s="188"/>
    </row>
    <row r="43" spans="3:13" ht="12.75" customHeight="1">
      <c r="C43" s="188"/>
      <c r="J43" s="188"/>
      <c r="K43" s="188"/>
      <c r="L43" s="188"/>
      <c r="M43" s="188"/>
    </row>
    <row r="44" spans="3:13" ht="12.75" customHeight="1">
      <c r="C44" s="188"/>
      <c r="J44" s="188"/>
      <c r="K44" s="188"/>
      <c r="L44" s="188"/>
      <c r="M44" s="188"/>
    </row>
    <row r="45" spans="3:13" ht="12.75" customHeight="1">
      <c r="C45" s="188"/>
      <c r="J45" s="188"/>
      <c r="K45" s="188"/>
      <c r="L45" s="188"/>
      <c r="M45" s="188"/>
    </row>
    <row r="46" spans="3:13" ht="12.75" customHeight="1">
      <c r="C46" s="188"/>
      <c r="J46" s="188"/>
      <c r="K46" s="188"/>
      <c r="L46" s="188"/>
      <c r="M46" s="188"/>
    </row>
    <row r="47" spans="3:13" ht="12.75" customHeight="1">
      <c r="C47" s="188"/>
      <c r="J47" s="188"/>
      <c r="K47" s="188"/>
      <c r="L47" s="188"/>
      <c r="M47" s="188"/>
    </row>
    <row r="48" spans="3:13" ht="12.75" customHeight="1">
      <c r="C48" s="188"/>
      <c r="J48" s="188"/>
      <c r="K48" s="188"/>
      <c r="L48" s="188"/>
      <c r="M48" s="188"/>
    </row>
    <row r="49" spans="3:13" ht="12.75" customHeight="1">
      <c r="C49" s="188"/>
      <c r="J49" s="188"/>
      <c r="K49" s="188"/>
      <c r="L49" s="188"/>
      <c r="M49" s="188"/>
    </row>
    <row r="50" spans="3:13" ht="12.75" customHeight="1">
      <c r="C50" s="188"/>
      <c r="J50" s="188"/>
      <c r="K50" s="188"/>
      <c r="L50" s="188"/>
      <c r="M50" s="188"/>
    </row>
    <row r="51" spans="3:13" ht="12.75" customHeight="1">
      <c r="C51" s="188"/>
      <c r="J51" s="188"/>
      <c r="K51" s="188"/>
      <c r="L51" s="188"/>
      <c r="M51" s="188"/>
    </row>
    <row r="52" spans="3:13" ht="12.75" customHeight="1">
      <c r="C52" s="188"/>
      <c r="J52" s="188"/>
      <c r="K52" s="188"/>
      <c r="L52" s="188"/>
      <c r="M52" s="188"/>
    </row>
    <row r="53" spans="3:13" ht="12.75" customHeight="1">
      <c r="C53" s="188"/>
      <c r="J53" s="188"/>
      <c r="K53" s="188"/>
      <c r="L53" s="188"/>
      <c r="M53" s="188"/>
    </row>
    <row r="54" spans="3:13" ht="12.75" customHeight="1">
      <c r="C54" s="188"/>
      <c r="J54" s="188"/>
      <c r="K54" s="188"/>
      <c r="L54" s="188"/>
      <c r="M54" s="188"/>
    </row>
    <row r="55" spans="3:13" ht="12.75" customHeight="1">
      <c r="C55" s="188"/>
      <c r="J55" s="188"/>
      <c r="K55" s="188"/>
      <c r="L55" s="188"/>
      <c r="M55" s="188"/>
    </row>
    <row r="56" spans="3:13" ht="12.75" customHeight="1">
      <c r="C56" s="188"/>
      <c r="J56" s="188"/>
      <c r="K56" s="188"/>
      <c r="L56" s="188"/>
      <c r="M56" s="188"/>
    </row>
    <row r="57" spans="3:13" ht="12.75" customHeight="1">
      <c r="C57" s="188"/>
      <c r="J57" s="188"/>
      <c r="K57" s="188"/>
      <c r="L57" s="188"/>
      <c r="M57" s="188"/>
    </row>
    <row r="58" spans="3:13" ht="12.75" customHeight="1">
      <c r="C58" s="188"/>
      <c r="J58" s="188"/>
      <c r="K58" s="188"/>
      <c r="L58" s="188"/>
      <c r="M58" s="188"/>
    </row>
    <row r="59" spans="3:13" ht="12.75" customHeight="1">
      <c r="C59" s="188"/>
      <c r="J59" s="188"/>
      <c r="K59" s="188"/>
      <c r="L59" s="188"/>
      <c r="M59" s="188"/>
    </row>
    <row r="60" spans="3:13" ht="12.75" customHeight="1">
      <c r="C60" s="188"/>
      <c r="J60" s="188"/>
      <c r="K60" s="188"/>
      <c r="L60" s="188"/>
      <c r="M60" s="188"/>
    </row>
    <row r="61" spans="3:13" ht="12.75" customHeight="1">
      <c r="C61" s="188"/>
      <c r="J61" s="188"/>
      <c r="K61" s="188"/>
      <c r="L61" s="188"/>
      <c r="M61" s="188"/>
    </row>
    <row r="62" spans="3:13" ht="12.75" customHeight="1">
      <c r="C62" s="188"/>
      <c r="J62" s="188"/>
      <c r="K62" s="188"/>
      <c r="L62" s="188"/>
      <c r="M62" s="188"/>
    </row>
    <row r="63" spans="3:13" ht="12.75" customHeight="1">
      <c r="C63" s="188"/>
      <c r="J63" s="188"/>
      <c r="K63" s="188"/>
      <c r="L63" s="188"/>
      <c r="M63" s="188"/>
    </row>
    <row r="64" spans="3:13" ht="12.75" customHeight="1">
      <c r="C64" s="188"/>
      <c r="J64" s="261"/>
      <c r="K64" s="188"/>
      <c r="L64" s="188"/>
      <c r="M64" s="188"/>
    </row>
    <row r="65" spans="3:13" ht="12.75" customHeight="1">
      <c r="C65" s="188"/>
      <c r="J65" s="261"/>
      <c r="K65" s="188"/>
      <c r="L65" s="188"/>
      <c r="M65" s="188"/>
    </row>
    <row r="66" spans="3:13" ht="12.75" customHeight="1">
      <c r="C66" s="188"/>
      <c r="J66" s="261"/>
      <c r="K66" s="188"/>
      <c r="L66" s="188"/>
      <c r="M66" s="188"/>
    </row>
    <row r="67" spans="3:13" ht="12.75" customHeight="1">
      <c r="C67" s="188"/>
      <c r="J67" s="261"/>
      <c r="K67" s="188"/>
      <c r="L67" s="188"/>
      <c r="M67" s="188"/>
    </row>
    <row r="68" spans="3:13" ht="12.75" customHeight="1">
      <c r="C68" s="188"/>
      <c r="J68" s="261"/>
      <c r="K68" s="188"/>
      <c r="L68" s="188"/>
      <c r="M68" s="188"/>
    </row>
    <row r="69" spans="3:13" ht="12.75" customHeight="1">
      <c r="C69" s="188"/>
      <c r="J69" s="261"/>
      <c r="K69" s="188"/>
      <c r="L69" s="188"/>
      <c r="M69" s="188"/>
    </row>
    <row r="70" spans="3:13" ht="12.75" customHeight="1">
      <c r="C70" s="188"/>
      <c r="J70" s="261"/>
      <c r="K70" s="188"/>
      <c r="L70" s="188"/>
      <c r="M70" s="188"/>
    </row>
    <row r="71" spans="3:13" ht="12.75" customHeight="1">
      <c r="C71" s="188"/>
      <c r="J71" s="261"/>
      <c r="K71" s="188"/>
      <c r="L71" s="188"/>
      <c r="M71" s="188"/>
    </row>
    <row r="72" spans="3:13" ht="12.75" customHeight="1">
      <c r="C72" s="188"/>
      <c r="J72" s="261"/>
      <c r="K72" s="188"/>
      <c r="L72" s="188"/>
      <c r="M72" s="188"/>
    </row>
    <row r="73" spans="3:13" ht="12.75" customHeight="1">
      <c r="C73" s="188"/>
      <c r="J73" s="261"/>
      <c r="K73" s="188"/>
      <c r="L73" s="188"/>
      <c r="M73" s="188"/>
    </row>
    <row r="74" spans="3:13" ht="12.75" customHeight="1">
      <c r="C74" s="188"/>
      <c r="J74" s="261"/>
      <c r="K74" s="188"/>
      <c r="L74" s="188"/>
      <c r="M74" s="188"/>
    </row>
    <row r="75" spans="3:13" ht="12.75" customHeight="1">
      <c r="C75" s="188"/>
      <c r="J75" s="261"/>
      <c r="K75" s="188"/>
      <c r="L75" s="188"/>
      <c r="M75" s="188"/>
    </row>
    <row r="76" spans="3:13" ht="12.75" customHeight="1">
      <c r="C76" s="188"/>
      <c r="J76" s="261"/>
      <c r="K76" s="188"/>
      <c r="L76" s="188"/>
      <c r="M76" s="188"/>
    </row>
    <row r="77" spans="3:13" ht="12.75" customHeight="1">
      <c r="C77" s="188"/>
      <c r="J77" s="261"/>
      <c r="K77" s="188"/>
      <c r="L77" s="188"/>
      <c r="M77" s="188"/>
    </row>
    <row r="78" spans="3:13" ht="12.75" customHeight="1">
      <c r="C78" s="188"/>
      <c r="J78" s="261"/>
      <c r="K78" s="188"/>
      <c r="L78" s="188"/>
      <c r="M78" s="188"/>
    </row>
    <row r="79" spans="3:13" ht="12.75" customHeight="1">
      <c r="C79" s="188"/>
      <c r="J79" s="261"/>
      <c r="K79" s="188"/>
      <c r="L79" s="188"/>
      <c r="M79" s="188"/>
    </row>
    <row r="80" spans="3:13" ht="12.75" customHeight="1">
      <c r="C80" s="188"/>
      <c r="J80" s="261"/>
      <c r="K80" s="188"/>
      <c r="L80" s="188"/>
      <c r="M80" s="188"/>
    </row>
    <row r="81" spans="3:13" ht="12.75" customHeight="1">
      <c r="C81" s="188"/>
      <c r="J81" s="261"/>
      <c r="K81" s="188"/>
      <c r="L81" s="188"/>
      <c r="M81" s="188"/>
    </row>
    <row r="82" spans="3:13" ht="12.75" customHeight="1">
      <c r="C82" s="188"/>
      <c r="J82" s="261"/>
      <c r="K82" s="188"/>
      <c r="L82" s="188"/>
      <c r="M82" s="188"/>
    </row>
    <row r="83" spans="3:13" ht="12.75" customHeight="1">
      <c r="C83" s="188"/>
      <c r="J83" s="261"/>
      <c r="K83" s="188"/>
      <c r="L83" s="188"/>
      <c r="M83" s="188"/>
    </row>
    <row r="84" spans="3:13" ht="12.75" customHeight="1">
      <c r="C84" s="188"/>
      <c r="J84" s="261"/>
      <c r="K84" s="188"/>
      <c r="L84" s="188"/>
      <c r="M84" s="188"/>
    </row>
    <row r="85" spans="3:13" ht="12.75" customHeight="1">
      <c r="C85" s="188"/>
      <c r="J85" s="261"/>
      <c r="K85" s="188"/>
      <c r="L85" s="188"/>
      <c r="M85" s="188"/>
    </row>
    <row r="86" spans="3:13" ht="12.75" customHeight="1">
      <c r="C86" s="188"/>
      <c r="J86" s="261"/>
      <c r="K86" s="188"/>
      <c r="L86" s="188"/>
      <c r="M86" s="188"/>
    </row>
    <row r="87" spans="3:13" ht="12.75" customHeight="1">
      <c r="C87" s="188"/>
      <c r="J87" s="261"/>
      <c r="K87" s="188"/>
      <c r="L87" s="188"/>
      <c r="M87" s="188"/>
    </row>
    <row r="88" spans="3:13" ht="12.75" customHeight="1">
      <c r="C88" s="188"/>
      <c r="J88" s="261"/>
      <c r="K88" s="188"/>
      <c r="L88" s="188"/>
      <c r="M88" s="188"/>
    </row>
    <row r="89" spans="3:13" ht="12.75" customHeight="1">
      <c r="C89" s="188"/>
      <c r="J89" s="261"/>
      <c r="K89" s="188"/>
      <c r="L89" s="188"/>
      <c r="M89" s="188"/>
    </row>
    <row r="90" spans="3:13" ht="12.75" customHeight="1">
      <c r="C90" s="188"/>
      <c r="J90" s="261"/>
      <c r="K90" s="188"/>
      <c r="L90" s="188"/>
      <c r="M90" s="188"/>
    </row>
    <row r="91" spans="3:13" ht="12.75" customHeight="1">
      <c r="C91" s="188"/>
      <c r="J91" s="261"/>
      <c r="K91" s="188"/>
      <c r="L91" s="188"/>
      <c r="M91" s="188"/>
    </row>
    <row r="92" spans="3:13" ht="12.75" customHeight="1">
      <c r="C92" s="188"/>
      <c r="J92" s="261"/>
      <c r="K92" s="188"/>
      <c r="L92" s="188"/>
      <c r="M92" s="188"/>
    </row>
    <row r="93" spans="3:13" ht="12.75" customHeight="1">
      <c r="C93" s="188"/>
      <c r="J93" s="261"/>
      <c r="K93" s="188"/>
      <c r="L93" s="188"/>
      <c r="M93" s="188"/>
    </row>
    <row r="94" spans="3:13" ht="12.75" customHeight="1">
      <c r="C94" s="188"/>
      <c r="J94" s="261"/>
      <c r="K94" s="188"/>
      <c r="L94" s="188"/>
      <c r="M94" s="188"/>
    </row>
    <row r="95" spans="3:13" ht="12.75" customHeight="1">
      <c r="C95" s="188"/>
      <c r="J95" s="261"/>
      <c r="K95" s="188"/>
      <c r="L95" s="188"/>
      <c r="M95" s="188"/>
    </row>
    <row r="96" spans="3:13" ht="12.75" customHeight="1">
      <c r="C96" s="188"/>
      <c r="J96" s="261"/>
      <c r="K96" s="188"/>
      <c r="L96" s="188"/>
      <c r="M96" s="188"/>
    </row>
    <row r="97" spans="3:13" ht="12.75" customHeight="1">
      <c r="C97" s="188"/>
      <c r="J97" s="261"/>
      <c r="K97" s="188"/>
      <c r="L97" s="188"/>
      <c r="M97" s="188"/>
    </row>
    <row r="98" spans="3:13" ht="12.75" customHeight="1">
      <c r="C98" s="188"/>
      <c r="J98" s="261"/>
      <c r="K98" s="188"/>
      <c r="L98" s="188"/>
      <c r="M98" s="188"/>
    </row>
    <row r="99" spans="3:13" ht="12.75" customHeight="1">
      <c r="C99" s="188"/>
      <c r="J99" s="261"/>
      <c r="K99" s="188"/>
      <c r="L99" s="188"/>
      <c r="M99" s="188"/>
    </row>
    <row r="100" spans="3:13" ht="12.75" customHeight="1">
      <c r="C100" s="188"/>
      <c r="J100" s="261"/>
      <c r="K100" s="188"/>
      <c r="L100" s="188"/>
      <c r="M100" s="188"/>
    </row>
    <row r="101" spans="3:13" ht="12.75" customHeight="1">
      <c r="C101" s="188"/>
      <c r="J101" s="261"/>
      <c r="K101" s="188"/>
      <c r="L101" s="188"/>
      <c r="M101" s="188"/>
    </row>
    <row r="102" spans="3:13" ht="12.75" customHeight="1">
      <c r="C102" s="188"/>
      <c r="J102" s="261"/>
      <c r="K102" s="188"/>
      <c r="L102" s="188"/>
      <c r="M102" s="188"/>
    </row>
    <row r="103" spans="3:13" ht="12.75" customHeight="1">
      <c r="C103" s="188"/>
      <c r="J103" s="261"/>
      <c r="K103" s="188"/>
      <c r="L103" s="188"/>
      <c r="M103" s="188"/>
    </row>
    <row r="104" spans="3:13" ht="12.75" customHeight="1">
      <c r="C104" s="188"/>
      <c r="J104" s="261"/>
      <c r="K104" s="188"/>
      <c r="L104" s="188"/>
      <c r="M104" s="188"/>
    </row>
    <row r="105" spans="3:13" ht="12.75" customHeight="1">
      <c r="C105" s="188"/>
      <c r="J105" s="261"/>
      <c r="K105" s="188"/>
      <c r="L105" s="188"/>
      <c r="M105" s="188"/>
    </row>
    <row r="106" spans="3:13" ht="12.75" customHeight="1">
      <c r="C106" s="188"/>
      <c r="J106" s="261"/>
      <c r="K106" s="188"/>
      <c r="L106" s="188"/>
      <c r="M106" s="188"/>
    </row>
    <row r="107" spans="3:13" ht="12.75" customHeight="1">
      <c r="C107" s="188"/>
      <c r="J107" s="261"/>
      <c r="K107" s="188"/>
      <c r="L107" s="188"/>
      <c r="M107" s="188"/>
    </row>
    <row r="108" spans="3:13" ht="12.75" customHeight="1">
      <c r="C108" s="188"/>
      <c r="J108" s="261"/>
      <c r="K108" s="188"/>
      <c r="L108" s="188"/>
      <c r="M108" s="188"/>
    </row>
    <row r="109" spans="3:13" ht="12.75" customHeight="1">
      <c r="C109" s="188"/>
      <c r="J109" s="261"/>
      <c r="K109" s="188"/>
      <c r="L109" s="188"/>
      <c r="M109" s="188"/>
    </row>
    <row r="110" spans="3:13" ht="12.75" customHeight="1">
      <c r="C110" s="188"/>
      <c r="J110" s="261"/>
      <c r="K110" s="188"/>
      <c r="L110" s="188"/>
      <c r="M110" s="188"/>
    </row>
    <row r="111" spans="3:13" ht="12.75" customHeight="1">
      <c r="C111" s="188"/>
      <c r="J111" s="261"/>
      <c r="K111" s="188"/>
      <c r="L111" s="188"/>
      <c r="M111" s="188"/>
    </row>
    <row r="112" spans="3:13" ht="12.75" customHeight="1">
      <c r="C112" s="188"/>
      <c r="J112" s="261"/>
      <c r="K112" s="188"/>
      <c r="L112" s="188"/>
      <c r="M112" s="188"/>
    </row>
    <row r="113" spans="3:13" ht="12.75" customHeight="1">
      <c r="C113" s="188"/>
      <c r="J113" s="261"/>
      <c r="K113" s="188"/>
      <c r="L113" s="188"/>
      <c r="M113" s="188"/>
    </row>
    <row r="114" spans="3:13" ht="12.75" customHeight="1">
      <c r="C114" s="188"/>
      <c r="J114" s="261"/>
      <c r="K114" s="188"/>
      <c r="L114" s="188"/>
      <c r="M114" s="188"/>
    </row>
    <row r="115" spans="3:13" ht="12.75" customHeight="1">
      <c r="C115" s="188"/>
      <c r="J115" s="261"/>
      <c r="K115" s="188"/>
      <c r="L115" s="188"/>
      <c r="M115" s="188"/>
    </row>
    <row r="116" spans="3:13" ht="12.75" customHeight="1">
      <c r="C116" s="188"/>
      <c r="J116" s="261"/>
      <c r="K116" s="188"/>
      <c r="L116" s="188"/>
      <c r="M116" s="188"/>
    </row>
    <row r="117" spans="3:13" ht="12.75" customHeight="1">
      <c r="C117" s="188"/>
      <c r="J117" s="261"/>
      <c r="K117" s="188"/>
      <c r="L117" s="188"/>
      <c r="M117" s="188"/>
    </row>
    <row r="118" spans="3:13" ht="12.75" customHeight="1">
      <c r="C118" s="188"/>
      <c r="J118" s="261"/>
      <c r="K118" s="188"/>
      <c r="L118" s="188"/>
      <c r="M118" s="188"/>
    </row>
    <row r="119" spans="3:13" ht="12.75" customHeight="1">
      <c r="C119" s="188"/>
      <c r="J119" s="261"/>
      <c r="K119" s="188"/>
      <c r="L119" s="188"/>
      <c r="M119" s="188"/>
    </row>
    <row r="120" spans="3:13" ht="12.75" customHeight="1">
      <c r="C120" s="188"/>
      <c r="J120" s="261"/>
      <c r="K120" s="188"/>
      <c r="L120" s="188"/>
      <c r="M120" s="188"/>
    </row>
    <row r="121" spans="3:13" ht="12.75" customHeight="1">
      <c r="C121" s="188"/>
      <c r="J121" s="261"/>
      <c r="K121" s="188"/>
      <c r="L121" s="188"/>
      <c r="M121" s="188"/>
    </row>
    <row r="122" spans="3:13" ht="12.75" customHeight="1">
      <c r="C122" s="188"/>
      <c r="J122" s="261"/>
      <c r="K122" s="188"/>
      <c r="L122" s="188"/>
      <c r="M122" s="188"/>
    </row>
    <row r="123" spans="3:13" ht="12.75" customHeight="1">
      <c r="C123" s="188"/>
      <c r="J123" s="261"/>
      <c r="K123" s="188"/>
      <c r="L123" s="188"/>
      <c r="M123" s="188"/>
    </row>
    <row r="124" spans="3:13" ht="12.75" customHeight="1">
      <c r="C124" s="188"/>
      <c r="J124" s="261"/>
      <c r="K124" s="188"/>
      <c r="L124" s="188"/>
      <c r="M124" s="188"/>
    </row>
    <row r="125" spans="3:13" ht="12.75" customHeight="1">
      <c r="C125" s="188"/>
      <c r="J125" s="261"/>
      <c r="K125" s="188"/>
      <c r="L125" s="188"/>
      <c r="M125" s="188"/>
    </row>
    <row r="126" spans="3:13" ht="12.75" customHeight="1">
      <c r="C126" s="188"/>
      <c r="J126" s="261"/>
      <c r="K126" s="188"/>
      <c r="L126" s="188"/>
      <c r="M126" s="188"/>
    </row>
    <row r="127" spans="3:13" ht="12.75" customHeight="1">
      <c r="C127" s="188"/>
      <c r="J127" s="261"/>
      <c r="K127" s="188"/>
      <c r="L127" s="188"/>
      <c r="M127" s="188"/>
    </row>
    <row r="128" spans="3:13" ht="12.75" customHeight="1">
      <c r="C128" s="188"/>
      <c r="J128" s="261"/>
      <c r="K128" s="188"/>
      <c r="L128" s="188"/>
      <c r="M128" s="188"/>
    </row>
    <row r="129" spans="3:13" ht="12.75" customHeight="1">
      <c r="C129" s="188"/>
      <c r="J129" s="261"/>
      <c r="K129" s="188"/>
      <c r="L129" s="188"/>
      <c r="M129" s="188"/>
    </row>
    <row r="130" spans="3:13" ht="12.75" customHeight="1">
      <c r="C130" s="188"/>
      <c r="J130" s="261"/>
      <c r="K130" s="188"/>
      <c r="L130" s="188"/>
      <c r="M130" s="188"/>
    </row>
    <row r="131" spans="3:13" ht="12.75" customHeight="1">
      <c r="C131" s="188"/>
      <c r="J131" s="261"/>
      <c r="K131" s="188"/>
      <c r="L131" s="188"/>
      <c r="M131" s="188"/>
    </row>
    <row r="132" spans="3:13" ht="12.75" customHeight="1">
      <c r="C132" s="188"/>
      <c r="J132" s="261"/>
      <c r="K132" s="188"/>
      <c r="L132" s="188"/>
      <c r="M132" s="188"/>
    </row>
    <row r="133" spans="3:13" ht="12.75" customHeight="1">
      <c r="C133" s="188"/>
      <c r="J133" s="261"/>
      <c r="K133" s="188"/>
      <c r="L133" s="188"/>
      <c r="M133" s="188"/>
    </row>
    <row r="134" spans="3:13" ht="12.75" customHeight="1">
      <c r="C134" s="188"/>
      <c r="J134" s="261"/>
      <c r="K134" s="188"/>
      <c r="L134" s="188"/>
      <c r="M134" s="188"/>
    </row>
    <row r="135" spans="3:13" ht="12.75" customHeight="1">
      <c r="C135" s="188"/>
      <c r="J135" s="261"/>
      <c r="K135" s="188"/>
      <c r="L135" s="188"/>
      <c r="M135" s="188"/>
    </row>
    <row r="136" spans="3:13" ht="12.75" customHeight="1">
      <c r="C136" s="188"/>
      <c r="J136" s="261"/>
      <c r="K136" s="188"/>
      <c r="L136" s="188"/>
      <c r="M136" s="188"/>
    </row>
    <row r="137" spans="3:13" ht="12.75" customHeight="1">
      <c r="C137" s="188"/>
      <c r="J137" s="261"/>
      <c r="K137" s="188"/>
      <c r="L137" s="188"/>
      <c r="M137" s="188"/>
    </row>
    <row r="138" spans="3:13" ht="12.75" customHeight="1">
      <c r="C138" s="188"/>
      <c r="J138" s="261"/>
      <c r="K138" s="188"/>
      <c r="L138" s="188"/>
      <c r="M138" s="188"/>
    </row>
    <row r="139" spans="3:13" ht="12.75" customHeight="1">
      <c r="C139" s="188"/>
      <c r="J139" s="261"/>
      <c r="K139" s="188"/>
      <c r="L139" s="188"/>
      <c r="M139" s="188"/>
    </row>
    <row r="140" spans="3:13" ht="12.75" customHeight="1">
      <c r="C140" s="188"/>
      <c r="J140" s="261"/>
      <c r="K140" s="188"/>
      <c r="L140" s="188"/>
      <c r="M140" s="188"/>
    </row>
    <row r="141" spans="3:13" ht="12.75" customHeight="1">
      <c r="C141" s="188"/>
      <c r="J141" s="261"/>
      <c r="K141" s="188"/>
      <c r="L141" s="188"/>
      <c r="M141" s="188"/>
    </row>
    <row r="142" spans="3:13" ht="12.75" customHeight="1">
      <c r="C142" s="188"/>
      <c r="J142" s="261"/>
      <c r="K142" s="188"/>
      <c r="L142" s="188"/>
      <c r="M142" s="188"/>
    </row>
    <row r="143" spans="3:13" ht="12.75" customHeight="1">
      <c r="C143" s="188"/>
      <c r="J143" s="261"/>
      <c r="K143" s="188"/>
      <c r="L143" s="188"/>
      <c r="M143" s="188"/>
    </row>
    <row r="144" spans="3:13" ht="12.75" customHeight="1">
      <c r="C144" s="188"/>
      <c r="J144" s="261"/>
      <c r="K144" s="188"/>
      <c r="L144" s="188"/>
      <c r="M144" s="188"/>
    </row>
    <row r="145" spans="3:13" ht="12.75" customHeight="1">
      <c r="C145" s="188"/>
      <c r="J145" s="261"/>
      <c r="K145" s="188"/>
      <c r="L145" s="188"/>
      <c r="M145" s="188"/>
    </row>
    <row r="146" spans="3:13" ht="12.75" customHeight="1">
      <c r="C146" s="188"/>
      <c r="J146" s="261"/>
      <c r="K146" s="188"/>
      <c r="L146" s="188"/>
      <c r="M146" s="188"/>
    </row>
    <row r="147" spans="3:13" ht="12.75" customHeight="1">
      <c r="C147" s="188"/>
      <c r="J147" s="261"/>
      <c r="K147" s="188"/>
      <c r="L147" s="188"/>
      <c r="M147" s="188"/>
    </row>
    <row r="148" spans="3:13" ht="12.75" customHeight="1">
      <c r="C148" s="188"/>
      <c r="J148" s="261"/>
      <c r="K148" s="188"/>
      <c r="L148" s="188"/>
      <c r="M148" s="188"/>
    </row>
    <row r="149" spans="3:13" ht="12.75" customHeight="1">
      <c r="C149" s="188"/>
      <c r="J149" s="261"/>
      <c r="K149" s="188"/>
      <c r="L149" s="188"/>
      <c r="M149" s="188"/>
    </row>
    <row r="150" spans="3:13" ht="12.75" customHeight="1">
      <c r="C150" s="188"/>
      <c r="J150" s="261"/>
      <c r="K150" s="188"/>
      <c r="L150" s="188"/>
      <c r="M150" s="188"/>
    </row>
    <row r="151" spans="3:13" ht="12.75" customHeight="1">
      <c r="C151" s="188"/>
      <c r="J151" s="261"/>
      <c r="K151" s="188"/>
      <c r="L151" s="188"/>
      <c r="M151" s="188"/>
    </row>
    <row r="152" spans="3:13" ht="12.75" customHeight="1">
      <c r="C152" s="188"/>
      <c r="J152" s="261"/>
      <c r="K152" s="188"/>
      <c r="L152" s="188"/>
      <c r="M152" s="188"/>
    </row>
    <row r="153" spans="3:13" ht="12.75" customHeight="1">
      <c r="C153" s="188"/>
      <c r="J153" s="261"/>
      <c r="K153" s="188"/>
      <c r="L153" s="188"/>
      <c r="M153" s="188"/>
    </row>
    <row r="154" spans="3:13" ht="12.75" customHeight="1">
      <c r="C154" s="188"/>
      <c r="J154" s="261"/>
      <c r="K154" s="188"/>
      <c r="L154" s="188"/>
      <c r="M154" s="188"/>
    </row>
    <row r="155" spans="3:13" ht="12.75" customHeight="1">
      <c r="C155" s="188"/>
      <c r="J155" s="261"/>
      <c r="K155" s="188"/>
      <c r="L155" s="188"/>
      <c r="M155" s="188"/>
    </row>
    <row r="156" spans="3:13" ht="12.75" customHeight="1">
      <c r="C156" s="188"/>
      <c r="J156" s="261"/>
      <c r="K156" s="188"/>
      <c r="L156" s="188"/>
      <c r="M156" s="188"/>
    </row>
    <row r="157" spans="3:13" ht="12.75" customHeight="1">
      <c r="C157" s="188"/>
      <c r="J157" s="261"/>
      <c r="K157" s="188"/>
      <c r="L157" s="188"/>
      <c r="M157" s="188"/>
    </row>
    <row r="158" spans="3:13" ht="12.75" customHeight="1">
      <c r="C158" s="188"/>
      <c r="J158" s="261"/>
      <c r="K158" s="188"/>
      <c r="L158" s="188"/>
      <c r="M158" s="188"/>
    </row>
    <row r="159" spans="3:13" ht="12.75" customHeight="1">
      <c r="C159" s="188"/>
      <c r="J159" s="261"/>
      <c r="K159" s="188"/>
      <c r="L159" s="188"/>
      <c r="M159" s="188"/>
    </row>
    <row r="160" spans="3:13" ht="12.75" customHeight="1">
      <c r="C160" s="188"/>
      <c r="J160" s="261"/>
      <c r="K160" s="188"/>
      <c r="L160" s="188"/>
      <c r="M160" s="188"/>
    </row>
    <row r="161" spans="3:13" ht="12.75" customHeight="1">
      <c r="C161" s="188"/>
      <c r="J161" s="261"/>
      <c r="K161" s="188"/>
      <c r="L161" s="188"/>
      <c r="M161" s="188"/>
    </row>
    <row r="162" spans="3:13" ht="12.75" customHeight="1">
      <c r="C162" s="188"/>
      <c r="J162" s="261"/>
      <c r="K162" s="188"/>
      <c r="L162" s="188"/>
      <c r="M162" s="188"/>
    </row>
    <row r="163" spans="3:13" ht="12.75" customHeight="1">
      <c r="C163" s="188"/>
      <c r="J163" s="261"/>
      <c r="K163" s="188"/>
      <c r="L163" s="188"/>
      <c r="M163" s="188"/>
    </row>
    <row r="164" spans="3:13" ht="12.75" customHeight="1">
      <c r="C164" s="188"/>
      <c r="J164" s="261"/>
      <c r="K164" s="188"/>
      <c r="L164" s="188"/>
      <c r="M164" s="188"/>
    </row>
    <row r="165" spans="3:13" ht="12.75" customHeight="1">
      <c r="C165" s="188"/>
      <c r="J165" s="261"/>
      <c r="K165" s="188"/>
      <c r="L165" s="188"/>
      <c r="M165" s="188"/>
    </row>
    <row r="166" spans="3:13" ht="12.75" customHeight="1">
      <c r="C166" s="188"/>
      <c r="J166" s="261"/>
      <c r="K166" s="188"/>
      <c r="L166" s="188"/>
      <c r="M166" s="188"/>
    </row>
    <row r="167" spans="3:13" ht="12.75" customHeight="1">
      <c r="C167" s="188"/>
      <c r="J167" s="261"/>
      <c r="K167" s="188"/>
      <c r="L167" s="188"/>
      <c r="M167" s="188"/>
    </row>
    <row r="168" spans="3:13" ht="12.75" customHeight="1">
      <c r="C168" s="188"/>
      <c r="J168" s="261"/>
      <c r="K168" s="188"/>
      <c r="L168" s="188"/>
      <c r="M168" s="188"/>
    </row>
    <row r="169" spans="3:13" ht="12.75" customHeight="1">
      <c r="C169" s="188"/>
      <c r="J169" s="261"/>
      <c r="K169" s="188"/>
      <c r="L169" s="188"/>
      <c r="M169" s="188"/>
    </row>
    <row r="170" spans="3:13" ht="12.75" customHeight="1">
      <c r="C170" s="188"/>
      <c r="J170" s="261"/>
      <c r="K170" s="188"/>
      <c r="L170" s="188"/>
      <c r="M170" s="188"/>
    </row>
    <row r="171" spans="3:13" ht="12.75" customHeight="1">
      <c r="C171" s="188"/>
      <c r="J171" s="261"/>
      <c r="K171" s="188"/>
      <c r="L171" s="188"/>
      <c r="M171" s="188"/>
    </row>
    <row r="172" spans="3:13" ht="12.75" customHeight="1">
      <c r="C172" s="188"/>
      <c r="J172" s="261"/>
      <c r="K172" s="188"/>
      <c r="L172" s="188"/>
      <c r="M172" s="188"/>
    </row>
    <row r="173" spans="3:13" ht="12.75" customHeight="1">
      <c r="C173" s="188"/>
      <c r="J173" s="261"/>
      <c r="K173" s="188"/>
      <c r="L173" s="188"/>
      <c r="M173" s="188"/>
    </row>
    <row r="174" spans="3:13" ht="12.75" customHeight="1">
      <c r="C174" s="188"/>
      <c r="J174" s="261"/>
      <c r="K174" s="188"/>
      <c r="L174" s="188"/>
      <c r="M174" s="188"/>
    </row>
    <row r="175" spans="3:13" ht="12.75" customHeight="1">
      <c r="C175" s="188"/>
      <c r="J175" s="261"/>
      <c r="K175" s="188"/>
      <c r="L175" s="188"/>
      <c r="M175" s="188"/>
    </row>
    <row r="176" spans="3:13" ht="12.75" customHeight="1">
      <c r="C176" s="188"/>
      <c r="J176" s="261"/>
      <c r="K176" s="188"/>
      <c r="L176" s="188"/>
      <c r="M176" s="188"/>
    </row>
    <row r="177" spans="3:13" ht="12.75" customHeight="1">
      <c r="C177" s="188"/>
      <c r="J177" s="261"/>
      <c r="K177" s="188"/>
      <c r="L177" s="188"/>
      <c r="M177" s="188"/>
    </row>
    <row r="178" spans="3:13" ht="12.75" customHeight="1">
      <c r="C178" s="188"/>
      <c r="J178" s="261"/>
      <c r="K178" s="188"/>
      <c r="L178" s="188"/>
      <c r="M178" s="188"/>
    </row>
    <row r="179" spans="3:13" ht="12.75" customHeight="1">
      <c r="C179" s="188"/>
      <c r="J179" s="261"/>
      <c r="K179" s="188"/>
      <c r="L179" s="188"/>
      <c r="M179" s="188"/>
    </row>
    <row r="180" spans="3:13" ht="12.75" customHeight="1">
      <c r="C180" s="188"/>
      <c r="J180" s="261"/>
      <c r="K180" s="188"/>
      <c r="L180" s="188"/>
      <c r="M180" s="188"/>
    </row>
    <row r="181" spans="3:13" ht="12.75" customHeight="1">
      <c r="C181" s="188"/>
      <c r="J181" s="261"/>
      <c r="K181" s="188"/>
      <c r="L181" s="188"/>
      <c r="M181" s="188"/>
    </row>
    <row r="182" spans="3:13" ht="12.75" customHeight="1">
      <c r="C182" s="188"/>
      <c r="J182" s="261"/>
      <c r="K182" s="188"/>
      <c r="L182" s="188"/>
      <c r="M182" s="188"/>
    </row>
    <row r="183" spans="3:13" ht="12.75" customHeight="1">
      <c r="C183" s="188"/>
      <c r="J183" s="261"/>
      <c r="K183" s="188"/>
      <c r="L183" s="188"/>
      <c r="M183" s="188"/>
    </row>
    <row r="184" spans="3:13" ht="12.75" customHeight="1">
      <c r="C184" s="188"/>
      <c r="J184" s="261"/>
      <c r="K184" s="188"/>
      <c r="L184" s="188"/>
      <c r="M184" s="188"/>
    </row>
    <row r="185" spans="3:13" ht="12.75" customHeight="1">
      <c r="C185" s="188"/>
      <c r="J185" s="261"/>
      <c r="K185" s="188"/>
      <c r="L185" s="188"/>
      <c r="M185" s="188"/>
    </row>
    <row r="186" spans="3:13" ht="12.75" customHeight="1">
      <c r="C186" s="188"/>
      <c r="J186" s="261"/>
      <c r="K186" s="188"/>
      <c r="L186" s="188"/>
      <c r="M186" s="188"/>
    </row>
    <row r="187" spans="3:13" ht="12.75" customHeight="1">
      <c r="C187" s="188"/>
      <c r="J187" s="261"/>
      <c r="K187" s="188"/>
      <c r="L187" s="188"/>
      <c r="M187" s="188"/>
    </row>
    <row r="188" spans="3:13" ht="12.75" customHeight="1">
      <c r="C188" s="188"/>
      <c r="J188" s="261"/>
      <c r="K188" s="188"/>
      <c r="L188" s="188"/>
      <c r="M188" s="188"/>
    </row>
    <row r="189" spans="3:13" ht="12.75" customHeight="1">
      <c r="C189" s="188"/>
      <c r="J189" s="261"/>
      <c r="K189" s="188"/>
      <c r="L189" s="188"/>
      <c r="M189" s="188"/>
    </row>
    <row r="190" spans="3:13" ht="12.75" customHeight="1">
      <c r="C190" s="188"/>
      <c r="J190" s="261"/>
      <c r="K190" s="188"/>
      <c r="L190" s="188"/>
      <c r="M190" s="188"/>
    </row>
    <row r="191" spans="3:13" ht="12.75" customHeight="1">
      <c r="C191" s="188"/>
      <c r="J191" s="261"/>
      <c r="K191" s="188"/>
      <c r="L191" s="188"/>
      <c r="M191" s="188"/>
    </row>
    <row r="192" spans="3:13" ht="12.75" customHeight="1">
      <c r="C192" s="188"/>
      <c r="J192" s="261"/>
      <c r="K192" s="188"/>
      <c r="L192" s="188"/>
      <c r="M192" s="188"/>
    </row>
    <row r="193" spans="3:13" ht="12.75" customHeight="1">
      <c r="C193" s="188"/>
      <c r="J193" s="261"/>
      <c r="K193" s="188"/>
      <c r="L193" s="188"/>
      <c r="M193" s="188"/>
    </row>
    <row r="194" spans="3:13" ht="12.75" customHeight="1">
      <c r="C194" s="188"/>
      <c r="J194" s="261"/>
      <c r="K194" s="188"/>
      <c r="L194" s="188"/>
      <c r="M194" s="188"/>
    </row>
    <row r="195" spans="3:13" ht="12.75" customHeight="1">
      <c r="C195" s="188"/>
      <c r="J195" s="261"/>
      <c r="K195" s="188"/>
      <c r="L195" s="188"/>
      <c r="M195" s="188"/>
    </row>
    <row r="196" spans="3:13" ht="12.75" customHeight="1">
      <c r="C196" s="188"/>
      <c r="J196" s="261"/>
      <c r="K196" s="188"/>
      <c r="L196" s="188"/>
      <c r="M196" s="188"/>
    </row>
    <row r="197" spans="3:13" ht="12.75" customHeight="1">
      <c r="C197" s="188"/>
      <c r="J197" s="261"/>
      <c r="K197" s="188"/>
      <c r="L197" s="188"/>
      <c r="M197" s="188"/>
    </row>
    <row r="198" spans="3:13" ht="12.75" customHeight="1">
      <c r="C198" s="188"/>
      <c r="J198" s="261"/>
      <c r="K198" s="188"/>
      <c r="L198" s="188"/>
      <c r="M198" s="188"/>
    </row>
    <row r="199" spans="3:13" ht="12.75" customHeight="1">
      <c r="C199" s="188"/>
      <c r="J199" s="261"/>
      <c r="K199" s="188"/>
      <c r="L199" s="188"/>
      <c r="M199" s="188"/>
    </row>
    <row r="200" spans="3:13" ht="12.75" customHeight="1">
      <c r="C200" s="188"/>
      <c r="J200" s="261"/>
      <c r="K200" s="188"/>
      <c r="L200" s="188"/>
      <c r="M200" s="188"/>
    </row>
    <row r="201" spans="3:13" ht="12.75" customHeight="1">
      <c r="C201" s="188"/>
      <c r="J201" s="261"/>
      <c r="K201" s="188"/>
      <c r="L201" s="188"/>
      <c r="M201" s="188"/>
    </row>
    <row r="202" spans="3:13" ht="12.75" customHeight="1">
      <c r="C202" s="188"/>
      <c r="J202" s="261"/>
      <c r="K202" s="188"/>
      <c r="L202" s="188"/>
      <c r="M202" s="188"/>
    </row>
    <row r="203" spans="3:13" ht="12.75" customHeight="1">
      <c r="C203" s="188"/>
      <c r="J203" s="261"/>
      <c r="K203" s="188"/>
      <c r="L203" s="188"/>
      <c r="M203" s="188"/>
    </row>
    <row r="204" spans="3:13" ht="12.75" customHeight="1">
      <c r="C204" s="188"/>
      <c r="J204" s="261"/>
      <c r="K204" s="188"/>
      <c r="L204" s="188"/>
      <c r="M204" s="188"/>
    </row>
    <row r="205" spans="3:13" ht="12.75" customHeight="1">
      <c r="C205" s="188"/>
      <c r="J205" s="261"/>
      <c r="K205" s="188"/>
      <c r="L205" s="188"/>
      <c r="M205" s="188"/>
    </row>
    <row r="206" spans="3:13" ht="12.75" customHeight="1">
      <c r="C206" s="188"/>
      <c r="J206" s="261"/>
      <c r="K206" s="188"/>
      <c r="L206" s="188"/>
      <c r="M206" s="188"/>
    </row>
    <row r="207" spans="3:13" ht="12.75" customHeight="1">
      <c r="C207" s="188"/>
      <c r="J207" s="261"/>
      <c r="K207" s="188"/>
      <c r="L207" s="188"/>
      <c r="M207" s="188"/>
    </row>
    <row r="208" spans="3:13" ht="12.75" customHeight="1">
      <c r="C208" s="188"/>
      <c r="J208" s="261"/>
      <c r="K208" s="188"/>
      <c r="L208" s="188"/>
      <c r="M208" s="188"/>
    </row>
    <row r="209" spans="3:13" ht="12.75" customHeight="1">
      <c r="C209" s="188"/>
      <c r="J209" s="261"/>
      <c r="K209" s="188"/>
      <c r="L209" s="188"/>
      <c r="M209" s="188"/>
    </row>
    <row r="210" spans="3:13" ht="12.75" customHeight="1">
      <c r="C210" s="188"/>
      <c r="J210" s="261"/>
      <c r="K210" s="188"/>
      <c r="L210" s="188"/>
      <c r="M210" s="188"/>
    </row>
    <row r="211" spans="3:13" ht="12.75" customHeight="1">
      <c r="C211" s="188"/>
      <c r="J211" s="261"/>
      <c r="K211" s="188"/>
      <c r="L211" s="188"/>
      <c r="M211" s="188"/>
    </row>
    <row r="212" spans="3:13" ht="12.75" customHeight="1">
      <c r="C212" s="188"/>
      <c r="J212" s="261"/>
      <c r="K212" s="188"/>
      <c r="L212" s="188"/>
      <c r="M212" s="188"/>
    </row>
    <row r="213" spans="3:13" ht="12.75" customHeight="1">
      <c r="C213" s="188"/>
      <c r="J213" s="261"/>
      <c r="K213" s="188"/>
      <c r="L213" s="188"/>
      <c r="M213" s="188"/>
    </row>
    <row r="214" spans="3:13" ht="12.75" customHeight="1">
      <c r="C214" s="188"/>
      <c r="J214" s="261"/>
      <c r="K214" s="188"/>
      <c r="L214" s="188"/>
      <c r="M214" s="188"/>
    </row>
    <row r="215" spans="3:13" ht="12.75" customHeight="1">
      <c r="C215" s="188"/>
      <c r="J215" s="261"/>
      <c r="K215" s="188"/>
      <c r="L215" s="188"/>
      <c r="M215" s="188"/>
    </row>
    <row r="216" spans="3:13" ht="12.75" customHeight="1">
      <c r="C216" s="188"/>
      <c r="J216" s="261"/>
      <c r="K216" s="188"/>
      <c r="L216" s="188"/>
      <c r="M216" s="188"/>
    </row>
    <row r="217" spans="3:13" ht="12.75" customHeight="1">
      <c r="C217" s="188"/>
      <c r="J217" s="261"/>
      <c r="K217" s="188"/>
      <c r="L217" s="188"/>
      <c r="M217" s="188"/>
    </row>
    <row r="218" spans="3:13" ht="12.75" customHeight="1">
      <c r="C218" s="188"/>
      <c r="J218" s="261"/>
      <c r="K218" s="188"/>
      <c r="L218" s="188"/>
      <c r="M218" s="188"/>
    </row>
    <row r="219" spans="3:13" ht="12.75" customHeight="1">
      <c r="C219" s="188"/>
      <c r="J219" s="261"/>
      <c r="K219" s="188"/>
      <c r="L219" s="188"/>
      <c r="M219" s="188"/>
    </row>
    <row r="220" spans="3:13" ht="12.75" customHeight="1">
      <c r="C220" s="188"/>
      <c r="J220" s="261"/>
      <c r="K220" s="188"/>
      <c r="L220" s="188"/>
      <c r="M220" s="188"/>
    </row>
    <row r="221" spans="3:13" ht="12.75" customHeight="1">
      <c r="C221" s="188"/>
      <c r="J221" s="261"/>
      <c r="K221" s="188"/>
      <c r="L221" s="188"/>
      <c r="M221" s="188"/>
    </row>
    <row r="222" spans="3:13" ht="12.75" customHeight="1">
      <c r="C222" s="188"/>
      <c r="J222" s="261"/>
      <c r="K222" s="188"/>
      <c r="L222" s="188"/>
      <c r="M222" s="188"/>
    </row>
    <row r="223" spans="3:13" ht="12.75" customHeight="1">
      <c r="C223" s="188"/>
      <c r="J223" s="261"/>
      <c r="K223" s="188"/>
      <c r="L223" s="188"/>
      <c r="M223" s="188"/>
    </row>
    <row r="224" spans="3:13" ht="12.75" customHeight="1">
      <c r="C224" s="188"/>
      <c r="J224" s="261"/>
      <c r="K224" s="188"/>
      <c r="L224" s="188"/>
      <c r="M224" s="188"/>
    </row>
    <row r="225" spans="3:13" ht="12.75" customHeight="1">
      <c r="C225" s="188"/>
      <c r="J225" s="261"/>
      <c r="K225" s="188"/>
      <c r="L225" s="188"/>
      <c r="M225" s="188"/>
    </row>
    <row r="226" spans="3:13" ht="12.75" customHeight="1">
      <c r="C226" s="188"/>
      <c r="J226" s="261"/>
      <c r="K226" s="188"/>
      <c r="L226" s="188"/>
      <c r="M226" s="188"/>
    </row>
    <row r="227" spans="3:13" ht="12.75" customHeight="1">
      <c r="C227" s="188"/>
      <c r="J227" s="261"/>
      <c r="K227" s="188"/>
      <c r="L227" s="188"/>
      <c r="M227" s="188"/>
    </row>
    <row r="228" spans="3:13" ht="15.75" customHeight="1"/>
    <row r="229" spans="3:13" ht="15.75" customHeight="1"/>
    <row r="230" spans="3:13" ht="15.75" customHeight="1"/>
    <row r="231" spans="3:13" ht="15.75" customHeight="1"/>
    <row r="232" spans="3:13" ht="15.75" customHeight="1"/>
    <row r="233" spans="3:13" ht="15.75" customHeight="1"/>
    <row r="234" spans="3:13" ht="15.75" customHeight="1"/>
    <row r="235" spans="3:13" ht="15.75" customHeight="1"/>
    <row r="236" spans="3:13" ht="15.75" customHeight="1"/>
    <row r="237" spans="3:13" ht="15.75" customHeight="1"/>
    <row r="238" spans="3:13" ht="15.75" customHeight="1"/>
    <row r="239" spans="3:13" ht="15.75" customHeight="1"/>
    <row r="240" spans="3:1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4791666666666701" right="0.74791666666666701" top="0.98402777777777795" bottom="0.98402777777777795" header="0" footer="0"/>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4" baseType="variant">
      <vt:variant>
        <vt:lpstr>Worksheets</vt:lpstr>
      </vt:variant>
      <vt:variant>
        <vt:i4>21</vt:i4>
      </vt:variant>
      <vt:variant>
        <vt:lpstr>Named Ranges</vt:lpstr>
      </vt:variant>
      <vt:variant>
        <vt:i4>17</vt:i4>
      </vt:variant>
    </vt:vector>
  </HeadingPairs>
  <TitlesOfParts>
    <vt:vector size="38" baseType="lpstr">
      <vt:lpstr>Inhaltsverzeichnis</vt:lpstr>
      <vt:lpstr>ELI Rechtsgrundlagen</vt:lpstr>
      <vt:lpstr>ELI</vt:lpstr>
      <vt:lpstr>ELI Implementation</vt:lpstr>
      <vt:lpstr>ELI Ontology</vt:lpstr>
      <vt:lpstr>ELI Diagrams</vt:lpstr>
      <vt:lpstr>ELI Property Ranges (SHACL)</vt:lpstr>
      <vt:lpstr>ELI-DL Property Core (SHACL)</vt:lpstr>
      <vt:lpstr>Schema.org Legislation (Mapping</vt:lpstr>
      <vt:lpstr>Schema.org PublicationIssue</vt:lpstr>
      <vt:lpstr>ELI-DL</vt:lpstr>
      <vt:lpstr>ELI-DL Release Notes</vt:lpstr>
      <vt:lpstr>ELI-DL URI components</vt:lpstr>
      <vt:lpstr>ELI-DL Classes</vt:lpstr>
      <vt:lpstr>ELI-DL Properties</vt:lpstr>
      <vt:lpstr>ELI-DL DecisionOutcome</vt:lpstr>
      <vt:lpstr>ELI-DL Diagrams</vt:lpstr>
      <vt:lpstr>ELI-DL Examples</vt:lpstr>
      <vt:lpstr>ELI-I</vt:lpstr>
      <vt:lpstr>ELI-I Classes</vt:lpstr>
      <vt:lpstr>ELI-I Properties</vt:lpstr>
      <vt:lpstr>'ELI-DL URI components'!_1g51s3qemn8t</vt:lpstr>
      <vt:lpstr>'ELI-DL URI components'!_1rtyz16hkql9</vt:lpstr>
      <vt:lpstr>'ELI-DL URI components'!_65ifpjxamdc9</vt:lpstr>
      <vt:lpstr>'ELI-DL URI components'!_81ywfesawyfo</vt:lpstr>
      <vt:lpstr>'ELI-DL URI components'!_d8lcnsdcmwif</vt:lpstr>
      <vt:lpstr>'ELI-DL URI components'!_gebdzw3vhd15</vt:lpstr>
      <vt:lpstr>'ELI-DL URI components'!_hnvwax436uja</vt:lpstr>
      <vt:lpstr>'ELI-DL URI components'!_mamtjvujatl7</vt:lpstr>
      <vt:lpstr>'ELI-DL URI components'!_n5uzx5ky6uln</vt:lpstr>
      <vt:lpstr>'ELI-DL URI components'!_n9rj8zpyg5nh</vt:lpstr>
      <vt:lpstr>'ELI-DL URI components'!_vd6e4u8787t9</vt:lpstr>
      <vt:lpstr>'ELI-DL URI components'!_wtvsc88dv05u</vt:lpstr>
      <vt:lpstr>'ELI-DL URI components'!_xdcur1jrrehc</vt:lpstr>
      <vt:lpstr>'ELI Ontology'!Print_Area</vt:lpstr>
      <vt:lpstr>'Schema.org Legislation (Mapping'!Print_Area</vt:lpstr>
      <vt:lpstr>'Schema.org Legislation (Mapping'!Print_Area_0</vt:lpstr>
      <vt:lpstr>'ELI Ontology'!Print_Titles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Catherine</dc:creator>
  <dc:description/>
  <cp:lastModifiedBy>Martin Gajdos</cp:lastModifiedBy>
  <cp:revision>177</cp:revision>
  <dcterms:created xsi:type="dcterms:W3CDTF">2014-10-03T22:55:53Z</dcterms:created>
  <dcterms:modified xsi:type="dcterms:W3CDTF">2026-08-03T10:56:27Z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