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\Desktop\GIT\GITHUB_MAIN\admin\"/>
    </mc:Choice>
  </mc:AlternateContent>
  <xr:revisionPtr revIDLastSave="0" documentId="13_ncr:1_{E16C3BD6-718A-4A34-963E-6562A97C1699}" xr6:coauthVersionLast="40" xr6:coauthVersionMax="40" xr10:uidLastSave="{00000000-0000-0000-0000-000000000000}"/>
  <bookViews>
    <workbookView xWindow="0" yWindow="0" windowWidth="28800" windowHeight="12285" xr2:uid="{00000000-000D-0000-FFFF-FFFF00000000}"/>
  </bookViews>
  <sheets>
    <sheet name="Semestre 1 &amp; 2" sheetId="1" r:id="rId1"/>
    <sheet name="Récapitula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K7" i="1" l="1"/>
  <c r="K6" i="1" s="1"/>
  <c r="M7" i="1" s="1"/>
  <c r="N7" i="1" l="1"/>
  <c r="Q22" i="1" l="1"/>
  <c r="P29" i="1" s="1"/>
  <c r="J27" i="1" s="1"/>
  <c r="O2" i="1"/>
  <c r="O22" i="1"/>
  <c r="N29" i="1" s="1"/>
  <c r="S22" i="1"/>
  <c r="R29" i="1" s="1"/>
  <c r="I29" i="1" s="1"/>
  <c r="J25" i="1" l="1"/>
  <c r="K25" i="1" s="1"/>
  <c r="K13" i="1" l="1"/>
  <c r="K17" i="1" l="1"/>
  <c r="K16" i="1" s="1"/>
  <c r="K12" i="1"/>
  <c r="K15" i="1"/>
  <c r="K14" i="1" s="1"/>
  <c r="K19" i="1"/>
  <c r="K18" i="1" s="1"/>
  <c r="M19" i="1" l="1"/>
  <c r="C6" i="2" s="1"/>
  <c r="B7" i="2" l="1"/>
  <c r="K29" i="1" l="1"/>
  <c r="K27" i="1"/>
  <c r="K5" i="1"/>
  <c r="K4" i="1" l="1"/>
  <c r="K26" i="1"/>
  <c r="B5" i="2"/>
  <c r="B6" i="2"/>
  <c r="B4" i="2"/>
  <c r="B3" i="2"/>
  <c r="K24" i="1" l="1"/>
  <c r="K28" i="1"/>
  <c r="M29" i="1" l="1"/>
  <c r="C7" i="2" s="1"/>
  <c r="C4" i="2"/>
  <c r="C3" i="2" l="1"/>
  <c r="C5" i="2" l="1"/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 Hustache</author>
  </authors>
  <commentList>
    <comment ref="K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 Hustache:</t>
        </r>
        <r>
          <rPr>
            <sz val="9"/>
            <color indexed="81"/>
            <rFont val="Tahoma"/>
            <family val="2"/>
          </rPr>
          <t xml:space="preserve">
Formule :
(((TE1 + TE2)/2 + Bonus) + Exam) /2</t>
        </r>
      </text>
    </comment>
  </commentList>
</comments>
</file>

<file path=xl/sharedStrings.xml><?xml version="1.0" encoding="utf-8"?>
<sst xmlns="http://schemas.openxmlformats.org/spreadsheetml/2006/main" count="64" uniqueCount="35">
  <si>
    <t>Note</t>
  </si>
  <si>
    <t>Pondération</t>
  </si>
  <si>
    <t>Moy</t>
  </si>
  <si>
    <t>Bonus</t>
  </si>
  <si>
    <t>Poids</t>
  </si>
  <si>
    <t>Exam</t>
  </si>
  <si>
    <t>Moyenne gén.</t>
  </si>
  <si>
    <t>Notes</t>
  </si>
  <si>
    <t>Systèmes Embarqués ( 9ECTS)</t>
  </si>
  <si>
    <t>Systèmes Embarqués 1</t>
  </si>
  <si>
    <t>Systèmes Embarqués 2</t>
  </si>
  <si>
    <t>Systèmes numérique et électronique ( 10 ECTS)</t>
  </si>
  <si>
    <t>Système numérique 1</t>
  </si>
  <si>
    <t>Système numérique 2</t>
  </si>
  <si>
    <t>Signaux et systèmes électroniques</t>
  </si>
  <si>
    <t>Génie logiciel</t>
  </si>
  <si>
    <t>Système d'exploitation</t>
  </si>
  <si>
    <t>Programmation concurrente</t>
  </si>
  <si>
    <t>Système d'information 1</t>
  </si>
  <si>
    <t>Informatique Avancé (14 ECTS)</t>
  </si>
  <si>
    <t>bonus TP</t>
  </si>
  <si>
    <t>notes TP</t>
  </si>
  <si>
    <t>nbTp</t>
  </si>
  <si>
    <t>TP</t>
  </si>
  <si>
    <t>sysNum</t>
  </si>
  <si>
    <t>Signaux système</t>
  </si>
  <si>
    <t>note tp</t>
  </si>
  <si>
    <t>npTp</t>
  </si>
  <si>
    <t>semestre1</t>
  </si>
  <si>
    <t>semestre2</t>
  </si>
  <si>
    <t>Semestre 1</t>
  </si>
  <si>
    <t>Semestre 2</t>
  </si>
  <si>
    <t>Bonus TP</t>
  </si>
  <si>
    <t>nbTP</t>
  </si>
  <si>
    <t xml:space="preserve">0.5 malus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</si>
</sst>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0.0"/>
  </numFmts>
  <fonts count="12" x14ac:knownFonts="1">
    <font>
      <sz val="11"/>
      <name val="Calibri"/>
    </font>
    <font>
      <sz val="11"/>
      <color rgb="FF000000"/>
      <name val="Calibri"/>
      <family val="2"/>
    </font>
    <font>
      <sz val="11"/>
      <color rgb="FFA5A5A5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4" fontId="10" fillId="0" borderId="0" applyFont="0" applyFill="0" applyBorder="0" applyAlignment="0" applyProtection="0"/>
  </cellStyleXfs>
  <cellXfs count="166">
    <xf numFmtId="0" fontId="0" fillId="0" borderId="0" xfId="0">
      <alignment vertical="center"/>
    </xf>
    <xf numFmtId="2" fontId="1" fillId="0" borderId="0" xfId="0" applyNumberFormat="1" applyFont="1" applyAlignment="1"/>
    <xf numFmtId="2" fontId="1" fillId="2" borderId="0" xfId="0" applyNumberFormat="1" applyFont="1" applyFill="1" applyAlignment="1"/>
    <xf numFmtId="0" fontId="1" fillId="2" borderId="0" xfId="0" applyFont="1" applyFill="1" applyAlignment="1"/>
    <xf numFmtId="0" fontId="1" fillId="6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2" fontId="2" fillId="6" borderId="13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0" borderId="16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5" borderId="20" xfId="0" applyFont="1" applyFill="1" applyBorder="1" applyAlignment="1">
      <alignment horizontal="right"/>
    </xf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right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right"/>
    </xf>
    <xf numFmtId="0" fontId="1" fillId="11" borderId="11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2" borderId="0" xfId="0" applyFill="1">
      <alignment vertical="center"/>
    </xf>
    <xf numFmtId="0" fontId="0" fillId="12" borderId="0" xfId="0" applyFill="1" applyBorder="1">
      <alignment vertical="center"/>
    </xf>
    <xf numFmtId="2" fontId="1" fillId="2" borderId="2" xfId="0" applyNumberFormat="1" applyFont="1" applyFill="1" applyBorder="1" applyAlignment="1">
      <alignment horizontal="right"/>
    </xf>
    <xf numFmtId="0" fontId="3" fillId="12" borderId="0" xfId="0" applyFont="1" applyFill="1">
      <alignment vertical="center"/>
    </xf>
    <xf numFmtId="0" fontId="0" fillId="10" borderId="22" xfId="0" applyFill="1" applyBorder="1">
      <alignment vertical="center"/>
    </xf>
    <xf numFmtId="0" fontId="0" fillId="8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7" borderId="22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0" xfId="0" applyBorder="1">
      <alignment vertical="center"/>
    </xf>
    <xf numFmtId="164" fontId="1" fillId="0" borderId="16" xfId="0" applyNumberFormat="1" applyFont="1" applyBorder="1" applyAlignment="1">
      <alignment horizontal="center"/>
    </xf>
    <xf numFmtId="164" fontId="6" fillId="2" borderId="2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4" fillId="13" borderId="25" xfId="0" applyNumberFormat="1" applyFont="1" applyFill="1" applyBorder="1" applyAlignment="1">
      <alignment horizontal="right"/>
    </xf>
    <xf numFmtId="2" fontId="4" fillId="13" borderId="26" xfId="0" applyNumberFormat="1" applyFont="1" applyFill="1" applyBorder="1" applyAlignment="1">
      <alignment horizontal="right"/>
    </xf>
    <xf numFmtId="2" fontId="4" fillId="13" borderId="21" xfId="0" applyNumberFormat="1" applyFont="1" applyFill="1" applyBorder="1" applyAlignment="1">
      <alignment horizontal="right"/>
    </xf>
    <xf numFmtId="2" fontId="1" fillId="0" borderId="15" xfId="0" applyNumberFormat="1" applyFont="1" applyBorder="1" applyAlignment="1">
      <alignment horizontal="center"/>
    </xf>
    <xf numFmtId="2" fontId="5" fillId="2" borderId="22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right"/>
    </xf>
    <xf numFmtId="164" fontId="1" fillId="12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/>
    </xf>
    <xf numFmtId="2" fontId="2" fillId="12" borderId="0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Border="1" applyAlignment="1">
      <alignment textRotation="90"/>
    </xf>
    <xf numFmtId="164" fontId="1" fillId="12" borderId="0" xfId="0" applyNumberFormat="1" applyFont="1" applyFill="1" applyBorder="1" applyAlignment="1">
      <alignment horizontal="center"/>
    </xf>
    <xf numFmtId="2" fontId="1" fillId="12" borderId="0" xfId="0" applyNumberFormat="1" applyFont="1" applyFill="1" applyBorder="1" applyAlignment="1"/>
    <xf numFmtId="0" fontId="1" fillId="5" borderId="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164" fontId="1" fillId="12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0" fontId="1" fillId="14" borderId="27" xfId="0" applyFont="1" applyFill="1" applyBorder="1" applyAlignment="1"/>
    <xf numFmtId="0" fontId="1" fillId="1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/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4" fontId="11" fillId="12" borderId="34" xfId="1" applyFont="1" applyFill="1" applyBorder="1" applyAlignment="1">
      <alignment vertical="center" wrapText="1"/>
    </xf>
    <xf numFmtId="0" fontId="1" fillId="12" borderId="31" xfId="0" applyFont="1" applyFill="1" applyBorder="1" applyAlignment="1">
      <alignment horizontal="right"/>
    </xf>
    <xf numFmtId="1" fontId="1" fillId="12" borderId="35" xfId="1" applyNumberFormat="1" applyFont="1" applyFill="1" applyBorder="1" applyAlignment="1">
      <alignment vertical="center" wrapText="1"/>
    </xf>
    <xf numFmtId="0" fontId="1" fillId="12" borderId="32" xfId="0" applyFont="1" applyFill="1" applyBorder="1" applyAlignment="1">
      <alignment horizontal="right"/>
    </xf>
    <xf numFmtId="1" fontId="1" fillId="2" borderId="35" xfId="0" applyNumberFormat="1" applyFont="1" applyFill="1" applyBorder="1" applyAlignment="1"/>
    <xf numFmtId="1" fontId="0" fillId="0" borderId="35" xfId="0" applyNumberFormat="1" applyBorder="1">
      <alignment vertical="center"/>
    </xf>
    <xf numFmtId="44" fontId="11" fillId="12" borderId="31" xfId="1" applyFont="1" applyFill="1" applyBorder="1" applyAlignment="1">
      <alignment vertical="center" wrapText="1"/>
    </xf>
    <xf numFmtId="1" fontId="1" fillId="12" borderId="32" xfId="1" applyNumberFormat="1" applyFont="1" applyFill="1" applyBorder="1" applyAlignment="1">
      <alignment vertical="center" wrapText="1"/>
    </xf>
    <xf numFmtId="1" fontId="1" fillId="2" borderId="32" xfId="0" applyNumberFormat="1" applyFont="1" applyFill="1" applyBorder="1" applyAlignment="1"/>
    <xf numFmtId="1" fontId="0" fillId="0" borderId="32" xfId="0" applyNumberFormat="1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textRotation="90"/>
    </xf>
    <xf numFmtId="2" fontId="1" fillId="4" borderId="7" xfId="0" applyNumberFormat="1" applyFont="1" applyFill="1" applyBorder="1" applyAlignment="1">
      <alignment horizontal="center" textRotation="90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2" fontId="1" fillId="11" borderId="23" xfId="0" applyNumberFormat="1" applyFont="1" applyFill="1" applyBorder="1" applyAlignment="1">
      <alignment horizontal="center"/>
    </xf>
    <xf numFmtId="2" fontId="1" fillId="11" borderId="24" xfId="0" applyNumberFormat="1" applyFont="1" applyFill="1" applyBorder="1" applyAlignment="1">
      <alignment horizontal="center"/>
    </xf>
    <xf numFmtId="2" fontId="1" fillId="10" borderId="4" xfId="0" applyNumberFormat="1" applyFont="1" applyFill="1" applyBorder="1" applyAlignment="1">
      <alignment horizontal="center" textRotation="90"/>
    </xf>
    <xf numFmtId="2" fontId="1" fillId="10" borderId="8" xfId="0" applyNumberFormat="1" applyFont="1" applyFill="1" applyBorder="1" applyAlignment="1">
      <alignment horizontal="center" textRotation="90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2" fontId="1" fillId="11" borderId="5" xfId="0" applyNumberFormat="1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64" fontId="1" fillId="12" borderId="0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2" fontId="1" fillId="9" borderId="0" xfId="0" applyNumberFormat="1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4" xfId="0" applyNumberFormat="1" applyFont="1" applyFill="1" applyBorder="1" applyAlignment="1">
      <alignment horizontal="center"/>
    </xf>
    <xf numFmtId="2" fontId="1" fillId="8" borderId="4" xfId="0" applyNumberFormat="1" applyFont="1" applyFill="1" applyBorder="1" applyAlignment="1">
      <alignment horizontal="center" textRotation="90"/>
    </xf>
    <xf numFmtId="2" fontId="1" fillId="8" borderId="8" xfId="0" applyNumberFormat="1" applyFont="1" applyFill="1" applyBorder="1" applyAlignment="1">
      <alignment horizontal="center" textRotation="90"/>
    </xf>
    <xf numFmtId="0" fontId="1" fillId="12" borderId="0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12" borderId="18" xfId="0" applyNumberFormat="1" applyFont="1" applyFill="1" applyBorder="1" applyAlignment="1">
      <alignment horizontal="center"/>
    </xf>
    <xf numFmtId="164" fontId="1" fillId="12" borderId="23" xfId="0" applyNumberFormat="1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164" fontId="1" fillId="12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12" borderId="8" xfId="0" applyNumberFormat="1" applyFont="1" applyFill="1" applyBorder="1" applyAlignment="1">
      <alignment horizontal="center"/>
    </xf>
    <xf numFmtId="164" fontId="1" fillId="12" borderId="9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  <dxf>
      <fill>
        <patternFill>
          <bgColor rgb="FFFF4B21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C29"/>
        </patternFill>
      </fill>
    </dxf>
  </dxfs>
  <tableStyles count="0" defaultTableStyle="TableStyleMedium2" defaultPivotStyle="PivotStyleLight16"/>
  <colors>
    <mruColors>
      <color rgb="FFFF4B21"/>
      <color rgb="FFFFCC29"/>
      <color rgb="FFC2D69B"/>
      <color rgb="FF96B3D7"/>
      <color rgb="FFFABF8F"/>
      <color rgb="FFD99694"/>
      <color rgb="FF94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showGridLines="0" tabSelected="1" zoomScale="85" zoomScaleNormal="85" zoomScaleSheetLayoutView="90" workbookViewId="0">
      <selection activeCell="R15" sqref="R15"/>
    </sheetView>
  </sheetViews>
  <sheetFormatPr baseColWidth="10" defaultColWidth="9" defaultRowHeight="15" x14ac:dyDescent="0.25"/>
  <cols>
    <col min="1" max="1" width="22" customWidth="1"/>
    <col min="2" max="2" width="11.7109375" bestFit="1" customWidth="1"/>
    <col min="3" max="10" width="5.7109375" customWidth="1"/>
    <col min="11" max="11" width="7.7109375" style="1" customWidth="1"/>
    <col min="12" max="12" width="5.7109375" style="1" customWidth="1"/>
    <col min="13" max="13" width="5.7109375" style="2" customWidth="1"/>
    <col min="14" max="19" width="10.85546875" customWidth="1"/>
    <col min="20" max="26" width="5.7109375" customWidth="1"/>
    <col min="27" max="29" width="5.7109375" style="1" customWidth="1"/>
    <col min="30" max="258" width="8.85546875" customWidth="1"/>
  </cols>
  <sheetData>
    <row r="1" spans="1:29" ht="14.45" customHeight="1" thickBot="1" x14ac:dyDescent="0.3">
      <c r="A1" s="108" t="s">
        <v>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3" t="s">
        <v>21</v>
      </c>
      <c r="O1" t="s">
        <v>22</v>
      </c>
    </row>
    <row r="2" spans="1:29" ht="15" customHeight="1" x14ac:dyDescent="0.25">
      <c r="A2" s="16"/>
      <c r="B2" s="17"/>
      <c r="C2" s="125" t="s">
        <v>5</v>
      </c>
      <c r="D2" s="123" t="s">
        <v>7</v>
      </c>
      <c r="E2" s="124"/>
      <c r="F2" s="124"/>
      <c r="G2" s="124"/>
      <c r="H2" s="124"/>
      <c r="I2" s="124"/>
      <c r="J2" s="17"/>
      <c r="K2" s="121" t="s">
        <v>2</v>
      </c>
      <c r="L2" s="111" t="s">
        <v>4</v>
      </c>
      <c r="M2" s="113" t="s">
        <v>6</v>
      </c>
      <c r="N2" s="66">
        <v>5</v>
      </c>
      <c r="O2">
        <f>COUNTA(N2:N6)</f>
        <v>5</v>
      </c>
    </row>
    <row r="3" spans="1:29" ht="15.75" thickBot="1" x14ac:dyDescent="0.3">
      <c r="A3" s="19"/>
      <c r="B3" s="20"/>
      <c r="C3" s="126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 t="s">
        <v>23</v>
      </c>
      <c r="J3" s="17" t="s">
        <v>3</v>
      </c>
      <c r="K3" s="122"/>
      <c r="L3" s="112"/>
      <c r="M3" s="113"/>
      <c r="N3" s="66">
        <v>5</v>
      </c>
    </row>
    <row r="4" spans="1:29" ht="16.5" customHeight="1" x14ac:dyDescent="0.25">
      <c r="A4" s="117" t="s">
        <v>9</v>
      </c>
      <c r="B4" s="22" t="s">
        <v>1</v>
      </c>
      <c r="C4" s="4"/>
      <c r="D4" s="5">
        <v>1</v>
      </c>
      <c r="E4" s="5"/>
      <c r="F4" s="5"/>
      <c r="G4" s="5"/>
      <c r="H4" s="5"/>
      <c r="I4" s="5"/>
      <c r="J4" s="6"/>
      <c r="K4" s="7">
        <f>IF(K5&gt;1,L4,0)</f>
        <v>4</v>
      </c>
      <c r="L4" s="119">
        <v>4</v>
      </c>
      <c r="M4" s="113"/>
      <c r="N4" s="65">
        <v>5</v>
      </c>
    </row>
    <row r="5" spans="1:29" ht="16.5" customHeight="1" thickBot="1" x14ac:dyDescent="0.3">
      <c r="A5" s="118"/>
      <c r="B5" s="23" t="s">
        <v>0</v>
      </c>
      <c r="C5" s="9"/>
      <c r="D5" s="10">
        <v>4.5</v>
      </c>
      <c r="E5" s="10"/>
      <c r="F5" s="10"/>
      <c r="G5" s="10"/>
      <c r="H5" s="10"/>
      <c r="I5" s="10"/>
      <c r="J5" s="10">
        <v>0</v>
      </c>
      <c r="K5" s="38">
        <f>ROUND(IF(D4="",0,((C4*C5+D4*D5+E4*E5+F4*F5+G4*G5+H4*H5+I4*I5)/SUM(C4:I4)))+J5,1)</f>
        <v>4.5</v>
      </c>
      <c r="L5" s="120"/>
      <c r="M5" s="113"/>
      <c r="N5" s="65">
        <v>5</v>
      </c>
      <c r="O5" s="86" t="s">
        <v>34</v>
      </c>
      <c r="P5" s="87"/>
    </row>
    <row r="6" spans="1:29" ht="16.5" customHeight="1" thickBot="1" x14ac:dyDescent="0.3">
      <c r="A6" s="117" t="s">
        <v>10</v>
      </c>
      <c r="B6" s="22" t="s">
        <v>1</v>
      </c>
      <c r="C6" s="14">
        <v>1</v>
      </c>
      <c r="D6" s="5">
        <v>1</v>
      </c>
      <c r="E6" s="5"/>
      <c r="F6" s="5"/>
      <c r="G6" s="5"/>
      <c r="H6" s="5"/>
      <c r="I6" s="5"/>
      <c r="J6" s="6"/>
      <c r="K6" s="7">
        <f>IF(K7&gt;1,L6,0)</f>
        <v>5</v>
      </c>
      <c r="L6" s="115">
        <v>5</v>
      </c>
      <c r="M6" s="114"/>
      <c r="N6" s="65">
        <v>5</v>
      </c>
    </row>
    <row r="7" spans="1:29" ht="16.5" customHeight="1" thickBot="1" x14ac:dyDescent="0.3">
      <c r="A7" s="118"/>
      <c r="B7" s="23" t="s">
        <v>0</v>
      </c>
      <c r="C7" s="44">
        <f>D7</f>
        <v>4.5</v>
      </c>
      <c r="D7" s="165">
        <v>4.5</v>
      </c>
      <c r="E7" s="10"/>
      <c r="F7" s="10"/>
      <c r="G7" s="10"/>
      <c r="H7" s="10"/>
      <c r="I7" s="10"/>
      <c r="J7" s="11">
        <v>0</v>
      </c>
      <c r="K7" s="38">
        <f>ROUND(IF(D6="",0,((((D6*D7+E6*E7+F6*F7+G6*G7+H6*H7+I6*I7)/SUM(D6:I6))+ J7) +C7)/2 ),1)</f>
        <v>4.5</v>
      </c>
      <c r="L7" s="116"/>
      <c r="M7" s="64">
        <f>IF(AND(K4=0,K6=0),"-",ROUND(IF(AND(K4=0,K6=0),"-",((K5*L4)+(K7*L6))/SUM(K4,K6)),1))</f>
        <v>4.5</v>
      </c>
      <c r="N7" s="65">
        <f>(AVERAGEA(N2:N6)-5)/3</f>
        <v>0</v>
      </c>
    </row>
    <row r="8" spans="1:29" ht="15.75" thickBot="1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29" ht="15.75" thickBot="1" x14ac:dyDescent="0.3">
      <c r="A9" s="97" t="s">
        <v>19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9"/>
      <c r="N9" s="61"/>
    </row>
    <row r="10" spans="1:29" ht="15.75" customHeight="1" x14ac:dyDescent="0.25">
      <c r="A10" s="104"/>
      <c r="B10" s="105"/>
      <c r="C10" s="100" t="s">
        <v>5</v>
      </c>
      <c r="D10" s="96" t="s">
        <v>7</v>
      </c>
      <c r="E10" s="96"/>
      <c r="F10" s="96"/>
      <c r="G10" s="96"/>
      <c r="H10" s="96"/>
      <c r="I10" s="96"/>
      <c r="J10" s="57"/>
      <c r="K10" s="94" t="s">
        <v>2</v>
      </c>
      <c r="L10" s="94" t="s">
        <v>4</v>
      </c>
      <c r="M10" s="90" t="s">
        <v>6</v>
      </c>
      <c r="N10" s="61"/>
    </row>
    <row r="11" spans="1:29" ht="15.75" thickBot="1" x14ac:dyDescent="0.3">
      <c r="A11" s="106"/>
      <c r="B11" s="107"/>
      <c r="C11" s="101"/>
      <c r="D11" s="48">
        <v>1</v>
      </c>
      <c r="E11" s="48">
        <v>2</v>
      </c>
      <c r="F11" s="48">
        <v>3</v>
      </c>
      <c r="G11" s="48">
        <v>4</v>
      </c>
      <c r="H11" s="48">
        <v>5</v>
      </c>
      <c r="I11" s="48">
        <v>6</v>
      </c>
      <c r="J11" s="48" t="s">
        <v>3</v>
      </c>
      <c r="K11" s="95"/>
      <c r="L11" s="95"/>
      <c r="M11" s="91"/>
      <c r="N11" s="61"/>
    </row>
    <row r="12" spans="1:29" ht="16.5" customHeight="1" x14ac:dyDescent="0.25">
      <c r="A12" s="88" t="s">
        <v>15</v>
      </c>
      <c r="B12" s="8" t="s">
        <v>1</v>
      </c>
      <c r="C12" s="4"/>
      <c r="D12" s="5">
        <v>2</v>
      </c>
      <c r="E12" s="5"/>
      <c r="F12" s="5"/>
      <c r="G12" s="5"/>
      <c r="H12" s="5"/>
      <c r="I12" s="5">
        <v>1</v>
      </c>
      <c r="J12" s="6"/>
      <c r="K12" s="7">
        <f>IF(K13&gt;0,L12,0)</f>
        <v>3.5</v>
      </c>
      <c r="L12" s="92">
        <v>3.5</v>
      </c>
      <c r="M12" s="91"/>
      <c r="N12" s="61"/>
      <c r="O12" s="151"/>
      <c r="P12" s="68"/>
      <c r="Q12" s="68"/>
      <c r="R12" s="49"/>
      <c r="S12" s="51"/>
      <c r="T12" s="52"/>
      <c r="U12" s="52"/>
      <c r="V12" s="52"/>
      <c r="W12" s="52"/>
      <c r="X12" s="52"/>
      <c r="Y12" s="52"/>
      <c r="Z12" s="52"/>
      <c r="AA12" s="53"/>
      <c r="AB12" s="136"/>
      <c r="AC12" s="54"/>
    </row>
    <row r="13" spans="1:29" ht="16.5" customHeight="1" thickBot="1" x14ac:dyDescent="0.3">
      <c r="A13" s="89"/>
      <c r="B13" s="12" t="s">
        <v>0</v>
      </c>
      <c r="C13" s="9"/>
      <c r="D13" s="38">
        <v>4.9000000000000004</v>
      </c>
      <c r="E13" s="10"/>
      <c r="F13" s="10"/>
      <c r="G13" s="10"/>
      <c r="H13" s="10"/>
      <c r="I13" s="10">
        <v>4.8</v>
      </c>
      <c r="J13" s="13"/>
      <c r="K13" s="38">
        <f>ROUND(IF(D12="",0,((C12*C13+D12*D13+E12*E13+F12*F13+G12*G13+H12*H13+I12*I13)/SUM(C12:I12)))+J13,1)</f>
        <v>4.9000000000000004</v>
      </c>
      <c r="L13" s="93"/>
      <c r="M13" s="91"/>
      <c r="N13" s="61"/>
      <c r="O13" s="151"/>
      <c r="P13" s="68"/>
      <c r="Q13" s="68"/>
      <c r="R13" s="49"/>
      <c r="S13" s="51"/>
      <c r="T13" s="52"/>
      <c r="U13" s="52"/>
      <c r="V13" s="55"/>
      <c r="W13" s="52"/>
      <c r="X13" s="52"/>
      <c r="Y13" s="52"/>
      <c r="Z13" s="52"/>
      <c r="AA13" s="55"/>
      <c r="AB13" s="136"/>
      <c r="AC13" s="54"/>
    </row>
    <row r="14" spans="1:29" ht="16.5" customHeight="1" x14ac:dyDescent="0.25">
      <c r="A14" s="102" t="s">
        <v>16</v>
      </c>
      <c r="B14" s="8" t="s">
        <v>1</v>
      </c>
      <c r="C14" s="4"/>
      <c r="D14" s="5">
        <v>1</v>
      </c>
      <c r="E14" s="5"/>
      <c r="F14" s="5"/>
      <c r="G14" s="5"/>
      <c r="H14" s="5"/>
      <c r="I14" s="5"/>
      <c r="J14" s="6"/>
      <c r="K14" s="7">
        <f>IF(K15&gt;0,L14,0)</f>
        <v>3.5</v>
      </c>
      <c r="L14" s="152">
        <v>3.5</v>
      </c>
      <c r="M14" s="91"/>
      <c r="N14" s="61"/>
      <c r="O14" s="58"/>
      <c r="P14" s="68"/>
      <c r="Q14" s="68"/>
      <c r="R14" s="49"/>
      <c r="S14" s="51"/>
      <c r="T14" s="52"/>
      <c r="U14" s="52"/>
      <c r="V14" s="55"/>
      <c r="W14" s="52"/>
      <c r="X14" s="52"/>
      <c r="Y14" s="52"/>
      <c r="Z14" s="52"/>
      <c r="AA14" s="55"/>
      <c r="AB14" s="59"/>
      <c r="AC14" s="54"/>
    </row>
    <row r="15" spans="1:29" ht="16.5" customHeight="1" thickBot="1" x14ac:dyDescent="0.3">
      <c r="A15" s="103"/>
      <c r="B15" s="15" t="s">
        <v>0</v>
      </c>
      <c r="C15" s="9"/>
      <c r="D15" s="11">
        <v>3</v>
      </c>
      <c r="E15" s="10"/>
      <c r="F15" s="10"/>
      <c r="G15" s="10"/>
      <c r="H15" s="10"/>
      <c r="I15" s="10"/>
      <c r="J15" s="10"/>
      <c r="K15" s="47">
        <f>ROUND(IF(D14="",0,((C14*C15+D14*D15+E14*E15+F14*F15+G14*G15+H14*H15+I14*I15)/SUM(C14:I14)))+J15,1)</f>
        <v>3</v>
      </c>
      <c r="L15" s="153"/>
      <c r="M15" s="91"/>
      <c r="N15" s="61"/>
      <c r="O15" s="151"/>
      <c r="P15" s="68"/>
      <c r="Q15" s="68"/>
      <c r="R15" s="49"/>
      <c r="S15" s="51"/>
      <c r="T15" s="52"/>
      <c r="U15" s="52"/>
      <c r="V15" s="52"/>
      <c r="W15" s="52"/>
      <c r="X15" s="52"/>
      <c r="Y15" s="52"/>
      <c r="Z15" s="52"/>
      <c r="AA15" s="53"/>
      <c r="AB15" s="136"/>
      <c r="AC15" s="54"/>
    </row>
    <row r="16" spans="1:29" ht="16.5" customHeight="1" x14ac:dyDescent="0.25">
      <c r="A16" s="88" t="s">
        <v>17</v>
      </c>
      <c r="B16" s="8" t="s">
        <v>1</v>
      </c>
      <c r="C16" s="4"/>
      <c r="D16" s="5"/>
      <c r="E16" s="5"/>
      <c r="F16" s="5"/>
      <c r="G16" s="5"/>
      <c r="H16" s="5"/>
      <c r="I16" s="5"/>
      <c r="J16" s="6"/>
      <c r="K16" s="7">
        <f>IF(K17&gt;0,L16,0)</f>
        <v>0</v>
      </c>
      <c r="L16" s="92">
        <v>3.5</v>
      </c>
      <c r="M16" s="91"/>
      <c r="N16" s="61"/>
      <c r="O16" s="151"/>
      <c r="P16" s="68"/>
      <c r="Q16" s="68"/>
      <c r="R16" s="49"/>
      <c r="S16" s="51"/>
      <c r="T16" s="52"/>
      <c r="U16" s="52"/>
      <c r="V16" s="52"/>
      <c r="W16" s="52"/>
      <c r="X16" s="52"/>
      <c r="Y16" s="52"/>
      <c r="Z16" s="52"/>
      <c r="AA16" s="55"/>
      <c r="AB16" s="136"/>
      <c r="AC16" s="54"/>
    </row>
    <row r="17" spans="1:29" ht="16.5" customHeight="1" thickBot="1" x14ac:dyDescent="0.3">
      <c r="A17" s="89"/>
      <c r="B17" s="12" t="s">
        <v>0</v>
      </c>
      <c r="C17" s="9"/>
      <c r="D17" s="10"/>
      <c r="E17" s="10"/>
      <c r="F17" s="46"/>
      <c r="G17" s="10"/>
      <c r="H17" s="10"/>
      <c r="I17" s="10"/>
      <c r="J17" s="10"/>
      <c r="K17" s="38">
        <f>ROUND(IF(D16="",0,((C16*C17+D16*D17+E16*E17+F16*F17+G16*G17+H16*H17+I16*I17)/SUM(C16:I16)))+J17,1)</f>
        <v>0</v>
      </c>
      <c r="L17" s="93"/>
      <c r="M17" s="91"/>
      <c r="N17" s="61"/>
      <c r="O17" s="67"/>
      <c r="P17" s="67"/>
      <c r="Q17" s="67"/>
      <c r="R17" s="49"/>
      <c r="S17" s="51"/>
      <c r="T17" s="52"/>
      <c r="U17" s="52"/>
      <c r="V17" s="52"/>
      <c r="W17" s="52"/>
      <c r="X17" s="52"/>
      <c r="Y17" s="52"/>
      <c r="Z17" s="52"/>
      <c r="AA17" s="53"/>
      <c r="AB17" s="136"/>
      <c r="AC17" s="54"/>
    </row>
    <row r="18" spans="1:29" ht="16.5" customHeight="1" thickBot="1" x14ac:dyDescent="0.3">
      <c r="A18" s="88" t="s">
        <v>18</v>
      </c>
      <c r="B18" s="8" t="s">
        <v>1</v>
      </c>
      <c r="C18" s="4"/>
      <c r="D18" s="5"/>
      <c r="E18" s="5"/>
      <c r="F18" s="5"/>
      <c r="G18" s="5"/>
      <c r="H18" s="5"/>
      <c r="I18" s="5"/>
      <c r="J18" s="6"/>
      <c r="K18" s="7">
        <f>IF(K19&gt;0,L18,0)</f>
        <v>0</v>
      </c>
      <c r="L18" s="92">
        <v>3.5</v>
      </c>
      <c r="M18" s="91"/>
      <c r="N18" s="61"/>
      <c r="O18" s="67"/>
      <c r="P18" s="67"/>
      <c r="Q18" s="67"/>
      <c r="R18" s="49"/>
      <c r="S18" s="51"/>
      <c r="T18" s="52"/>
      <c r="U18" s="52"/>
      <c r="V18" s="52"/>
      <c r="W18" s="52"/>
      <c r="X18" s="52"/>
      <c r="Y18" s="52"/>
      <c r="Z18" s="52"/>
      <c r="AA18" s="55"/>
      <c r="AB18" s="136"/>
      <c r="AC18" s="54"/>
    </row>
    <row r="19" spans="1:29" ht="16.5" customHeight="1" thickBot="1" x14ac:dyDescent="0.3">
      <c r="A19" s="89"/>
      <c r="B19" s="12" t="s">
        <v>0</v>
      </c>
      <c r="C19" s="9"/>
      <c r="D19" s="10"/>
      <c r="E19" s="10"/>
      <c r="F19" s="46"/>
      <c r="G19" s="10"/>
      <c r="H19" s="10"/>
      <c r="I19" s="10"/>
      <c r="J19" s="10"/>
      <c r="K19" s="38">
        <f>ROUND(IF(D18="",0,((C18*C19+D18*D19+E18*E19+F18*F19+G18*G19+H18*H19+I18*I19)/SUM(C18:I18)))+J19,1)</f>
        <v>0</v>
      </c>
      <c r="L19" s="93"/>
      <c r="M19" s="39">
        <f>IF(AND(K13=0,K15=0,K17=0,K19=0),"-",ROUND(IF(AND(K13=0,K15=0,K17=0,K19=0),"-",((K13*L12)+(K15*L14)+(K17*L16)+(K19*L18))/SUM(K12,K14,K16,K18)),1))</f>
        <v>4</v>
      </c>
      <c r="N19" s="161" t="s">
        <v>24</v>
      </c>
      <c r="O19" s="162"/>
      <c r="P19" s="162"/>
      <c r="Q19" s="162"/>
      <c r="R19" s="49"/>
      <c r="S19" s="51"/>
      <c r="T19" s="52"/>
      <c r="U19" s="52"/>
      <c r="V19" s="52"/>
      <c r="W19" s="52"/>
      <c r="X19" s="52"/>
      <c r="Y19" s="52"/>
      <c r="Z19" s="52"/>
      <c r="AA19" s="55"/>
      <c r="AB19" s="50"/>
      <c r="AC19" s="54"/>
    </row>
    <row r="20" spans="1:29" ht="15" customHeight="1" thickBot="1" x14ac:dyDescent="0.3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154" t="s">
        <v>30</v>
      </c>
      <c r="O20" s="155"/>
      <c r="P20" s="163" t="s">
        <v>31</v>
      </c>
      <c r="Q20" s="164"/>
      <c r="R20" s="156" t="s">
        <v>25</v>
      </c>
      <c r="S20" s="157"/>
      <c r="T20" s="52"/>
      <c r="U20" s="52"/>
      <c r="V20" s="52"/>
      <c r="W20" s="52"/>
      <c r="X20" s="52"/>
      <c r="Y20" s="52"/>
      <c r="Z20" s="52"/>
      <c r="AA20" s="55"/>
      <c r="AB20" s="50"/>
      <c r="AC20" s="54"/>
    </row>
    <row r="21" spans="1:29" ht="15" customHeight="1" thickBot="1" x14ac:dyDescent="0.3">
      <c r="A21" s="137" t="s">
        <v>11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69" t="s">
        <v>20</v>
      </c>
      <c r="O21" s="76" t="s">
        <v>22</v>
      </c>
      <c r="P21" s="82" t="s">
        <v>32</v>
      </c>
      <c r="Q21" s="82" t="s">
        <v>33</v>
      </c>
      <c r="R21" s="77" t="s">
        <v>26</v>
      </c>
      <c r="S21" s="71" t="s">
        <v>27</v>
      </c>
      <c r="T21" s="52"/>
      <c r="U21" s="52"/>
      <c r="V21" s="52"/>
      <c r="W21" s="52"/>
      <c r="X21" s="52"/>
      <c r="Y21" s="52"/>
      <c r="Z21" s="52"/>
      <c r="AA21" s="53"/>
      <c r="AB21" s="136"/>
      <c r="AC21" s="54"/>
    </row>
    <row r="22" spans="1:29" ht="15" customHeight="1" x14ac:dyDescent="0.25">
      <c r="A22" s="139"/>
      <c r="B22" s="140"/>
      <c r="C22" s="143" t="s">
        <v>5</v>
      </c>
      <c r="D22" s="131" t="s">
        <v>7</v>
      </c>
      <c r="E22" s="131"/>
      <c r="F22" s="131"/>
      <c r="G22" s="131"/>
      <c r="H22" s="131"/>
      <c r="I22" s="131"/>
      <c r="J22" s="27"/>
      <c r="K22" s="145" t="s">
        <v>2</v>
      </c>
      <c r="L22" s="147" t="s">
        <v>4</v>
      </c>
      <c r="M22" s="149" t="s">
        <v>6</v>
      </c>
      <c r="N22" s="70">
        <v>0.1</v>
      </c>
      <c r="O22" s="78">
        <f>COUNTA(N22:N28)</f>
        <v>2</v>
      </c>
      <c r="P22" s="83">
        <v>0</v>
      </c>
      <c r="Q22" s="83">
        <f>COUNTA(P22:P28)</f>
        <v>1</v>
      </c>
      <c r="R22" s="79">
        <v>4</v>
      </c>
      <c r="S22" s="72">
        <f>COUNTA(R22:R28)</f>
        <v>2</v>
      </c>
      <c r="T22" s="52"/>
      <c r="U22" s="52"/>
      <c r="V22" s="52"/>
      <c r="W22" s="52"/>
      <c r="X22" s="52"/>
      <c r="Y22" s="52"/>
      <c r="Z22" s="52"/>
      <c r="AA22" s="55"/>
      <c r="AB22" s="136"/>
      <c r="AC22" s="56"/>
    </row>
    <row r="23" spans="1:29" ht="15" customHeight="1" thickBot="1" x14ac:dyDescent="0.3">
      <c r="A23" s="141"/>
      <c r="B23" s="142"/>
      <c r="C23" s="144"/>
      <c r="D23" s="26">
        <v>1</v>
      </c>
      <c r="E23" s="26">
        <v>2</v>
      </c>
      <c r="F23" s="26">
        <v>3</v>
      </c>
      <c r="G23" s="26">
        <v>4</v>
      </c>
      <c r="H23" s="26">
        <v>5</v>
      </c>
      <c r="I23" s="26">
        <v>6</v>
      </c>
      <c r="J23" s="26" t="s">
        <v>3</v>
      </c>
      <c r="K23" s="146"/>
      <c r="L23" s="148"/>
      <c r="M23" s="149"/>
      <c r="N23" s="70">
        <v>0.3</v>
      </c>
      <c r="O23" s="80"/>
      <c r="P23" s="84"/>
      <c r="Q23" s="84"/>
      <c r="R23" s="73">
        <v>4.9000000000000004</v>
      </c>
      <c r="S23" s="73"/>
      <c r="T23" s="62"/>
      <c r="U23" s="3"/>
      <c r="V23" s="3"/>
      <c r="W23" s="3"/>
      <c r="X23" s="3"/>
      <c r="Y23" s="3"/>
      <c r="Z23" s="3"/>
      <c r="AA23" s="2"/>
      <c r="AB23" s="2"/>
    </row>
    <row r="24" spans="1:29" ht="16.5" customHeight="1" x14ac:dyDescent="0.25">
      <c r="A24" s="129" t="s">
        <v>12</v>
      </c>
      <c r="B24" s="18" t="s">
        <v>1</v>
      </c>
      <c r="C24" s="14"/>
      <c r="D24" s="5">
        <v>1</v>
      </c>
      <c r="E24" s="5">
        <v>1</v>
      </c>
      <c r="F24" s="5"/>
      <c r="G24" s="5"/>
      <c r="H24" s="5"/>
      <c r="I24" s="5"/>
      <c r="J24" s="6"/>
      <c r="K24" s="7">
        <f>IF(K25&gt;0,L24,0)</f>
        <v>4</v>
      </c>
      <c r="L24" s="132">
        <v>4</v>
      </c>
      <c r="M24" s="149"/>
      <c r="N24" s="70"/>
      <c r="O24" s="81"/>
      <c r="P24" s="85"/>
      <c r="Q24" s="85"/>
      <c r="R24" s="74"/>
      <c r="S24" s="74"/>
      <c r="T24" s="37"/>
    </row>
    <row r="25" spans="1:29" ht="16.5" customHeight="1" thickBot="1" x14ac:dyDescent="0.3">
      <c r="A25" s="130"/>
      <c r="B25" s="21" t="s">
        <v>0</v>
      </c>
      <c r="C25" s="44"/>
      <c r="D25" s="10">
        <v>3.7</v>
      </c>
      <c r="E25" s="10">
        <v>3.6</v>
      </c>
      <c r="F25" s="10"/>
      <c r="G25" s="10"/>
      <c r="H25" s="10"/>
      <c r="I25" s="10"/>
      <c r="J25" s="10">
        <f>N29</f>
        <v>0.2</v>
      </c>
      <c r="K25" s="38">
        <f>ROUND(IF(D24="",0,((C24*C25+D24*D25+E24*E25+F24*F25+G24*G25+H24*H25+I24*I25)/SUM(C24:I24)))+J25,1)</f>
        <v>3.9</v>
      </c>
      <c r="L25" s="133"/>
      <c r="M25" s="149"/>
      <c r="N25" s="70"/>
      <c r="O25" s="81"/>
      <c r="P25" s="85"/>
      <c r="Q25" s="85"/>
      <c r="R25" s="74"/>
      <c r="S25" s="74"/>
      <c r="T25" s="37"/>
    </row>
    <row r="26" spans="1:29" ht="16.5" customHeight="1" x14ac:dyDescent="0.25">
      <c r="A26" s="134" t="s">
        <v>13</v>
      </c>
      <c r="B26" s="18" t="s">
        <v>1</v>
      </c>
      <c r="C26" s="4"/>
      <c r="D26" s="5"/>
      <c r="E26" s="5"/>
      <c r="F26" s="5"/>
      <c r="G26" s="5"/>
      <c r="H26" s="5"/>
      <c r="I26" s="5"/>
      <c r="J26" s="6"/>
      <c r="K26" s="7">
        <f>IF(K27&gt;0,L26,0)</f>
        <v>0</v>
      </c>
      <c r="L26" s="115">
        <v>3.5</v>
      </c>
      <c r="M26" s="149"/>
      <c r="N26" s="70"/>
      <c r="O26" s="81"/>
      <c r="P26" s="85"/>
      <c r="Q26" s="85"/>
      <c r="R26" s="74"/>
      <c r="S26" s="74"/>
      <c r="T26" s="37"/>
    </row>
    <row r="27" spans="1:29" ht="16.5" customHeight="1" thickBot="1" x14ac:dyDescent="0.3">
      <c r="A27" s="135"/>
      <c r="B27" s="24" t="s">
        <v>0</v>
      </c>
      <c r="C27" s="9"/>
      <c r="D27" s="38"/>
      <c r="E27" s="10"/>
      <c r="F27" s="10"/>
      <c r="G27" s="10"/>
      <c r="H27" s="10"/>
      <c r="I27" s="10"/>
      <c r="J27" s="10">
        <f>P29</f>
        <v>0</v>
      </c>
      <c r="K27" s="38">
        <f>ROUND(IF(D26="",0,((C26*C27+D26*D27+E26*E27+F26*F27+G26*G27+H26*H27+I26*I27)/SUM(C26:I26)))+J27,1)</f>
        <v>0</v>
      </c>
      <c r="L27" s="116"/>
      <c r="M27" s="149"/>
      <c r="N27" s="70"/>
      <c r="O27" s="81"/>
      <c r="P27" s="85"/>
      <c r="Q27" s="85"/>
      <c r="R27" s="74"/>
      <c r="S27" s="74"/>
      <c r="T27" s="37"/>
    </row>
    <row r="28" spans="1:29" ht="16.5" customHeight="1" thickBot="1" x14ac:dyDescent="0.3">
      <c r="A28" s="129" t="s">
        <v>14</v>
      </c>
      <c r="B28" s="18" t="s">
        <v>1</v>
      </c>
      <c r="C28" s="4"/>
      <c r="D28" s="5">
        <v>2</v>
      </c>
      <c r="E28" s="5"/>
      <c r="F28" s="5"/>
      <c r="G28" s="5"/>
      <c r="H28" s="5"/>
      <c r="I28" s="5">
        <v>1</v>
      </c>
      <c r="J28" s="6"/>
      <c r="K28" s="7">
        <f>IF(K29&gt;0,L28,0)</f>
        <v>2.5</v>
      </c>
      <c r="L28" s="119">
        <v>2.5</v>
      </c>
      <c r="M28" s="150"/>
      <c r="N28" s="70"/>
      <c r="O28" s="81"/>
      <c r="P28" s="85"/>
      <c r="Q28" s="85"/>
      <c r="R28" s="74"/>
      <c r="S28" s="74"/>
      <c r="T28" s="37"/>
    </row>
    <row r="29" spans="1:29" ht="16.5" customHeight="1" thickBot="1" x14ac:dyDescent="0.3">
      <c r="A29" s="130"/>
      <c r="B29" s="21" t="s">
        <v>0</v>
      </c>
      <c r="C29" s="25"/>
      <c r="D29" s="10">
        <v>4.4000000000000004</v>
      </c>
      <c r="E29" s="10"/>
      <c r="F29" s="10"/>
      <c r="G29" s="10"/>
      <c r="H29" s="10"/>
      <c r="I29" s="10">
        <f>R29</f>
        <v>4.45</v>
      </c>
      <c r="J29" s="10"/>
      <c r="K29" s="38">
        <f>ROUND(IF(D28="",0,((C28*C29+D28*D29+E28*E29+F28*F29+G28*G29+H28*H29+I28*I29)/SUM(C28:I28)))+J29,1)</f>
        <v>4.4000000000000004</v>
      </c>
      <c r="L29" s="120"/>
      <c r="M29" s="60">
        <f>IF(AND(K25=0,K27=0,K29=0),"-",ROUND(IF(AND(K25=0,K27=0,K29=0),"-",((K25*L24)+(K27*L26)+(K29*L28))/SUM(K24,K26,K28)),1))</f>
        <v>4.0999999999999996</v>
      </c>
      <c r="N29" s="75">
        <f>SUM(N22:N28)/O22</f>
        <v>0.2</v>
      </c>
      <c r="O29" s="75"/>
      <c r="P29" s="75">
        <f>SUM(P22:P28)/Q22</f>
        <v>0</v>
      </c>
      <c r="Q29" s="75"/>
      <c r="R29" s="75">
        <f>(R22+R23)/S22</f>
        <v>4.45</v>
      </c>
      <c r="S29" s="75"/>
      <c r="T29" s="37"/>
    </row>
    <row r="30" spans="1:29" ht="15" customHeight="1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158" t="s">
        <v>28</v>
      </c>
      <c r="O30" s="158"/>
      <c r="P30" s="159" t="s">
        <v>29</v>
      </c>
      <c r="Q30" s="160"/>
      <c r="S30" s="37"/>
      <c r="T30" s="37"/>
    </row>
    <row r="31" spans="1:29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S31" s="37"/>
      <c r="T31" s="37"/>
    </row>
    <row r="32" spans="1:29" ht="15" customHeight="1" x14ac:dyDescent="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S32" s="37"/>
      <c r="T32" s="37"/>
    </row>
    <row r="33" spans="1:28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S33" s="37"/>
      <c r="T33" s="63"/>
    </row>
    <row r="34" spans="1:28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S34" s="37"/>
      <c r="T34" s="37"/>
    </row>
    <row r="35" spans="1:28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S35" s="37"/>
      <c r="T35" s="37"/>
      <c r="V35" s="37"/>
      <c r="W35" s="127"/>
      <c r="X35" s="127"/>
      <c r="Y35" s="127"/>
      <c r="Z35" s="127"/>
      <c r="AA35" s="128"/>
      <c r="AB35" s="128"/>
    </row>
    <row r="36" spans="1:28" ht="15.75" customHeight="1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S36" s="37"/>
      <c r="T36" s="37"/>
    </row>
    <row r="37" spans="1:28" ht="15.75" customHeight="1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S37" s="37"/>
      <c r="T37" s="37"/>
    </row>
    <row r="38" spans="1:28" ht="15.75" customHeight="1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S38" s="37"/>
      <c r="T38" s="37"/>
    </row>
    <row r="39" spans="1:28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S39" s="37"/>
      <c r="T39" s="37"/>
    </row>
    <row r="40" spans="1:28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S40" s="37"/>
      <c r="T40" s="37"/>
    </row>
    <row r="41" spans="1:28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S41" s="37"/>
      <c r="T41" s="37"/>
    </row>
    <row r="42" spans="1:28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S42" s="37"/>
      <c r="T42" s="37"/>
    </row>
    <row r="43" spans="1:28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28" x14ac:dyDescent="0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28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28" x14ac:dyDescent="0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pans="1:2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1:28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  <row r="49" spans="1:30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</row>
    <row r="57" spans="1:30" x14ac:dyDescent="0.25"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</row>
    <row r="58" spans="1:30" x14ac:dyDescent="0.25"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</row>
    <row r="59" spans="1:30" x14ac:dyDescent="0.25"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1:30" x14ac:dyDescent="0.25"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30" x14ac:dyDescent="0.25"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1:30" x14ac:dyDescent="0.25"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r="63" spans="1:30" x14ac:dyDescent="0.25"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</row>
    <row r="64" spans="1:30" x14ac:dyDescent="0.25"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14:30" x14ac:dyDescent="0.25"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</row>
  </sheetData>
  <mergeCells count="53">
    <mergeCell ref="N20:O20"/>
    <mergeCell ref="R20:S20"/>
    <mergeCell ref="N30:O30"/>
    <mergeCell ref="P30:Q30"/>
    <mergeCell ref="N19:Q19"/>
    <mergeCell ref="P20:Q20"/>
    <mergeCell ref="AB15:AB16"/>
    <mergeCell ref="L18:L19"/>
    <mergeCell ref="O15:O16"/>
    <mergeCell ref="AB12:AB13"/>
    <mergeCell ref="O12:O13"/>
    <mergeCell ref="L14:L15"/>
    <mergeCell ref="AB17:AB18"/>
    <mergeCell ref="W35:Z35"/>
    <mergeCell ref="AA35:AB35"/>
    <mergeCell ref="A28:A29"/>
    <mergeCell ref="L28:L29"/>
    <mergeCell ref="D22:I22"/>
    <mergeCell ref="A24:A25"/>
    <mergeCell ref="L24:L25"/>
    <mergeCell ref="A26:A27"/>
    <mergeCell ref="L26:L27"/>
    <mergeCell ref="AB21:AB22"/>
    <mergeCell ref="A21:M21"/>
    <mergeCell ref="A22:B23"/>
    <mergeCell ref="C22:C23"/>
    <mergeCell ref="K22:K23"/>
    <mergeCell ref="L22:L23"/>
    <mergeCell ref="M22:M28"/>
    <mergeCell ref="A1:M1"/>
    <mergeCell ref="L2:L3"/>
    <mergeCell ref="M2:M6"/>
    <mergeCell ref="L6:L7"/>
    <mergeCell ref="A6:A7"/>
    <mergeCell ref="A4:A5"/>
    <mergeCell ref="L4:L5"/>
    <mergeCell ref="K2:K3"/>
    <mergeCell ref="D2:I2"/>
    <mergeCell ref="C2:C3"/>
    <mergeCell ref="O5:P5"/>
    <mergeCell ref="A18:A19"/>
    <mergeCell ref="M10:M18"/>
    <mergeCell ref="A16:A17"/>
    <mergeCell ref="L16:L17"/>
    <mergeCell ref="K10:K11"/>
    <mergeCell ref="L12:L13"/>
    <mergeCell ref="D10:I10"/>
    <mergeCell ref="L10:L11"/>
    <mergeCell ref="A9:M9"/>
    <mergeCell ref="C10:C11"/>
    <mergeCell ref="A12:A13"/>
    <mergeCell ref="A14:A15"/>
    <mergeCell ref="A10:B11"/>
  </mergeCells>
  <conditionalFormatting sqref="K5 K7 K29 K27 K25 AA22 AA18:AA20 AA16 AA13:AA14 K15 K13 K19 M7 M19 M29">
    <cfRule type="cellIs" dxfId="23" priority="29" operator="between">
      <formula>4</formula>
      <formula>4.5</formula>
    </cfRule>
  </conditionalFormatting>
  <conditionalFormatting sqref="K5 K7 K29 K27 K25 AA22 AA18:AA20 AA16 AA13:AA14 K15 K13 K19 M7 M29 M19">
    <cfRule type="cellIs" dxfId="22" priority="27" operator="between">
      <formula>5.3</formula>
      <formula>6</formula>
    </cfRule>
    <cfRule type="cellIs" dxfId="21" priority="28" operator="between">
      <formula>4.6</formula>
      <formula>5.2</formula>
    </cfRule>
    <cfRule type="cellIs" dxfId="20" priority="30" operator="between">
      <formula>0.1</formula>
      <formula>4</formula>
    </cfRule>
    <cfRule type="cellIs" priority="31" operator="equal">
      <formula>0</formula>
    </cfRule>
  </conditionalFormatting>
  <conditionalFormatting sqref="A8">
    <cfRule type="cellIs" dxfId="19" priority="14" operator="between">
      <formula>4</formula>
      <formula>4.5</formula>
    </cfRule>
  </conditionalFormatting>
  <conditionalFormatting sqref="A8">
    <cfRule type="cellIs" dxfId="18" priority="12" operator="between">
      <formula>5.3</formula>
      <formula>6</formula>
    </cfRule>
    <cfRule type="cellIs" dxfId="17" priority="13" operator="between">
      <formula>4.6</formula>
      <formula>5.2</formula>
    </cfRule>
    <cfRule type="cellIs" dxfId="16" priority="15" operator="between">
      <formula>0.1</formula>
      <formula>4</formula>
    </cfRule>
    <cfRule type="cellIs" priority="16" operator="equal">
      <formula>0</formula>
    </cfRule>
  </conditionalFormatting>
  <conditionalFormatting sqref="K17">
    <cfRule type="cellIs" dxfId="15" priority="9" operator="between">
      <formula>4</formula>
      <formula>4.5</formula>
    </cfRule>
  </conditionalFormatting>
  <conditionalFormatting sqref="K17">
    <cfRule type="cellIs" dxfId="14" priority="7" operator="between">
      <formula>5.3</formula>
      <formula>6</formula>
    </cfRule>
    <cfRule type="cellIs" dxfId="13" priority="8" operator="between">
      <formula>4.6</formula>
      <formula>5.2</formula>
    </cfRule>
    <cfRule type="cellIs" dxfId="12" priority="10" operator="between">
      <formula>0.1</formula>
      <formula>4</formula>
    </cfRule>
    <cfRule type="cellIs" priority="11" operator="equal">
      <formula>0</formula>
    </cfRule>
  </conditionalFormatting>
  <conditionalFormatting sqref="N7">
    <cfRule type="cellIs" dxfId="11" priority="4" operator="lessThan">
      <formula>0</formula>
    </cfRule>
    <cfRule type="cellIs" dxfId="10" priority="5" operator="greaterThan">
      <formula>-0.00000001</formula>
    </cfRule>
    <cfRule type="cellIs" dxfId="9" priority="6" operator="greaterThan">
      <formula>4.999999</formula>
    </cfRule>
  </conditionalFormatting>
  <conditionalFormatting sqref="M29 M19 M7">
    <cfRule type="cellIs" dxfId="8" priority="1" operator="equal">
      <formula>3.75</formula>
    </cfRule>
    <cfRule type="cellIs" dxfId="7" priority="2" operator="lessThan">
      <formula>3.75</formula>
    </cfRule>
    <cfRule type="cellIs" dxfId="6" priority="3" operator="greaterThan">
      <formula>3.75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workbookViewId="0">
      <selection activeCell="C3" sqref="C3"/>
    </sheetView>
  </sheetViews>
  <sheetFormatPr baseColWidth="10" defaultColWidth="11.5703125" defaultRowHeight="15" x14ac:dyDescent="0.25"/>
  <cols>
    <col min="1" max="1" width="11.5703125" style="28"/>
    <col min="2" max="2" width="43.5703125" style="28" bestFit="1" customWidth="1"/>
    <col min="3" max="3" width="9.7109375" style="28" customWidth="1"/>
    <col min="4" max="16384" width="11.5703125" style="28"/>
  </cols>
  <sheetData>
    <row r="2" spans="2:3" ht="15.75" thickBot="1" x14ac:dyDescent="0.3"/>
    <row r="3" spans="2:3" ht="15.4" customHeight="1" thickBot="1" x14ac:dyDescent="0.3">
      <c r="B3" s="36" t="e">
        <f>'Semestre 1 &amp; 2'!#REF!</f>
        <v>#REF!</v>
      </c>
      <c r="C3" s="41" t="e">
        <f>'Semestre 1 &amp; 2'!#REF!</f>
        <v>#REF!</v>
      </c>
    </row>
    <row r="4" spans="2:3" ht="15.4" customHeight="1" thickBot="1" x14ac:dyDescent="0.3">
      <c r="B4" s="35" t="e">
        <f>'Semestre 1 &amp; 2'!#REF!</f>
        <v>#REF!</v>
      </c>
      <c r="C4" s="42" t="e">
        <f>'Semestre 1 &amp; 2'!#REF!</f>
        <v>#REF!</v>
      </c>
    </row>
    <row r="5" spans="2:3" ht="15.4" customHeight="1" thickBot="1" x14ac:dyDescent="0.3">
      <c r="B5" s="32" t="str">
        <f>'Semestre 1 &amp; 2'!$A$1</f>
        <v>Systèmes Embarqués ( 9ECTS)</v>
      </c>
      <c r="C5" s="42">
        <f>'Semestre 1 &amp; 2'!$M$7</f>
        <v>4.5</v>
      </c>
    </row>
    <row r="6" spans="2:3" ht="15.4" customHeight="1" thickBot="1" x14ac:dyDescent="0.3">
      <c r="B6" s="34" t="str">
        <f>'Semestre 1 &amp; 2'!$A$9</f>
        <v>Informatique Avancé (14 ECTS)</v>
      </c>
      <c r="C6" s="42">
        <f>'Semestre 1 &amp; 2'!M19</f>
        <v>4</v>
      </c>
    </row>
    <row r="7" spans="2:3" ht="15.4" customHeight="1" thickBot="1" x14ac:dyDescent="0.3">
      <c r="B7" s="33" t="str">
        <f>'Semestre 1 &amp; 2'!$A21</f>
        <v>Systèmes numérique et électronique ( 10 ECTS)</v>
      </c>
      <c r="C7" s="43">
        <f>'Semestre 1 &amp; 2'!$M$29</f>
        <v>4.0999999999999996</v>
      </c>
    </row>
    <row r="8" spans="2:3" ht="15.4" customHeight="1" thickBot="1" x14ac:dyDescent="0.3">
      <c r="B8" s="29"/>
      <c r="C8" s="30"/>
    </row>
    <row r="9" spans="2:3" ht="16.5" thickBot="1" x14ac:dyDescent="0.3">
      <c r="B9" s="31"/>
      <c r="C9" s="45" t="e">
        <f>AVERAGE(C3:C7)</f>
        <v>#REF!</v>
      </c>
    </row>
  </sheetData>
  <conditionalFormatting sqref="C3:C7">
    <cfRule type="cellIs" dxfId="5" priority="3" operator="lessThan">
      <formula>4</formula>
    </cfRule>
    <cfRule type="cellIs" dxfId="4" priority="4" operator="lessThan">
      <formula>4.5</formula>
    </cfRule>
    <cfRule type="cellIs" dxfId="3" priority="5" operator="greaterThanOrEqual">
      <formula>5</formula>
    </cfRule>
    <cfRule type="cellIs" dxfId="2" priority="6" operator="greaterThanOrEqual">
      <formula>4.5</formula>
    </cfRule>
  </conditionalFormatting>
  <conditionalFormatting sqref="C9">
    <cfRule type="cellIs" dxfId="1" priority="1" operator="lessThanOrEqual">
      <formula>4</formula>
    </cfRule>
    <cfRule type="cellIs" dxfId="0" priority="2" operator="greaterThanOr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1 &amp; 2</vt:lpstr>
      <vt:lpstr>Récapitulatif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</dc:creator>
  <cp:lastModifiedBy>Marc</cp:lastModifiedBy>
  <dcterms:created xsi:type="dcterms:W3CDTF">2013-11-26T11:26:15Z</dcterms:created>
  <dcterms:modified xsi:type="dcterms:W3CDTF">2019-01-18T08:21:19Z</dcterms:modified>
</cp:coreProperties>
</file>