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drawings/drawing1.xml" ContentType="application/vnd.openxmlformats-officedocument.drawing+xml"/>
  <Override PartName="/xl/comments5.xml" ContentType="application/vnd.openxmlformats-officedocument.spreadsheetml.comments+xml"/>
  <Override PartName="/xl/charts/chart1.xml" ContentType="application/vnd.openxmlformats-officedocument.drawingml.chart+xml"/>
  <Override PartName="/xl/comments6.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30"/>
  <workbookPr codeName="ThisWorkbook" autoCompressPictures="0"/>
  <mc:AlternateContent xmlns:mc="http://schemas.openxmlformats.org/markup-compatibility/2006">
    <mc:Choice Requires="x15">
      <x15ac:absPath xmlns:x15ac="http://schemas.microsoft.com/office/spreadsheetml/2010/11/ac" url="/Users/matthias/Dropbox/Research/shared/Switch-Hawaii/data/Generator Info/"/>
    </mc:Choice>
  </mc:AlternateContent>
  <xr:revisionPtr revIDLastSave="0" documentId="13_ncr:1_{81109575-ABA1-344E-B894-090320E538F9}" xr6:coauthVersionLast="45" xr6:coauthVersionMax="45" xr10:uidLastSave="{00000000-0000-0000-0000-000000000000}"/>
  <bookViews>
    <workbookView xWindow="13520" yWindow="460" windowWidth="20140" windowHeight="19560" tabRatio="500" activeTab="7" xr2:uid="{00000000-000D-0000-FFFF-FFFF00000000}"/>
  </bookViews>
  <sheets>
    <sheet name="info" sheetId="1" r:id="rId1"/>
    <sheet name="annual costs" sheetId="8" r:id="rId2"/>
    <sheet name="PSIP costs" sheetId="2" r:id="rId3"/>
    <sheet name="PSIP storage" sheetId="3" r:id="rId4"/>
    <sheet name="sales" sheetId="4" r:id="rId5"/>
    <sheet name="DistPV" sheetId="5" r:id="rId6"/>
    <sheet name="heat rates" sheetId="6" r:id="rId7"/>
    <sheet name="ATB" sheetId="7" r:id="rId8"/>
  </sheets>
  <externalReferences>
    <externalReference r:id="rId9"/>
  </externalReferences>
  <definedNames>
    <definedName name="atb_base_year">ATB!$C$3</definedName>
    <definedName name="cost_base_years">'annual costs'!$A$3:$AN$5</definedName>
    <definedName name="inflation_rate">'PSIP costs'!$B$4</definedName>
    <definedName name="non_renewable_project_info">info!$A$53:$E$63</definedName>
    <definedName name="o_m_base_year">'annual costs'!#REF!</definedName>
    <definedName name="part_load_fuel_consumption">'heat rates'!$A$2:$C$13</definedName>
    <definedName name="psip_base_year">'PSIP costs'!$B$5</definedName>
    <definedName name="sales_forecast">sales!$A$1:$F$36</definedName>
    <definedName name="spur_line_cost_per_mw_km">info!$A$67</definedName>
    <definedName name="technology_cap_cost">'annual costs'!$A$8:$AN$42</definedName>
    <definedName name="technology_cap_cost_energy">'annual costs'!$A$82:$N$116</definedName>
    <definedName name="technology_fixed_o_m">'annual costs'!$A$45:$AN$79</definedName>
    <definedName name="technology_info">info!$A$5:$V$44</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B37" i="1" l="1"/>
  <c r="B29" i="1"/>
  <c r="B30" i="1" s="1"/>
  <c r="B31" i="1" s="1"/>
  <c r="B32" i="1" s="1"/>
  <c r="B33" i="1" s="1"/>
  <c r="B34" i="1" s="1"/>
  <c r="B35" i="1" s="1"/>
  <c r="B36" i="1" s="1"/>
  <c r="B38" i="1"/>
  <c r="B39" i="1" s="1"/>
  <c r="B40" i="1" s="1"/>
  <c r="B41" i="1" s="1"/>
  <c r="B42" i="1" s="1"/>
  <c r="B43" i="1" s="1"/>
  <c r="B44" i="1" s="1"/>
  <c r="B21" i="1"/>
  <c r="B22" i="1" s="1"/>
  <c r="B23" i="1" s="1"/>
  <c r="B24" i="1" s="1"/>
  <c r="B25" i="1" s="1"/>
  <c r="B26" i="1" s="1"/>
  <c r="B27" i="1" s="1"/>
  <c r="B28" i="1" s="1"/>
  <c r="B47" i="8"/>
  <c r="B116" i="8"/>
  <c r="B115" i="8"/>
  <c r="B114" i="8"/>
  <c r="B113" i="8"/>
  <c r="B112" i="8"/>
  <c r="B111" i="8"/>
  <c r="B110" i="8"/>
  <c r="B109" i="8"/>
  <c r="B108" i="8"/>
  <c r="B107" i="8"/>
  <c r="B106" i="8"/>
  <c r="B105" i="8"/>
  <c r="B104" i="8"/>
  <c r="B103" i="8"/>
  <c r="B102" i="8"/>
  <c r="B101" i="8"/>
  <c r="B100" i="8"/>
  <c r="B99" i="8"/>
  <c r="B98" i="8"/>
  <c r="B97" i="8"/>
  <c r="B96" i="8"/>
  <c r="B95" i="8"/>
  <c r="B94" i="8"/>
  <c r="B93" i="8"/>
  <c r="B92" i="8"/>
  <c r="B91" i="8"/>
  <c r="B90" i="8"/>
  <c r="B89" i="8"/>
  <c r="B88" i="8"/>
  <c r="B87" i="8"/>
  <c r="B86" i="8"/>
  <c r="B85" i="8"/>
  <c r="C85" i="8"/>
  <c r="D85" i="8"/>
  <c r="E85" i="8"/>
  <c r="C86" i="8"/>
  <c r="D86" i="8"/>
  <c r="E86" i="8"/>
  <c r="C87" i="8"/>
  <c r="D87" i="8"/>
  <c r="E87" i="8"/>
  <c r="C88" i="8"/>
  <c r="D88" i="8"/>
  <c r="E88" i="8"/>
  <c r="C89" i="8"/>
  <c r="D89" i="8"/>
  <c r="E89" i="8"/>
  <c r="C90" i="8"/>
  <c r="D90" i="8"/>
  <c r="E90" i="8"/>
  <c r="C91" i="8"/>
  <c r="D91" i="8"/>
  <c r="E91" i="8"/>
  <c r="C92" i="8"/>
  <c r="D92" i="8"/>
  <c r="E92" i="8"/>
  <c r="C93" i="8"/>
  <c r="D93" i="8"/>
  <c r="E93" i="8"/>
  <c r="C94" i="8"/>
  <c r="D94" i="8"/>
  <c r="E94" i="8"/>
  <c r="C95" i="8"/>
  <c r="D95" i="8"/>
  <c r="E95" i="8"/>
  <c r="C96" i="8"/>
  <c r="D96" i="8"/>
  <c r="E96" i="8"/>
  <c r="C97" i="8"/>
  <c r="D97" i="8"/>
  <c r="E97" i="8"/>
  <c r="C98" i="8"/>
  <c r="D98" i="8"/>
  <c r="E98" i="8"/>
  <c r="C99" i="8"/>
  <c r="D99" i="8"/>
  <c r="E99" i="8"/>
  <c r="C100" i="8"/>
  <c r="D100" i="8"/>
  <c r="E100" i="8"/>
  <c r="C101" i="8"/>
  <c r="D101" i="8"/>
  <c r="E101" i="8"/>
  <c r="C102" i="8"/>
  <c r="D102" i="8"/>
  <c r="E102" i="8"/>
  <c r="C103" i="8"/>
  <c r="D103" i="8"/>
  <c r="E103" i="8"/>
  <c r="C104" i="8"/>
  <c r="D104" i="8"/>
  <c r="E104" i="8"/>
  <c r="C105" i="8"/>
  <c r="D105" i="8"/>
  <c r="E105" i="8"/>
  <c r="C106" i="8"/>
  <c r="D106" i="8"/>
  <c r="E106" i="8"/>
  <c r="C107" i="8"/>
  <c r="D107" i="8"/>
  <c r="E107" i="8"/>
  <c r="C108" i="8"/>
  <c r="D108" i="8"/>
  <c r="E108" i="8"/>
  <c r="C109" i="8"/>
  <c r="D109" i="8"/>
  <c r="E109" i="8"/>
  <c r="C110" i="8"/>
  <c r="D110" i="8"/>
  <c r="E110" i="8"/>
  <c r="C111" i="8"/>
  <c r="D111" i="8"/>
  <c r="E111" i="8"/>
  <c r="C112" i="8"/>
  <c r="D112" i="8"/>
  <c r="E112" i="8"/>
  <c r="C113" i="8"/>
  <c r="D113" i="8"/>
  <c r="E113" i="8"/>
  <c r="C114" i="8"/>
  <c r="D114" i="8"/>
  <c r="E114" i="8"/>
  <c r="C115" i="8"/>
  <c r="D115" i="8"/>
  <c r="E115" i="8"/>
  <c r="C116" i="8"/>
  <c r="D116" i="8"/>
  <c r="E116" i="8"/>
  <c r="D84" i="8"/>
  <c r="E84" i="8"/>
  <c r="C84" i="8"/>
  <c r="B82" i="8" a="1"/>
  <c r="B82" i="8" s="1"/>
  <c r="F82" i="8" a="1"/>
  <c r="F82" i="8" s="1"/>
  <c r="Q45" i="8" a="1"/>
  <c r="Q45" i="8" s="1"/>
  <c r="B8" i="8" a="1"/>
  <c r="B8" i="8" s="1"/>
  <c r="D102" i="7" l="1" a="1"/>
  <c r="D102" i="7" s="1"/>
  <c r="D105" i="7" s="1" a="1"/>
  <c r="D105" i="7" s="1"/>
  <c r="D108" i="7" s="1" a="1"/>
  <c r="D108" i="7" s="1"/>
  <c r="D75" i="7" a="1"/>
  <c r="D75" i="7" s="1"/>
  <c r="D36" i="7" a="1"/>
  <c r="D36" i="7" s="1"/>
  <c r="D48" i="7" a="1"/>
  <c r="D48" i="7" s="1"/>
  <c r="C23" i="7"/>
  <c r="C22" i="7"/>
  <c r="A27" i="7" l="1"/>
  <c r="A24" i="7"/>
  <c r="B33" i="4" l="1"/>
  <c r="B34" i="4" s="1"/>
  <c r="B35" i="4" s="1"/>
  <c r="B36" i="4" s="1"/>
  <c r="B32" i="4"/>
  <c r="F34" i="4"/>
  <c r="F35" i="4" s="1"/>
  <c r="F36" i="4" s="1"/>
  <c r="A34" i="4"/>
  <c r="A35" i="4" s="1"/>
  <c r="A36" i="4" s="1"/>
  <c r="F33" i="4"/>
  <c r="E33" i="4"/>
  <c r="E34" i="4" s="1"/>
  <c r="E35" i="4" s="1"/>
  <c r="E36" i="4" s="1"/>
  <c r="A33" i="4"/>
  <c r="G32" i="4"/>
  <c r="G33" i="4" s="1"/>
  <c r="G34" i="4" s="1"/>
  <c r="G35" i="4" s="1"/>
  <c r="G36" i="4" s="1"/>
  <c r="F32" i="4"/>
  <c r="E32" i="4"/>
  <c r="D32" i="4"/>
  <c r="D33" i="4" s="1"/>
  <c r="D34" i="4" s="1"/>
  <c r="D35" i="4" s="1"/>
  <c r="D36" i="4" s="1"/>
  <c r="C32" i="4"/>
  <c r="C33" i="4" s="1"/>
  <c r="C34" i="4" s="1"/>
  <c r="C35" i="4" s="1"/>
  <c r="C36" i="4" s="1"/>
  <c r="A32" i="4"/>
  <c r="B46" i="2"/>
  <c r="C46" i="2"/>
  <c r="D46" i="2"/>
  <c r="E46" i="2"/>
  <c r="E47" i="2" s="1"/>
  <c r="E48" i="2" s="1"/>
  <c r="E49" i="2" s="1"/>
  <c r="F46" i="2"/>
  <c r="F47" i="2" s="1"/>
  <c r="F48" i="2" s="1"/>
  <c r="F49" i="2" s="1"/>
  <c r="G46" i="2"/>
  <c r="G47" i="2" s="1"/>
  <c r="G48" i="2" s="1"/>
  <c r="G49" i="2" s="1"/>
  <c r="H46" i="2"/>
  <c r="H47" i="2" s="1"/>
  <c r="H48" i="2" s="1"/>
  <c r="H49" i="2" s="1"/>
  <c r="I46" i="2"/>
  <c r="I47" i="2" s="1"/>
  <c r="I48" i="2" s="1"/>
  <c r="I49" i="2" s="1"/>
  <c r="J46" i="2"/>
  <c r="K46" i="2"/>
  <c r="L46" i="2"/>
  <c r="M46" i="2"/>
  <c r="M47" i="2" s="1"/>
  <c r="N46" i="2"/>
  <c r="O46" i="2"/>
  <c r="O47" i="2" s="1"/>
  <c r="O48" i="2" s="1"/>
  <c r="O49" i="2" s="1"/>
  <c r="P46" i="2"/>
  <c r="P47" i="2" s="1"/>
  <c r="P48" i="2" s="1"/>
  <c r="P49" i="2" s="1"/>
  <c r="Q46" i="2"/>
  <c r="Q47" i="2" s="1"/>
  <c r="Q48" i="2" s="1"/>
  <c r="Q49" i="2" s="1"/>
  <c r="R46" i="2"/>
  <c r="S46" i="2"/>
  <c r="S47" i="2" s="1"/>
  <c r="T46" i="2"/>
  <c r="U46" i="2"/>
  <c r="V46" i="2"/>
  <c r="B47" i="2"/>
  <c r="B48" i="2" s="1"/>
  <c r="D47" i="2"/>
  <c r="D48" i="2" s="1"/>
  <c r="D49" i="2" s="1"/>
  <c r="J47" i="2"/>
  <c r="J48" i="2" s="1"/>
  <c r="J49" i="2" s="1"/>
  <c r="K47" i="2"/>
  <c r="K48" i="2" s="1"/>
  <c r="K49" i="2" s="1"/>
  <c r="L47" i="2"/>
  <c r="L48" i="2" s="1"/>
  <c r="L49" i="2" s="1"/>
  <c r="N47" i="2"/>
  <c r="N48" i="2" s="1"/>
  <c r="N49" i="2" s="1"/>
  <c r="R47" i="2"/>
  <c r="R48" i="2" s="1"/>
  <c r="T47" i="2"/>
  <c r="T48" i="2" s="1"/>
  <c r="T49" i="2" s="1"/>
  <c r="V47" i="2"/>
  <c r="V48" i="2" s="1"/>
  <c r="V49" i="2" s="1"/>
  <c r="V45" i="2"/>
  <c r="U45" i="2"/>
  <c r="T45" i="2"/>
  <c r="S45" i="2"/>
  <c r="R45" i="2"/>
  <c r="Q45" i="2"/>
  <c r="P45" i="2"/>
  <c r="O45" i="2"/>
  <c r="N45" i="2"/>
  <c r="M45" i="2"/>
  <c r="L45" i="2"/>
  <c r="K45" i="2"/>
  <c r="J45" i="2"/>
  <c r="I45" i="2"/>
  <c r="H45" i="2"/>
  <c r="G45" i="2"/>
  <c r="F45" i="2"/>
  <c r="E45" i="2"/>
  <c r="D45" i="2"/>
  <c r="C45" i="2"/>
  <c r="B45" i="2"/>
  <c r="M48" i="2" l="1"/>
  <c r="R49" i="2"/>
  <c r="S48" i="2"/>
  <c r="B49" i="2"/>
  <c r="U47" i="2"/>
  <c r="C47" i="2"/>
  <c r="E25" i="1"/>
  <c r="E29" i="1" s="1" a="1"/>
  <c r="E29" i="1" s="1"/>
  <c r="E37" i="1" s="1" a="1"/>
  <c r="E37" i="1" s="1"/>
  <c r="C48" i="2" l="1"/>
  <c r="S49" i="2"/>
  <c r="U48" i="2"/>
  <c r="M49" i="2"/>
  <c r="U49" i="2" l="1"/>
  <c r="C49" i="2"/>
  <c r="B3" i="8"/>
  <c r="AR4" i="8"/>
  <c r="AS4" i="8" s="1"/>
  <c r="D13" i="7" l="1"/>
  <c r="D14" i="7" s="1"/>
  <c r="E13" i="7"/>
  <c r="E14" i="7" s="1"/>
  <c r="C13" i="7"/>
  <c r="C14" i="7" s="1"/>
  <c r="J13" i="1"/>
  <c r="J14" i="1"/>
  <c r="J15" i="1"/>
  <c r="J16" i="1"/>
  <c r="J12" i="1"/>
  <c r="C85" i="7" l="1"/>
  <c r="A63" i="7"/>
  <c r="A90" i="7" s="1"/>
  <c r="A66" i="7"/>
  <c r="A93" i="7" s="1"/>
  <c r="A69" i="7"/>
  <c r="A96" i="7" s="1"/>
  <c r="A72" i="7"/>
  <c r="A99" i="7" s="1"/>
  <c r="A60" i="7"/>
  <c r="A31" i="7"/>
  <c r="A32" i="7" s="1"/>
  <c r="A71" i="7" s="1"/>
  <c r="A98" i="7" s="1"/>
  <c r="A28" i="7"/>
  <c r="A29" i="7" s="1"/>
  <c r="A68" i="7" s="1"/>
  <c r="A95" i="7" s="1"/>
  <c r="A25" i="7"/>
  <c r="A26" i="7" s="1"/>
  <c r="A65" i="7" s="1"/>
  <c r="A92" i="7" s="1"/>
  <c r="A22" i="7"/>
  <c r="AJ140" i="7"/>
  <c r="AJ113" i="7"/>
  <c r="AJ86" i="7"/>
  <c r="AJ59" i="7"/>
  <c r="AJ47" i="7"/>
  <c r="A87" i="7" l="1"/>
  <c r="A23" i="7"/>
  <c r="A62" i="7" s="1"/>
  <c r="A89" i="7" s="1"/>
  <c r="A64" i="7"/>
  <c r="A91" i="7" s="1"/>
  <c r="A61" i="7"/>
  <c r="A88" i="7" s="1"/>
  <c r="A67" i="7"/>
  <c r="A94" i="7" s="1"/>
  <c r="A70" i="7"/>
  <c r="A97" i="7" s="1"/>
  <c r="E20" i="7" l="1"/>
  <c r="D140" i="7"/>
  <c r="D47" i="7"/>
  <c r="D86" i="7"/>
  <c r="D113" i="7"/>
  <c r="D59" i="7"/>
  <c r="F20" i="7" l="1"/>
  <c r="E140" i="7"/>
  <c r="E86" i="7"/>
  <c r="E47" i="7"/>
  <c r="E113" i="7"/>
  <c r="E59" i="7"/>
  <c r="G20" i="7" l="1"/>
  <c r="F86" i="7"/>
  <c r="F113" i="7"/>
  <c r="F59" i="7"/>
  <c r="F47" i="7"/>
  <c r="F140" i="7"/>
  <c r="H20" i="7" l="1"/>
  <c r="G113" i="7"/>
  <c r="G59" i="7"/>
  <c r="G47" i="7"/>
  <c r="G86" i="7"/>
  <c r="G140" i="7"/>
  <c r="I20" i="7" l="1"/>
  <c r="H113" i="7"/>
  <c r="H59" i="7"/>
  <c r="H86" i="7"/>
  <c r="H140" i="7"/>
  <c r="H47" i="7"/>
  <c r="J20" i="7" l="1"/>
  <c r="I59" i="7"/>
  <c r="I140" i="7"/>
  <c r="I113" i="7"/>
  <c r="I86" i="7"/>
  <c r="I47" i="7"/>
  <c r="K20" i="7" l="1"/>
  <c r="J59" i="7"/>
  <c r="J140" i="7"/>
  <c r="J86" i="7"/>
  <c r="J113" i="7"/>
  <c r="J47" i="7"/>
  <c r="L20" i="7" l="1"/>
  <c r="K47" i="7"/>
  <c r="K140" i="7"/>
  <c r="K86" i="7"/>
  <c r="K113" i="7"/>
  <c r="K59" i="7"/>
  <c r="M20" i="7" l="1"/>
  <c r="L140" i="7"/>
  <c r="L47" i="7"/>
  <c r="L86" i="7"/>
  <c r="L113" i="7"/>
  <c r="L59" i="7"/>
  <c r="Q44" i="2"/>
  <c r="Q43" i="2"/>
  <c r="Q42" i="2"/>
  <c r="Q41" i="2"/>
  <c r="Q40" i="2"/>
  <c r="Q39" i="2"/>
  <c r="Q38" i="2"/>
  <c r="Q37" i="2"/>
  <c r="Q36" i="2"/>
  <c r="Q35" i="2"/>
  <c r="Q34" i="2"/>
  <c r="Q33" i="2"/>
  <c r="Q32" i="2"/>
  <c r="Q31" i="2"/>
  <c r="Q30" i="2"/>
  <c r="Q29" i="2"/>
  <c r="Q28" i="2"/>
  <c r="Q27" i="2"/>
  <c r="Q26" i="2"/>
  <c r="Q25" i="2"/>
  <c r="Q24" i="2"/>
  <c r="Q23" i="2"/>
  <c r="Q22" i="2"/>
  <c r="Q21" i="2"/>
  <c r="Q20" i="2"/>
  <c r="Q19" i="2"/>
  <c r="Q18" i="2"/>
  <c r="Q17" i="2"/>
  <c r="Q16" i="2"/>
  <c r="Q15" i="2"/>
  <c r="N20" i="7" l="1"/>
  <c r="M140" i="7"/>
  <c r="M86" i="7"/>
  <c r="M47" i="7"/>
  <c r="M113" i="7"/>
  <c r="M59" i="7"/>
  <c r="P4" i="8"/>
  <c r="P5" i="8" s="1"/>
  <c r="C4" i="8"/>
  <c r="C5" i="8" s="1"/>
  <c r="D4" i="8"/>
  <c r="D5" i="8" s="1"/>
  <c r="E4" i="8"/>
  <c r="E5" i="8" s="1"/>
  <c r="F4" i="8"/>
  <c r="F5" i="8" s="1"/>
  <c r="G4" i="8"/>
  <c r="G5" i="8" s="1"/>
  <c r="H4" i="8"/>
  <c r="H5" i="8" s="1"/>
  <c r="I4" i="8"/>
  <c r="I5" i="8" s="1"/>
  <c r="J4" i="8"/>
  <c r="J5" i="8" s="1"/>
  <c r="K4" i="8"/>
  <c r="K5" i="8" s="1"/>
  <c r="L4" i="8"/>
  <c r="L5" i="8" s="1"/>
  <c r="M4" i="8"/>
  <c r="M5" i="8" s="1"/>
  <c r="N4" i="8"/>
  <c r="N5" i="8" s="1"/>
  <c r="O4" i="8"/>
  <c r="O5" i="8" s="1"/>
  <c r="B4" i="8"/>
  <c r="B5" i="8" s="1"/>
  <c r="I3" i="8" l="1"/>
  <c r="P3" i="8"/>
  <c r="H3" i="8"/>
  <c r="G3" i="8"/>
  <c r="O3" i="8"/>
  <c r="N3" i="8"/>
  <c r="F3" i="8"/>
  <c r="M3" i="8"/>
  <c r="E3" i="8"/>
  <c r="L3" i="8"/>
  <c r="D3" i="8"/>
  <c r="J3" i="8"/>
  <c r="K3" i="8"/>
  <c r="C3" i="8"/>
  <c r="O20" i="7"/>
  <c r="N86" i="7"/>
  <c r="N113" i="7"/>
  <c r="N59" i="7"/>
  <c r="N47" i="7"/>
  <c r="N140" i="7"/>
  <c r="P62" i="2"/>
  <c r="P63" i="2"/>
  <c r="P57" i="2"/>
  <c r="P61" i="2"/>
  <c r="P60" i="2"/>
  <c r="P55" i="2"/>
  <c r="P58" i="2" s="1"/>
  <c r="P53" i="2"/>
  <c r="P44" i="2"/>
  <c r="P43" i="2"/>
  <c r="P42" i="2"/>
  <c r="P41" i="2"/>
  <c r="P40" i="2"/>
  <c r="P39" i="2"/>
  <c r="P38" i="2"/>
  <c r="P37" i="2"/>
  <c r="P36" i="2"/>
  <c r="P35" i="2"/>
  <c r="P34" i="2"/>
  <c r="P33" i="2"/>
  <c r="P32" i="2"/>
  <c r="P31" i="2"/>
  <c r="P30" i="2"/>
  <c r="P29" i="2"/>
  <c r="P28" i="2"/>
  <c r="P27" i="2"/>
  <c r="P26" i="2"/>
  <c r="P25" i="2"/>
  <c r="P24" i="2"/>
  <c r="P23" i="2"/>
  <c r="P22" i="2"/>
  <c r="P21" i="2"/>
  <c r="P20" i="2"/>
  <c r="P19" i="2"/>
  <c r="P18" i="2"/>
  <c r="P17" i="2"/>
  <c r="P16" i="2"/>
  <c r="P15" i="2"/>
  <c r="P14" i="2"/>
  <c r="P13" i="2"/>
  <c r="P11" i="2"/>
  <c r="P10" i="2"/>
  <c r="P9" i="2"/>
  <c r="P8" i="2"/>
  <c r="P20" i="7" l="1"/>
  <c r="O113" i="7"/>
  <c r="O59" i="7"/>
  <c r="O47" i="7"/>
  <c r="O140" i="7"/>
  <c r="O86" i="7"/>
  <c r="P46" i="8"/>
  <c r="C115" i="7"/>
  <c r="C116" i="7"/>
  <c r="C114" i="7"/>
  <c r="B123" i="7"/>
  <c r="B124" i="7"/>
  <c r="B125" i="7"/>
  <c r="B126" i="7"/>
  <c r="B127" i="7"/>
  <c r="B128" i="7"/>
  <c r="B129" i="7"/>
  <c r="B130" i="7"/>
  <c r="B131" i="7"/>
  <c r="B132" i="7"/>
  <c r="B133" i="7"/>
  <c r="B134" i="7"/>
  <c r="B135" i="7"/>
  <c r="B136" i="7"/>
  <c r="B137" i="7"/>
  <c r="F32" i="1"/>
  <c r="F40" i="1" s="1"/>
  <c r="F33" i="1"/>
  <c r="F41" i="1" s="1"/>
  <c r="F34" i="1"/>
  <c r="F42" i="1" s="1"/>
  <c r="F35" i="1"/>
  <c r="F43" i="1" s="1"/>
  <c r="F36" i="1"/>
  <c r="F44" i="1"/>
  <c r="B69" i="7"/>
  <c r="B96" i="7" s="1"/>
  <c r="B70" i="7"/>
  <c r="B97" i="7" s="1"/>
  <c r="B71" i="7"/>
  <c r="B98" i="7" s="1"/>
  <c r="B72" i="7"/>
  <c r="B99" i="7" s="1"/>
  <c r="B73" i="7"/>
  <c r="B100" i="7" s="1"/>
  <c r="B74" i="7"/>
  <c r="B101" i="7" s="1"/>
  <c r="A83" i="8"/>
  <c r="A82" i="8"/>
  <c r="E58" i="1"/>
  <c r="E59" i="1"/>
  <c r="E60" i="1"/>
  <c r="E61" i="1"/>
  <c r="E62" i="1"/>
  <c r="E63" i="1"/>
  <c r="Q20" i="7" l="1"/>
  <c r="P113" i="7"/>
  <c r="P59" i="7"/>
  <c r="P140" i="7"/>
  <c r="P47" i="7"/>
  <c r="P86" i="7"/>
  <c r="C163" i="7"/>
  <c r="C167" i="7"/>
  <c r="C165" i="7"/>
  <c r="C168" i="7"/>
  <c r="C166" i="7"/>
  <c r="C164" i="7"/>
  <c r="P45" i="8"/>
  <c r="B75" i="7"/>
  <c r="B102" i="7" s="1"/>
  <c r="B76" i="7"/>
  <c r="B103" i="7" s="1"/>
  <c r="B77" i="7"/>
  <c r="B104" i="7" s="1"/>
  <c r="B78" i="7"/>
  <c r="B105" i="7" s="1"/>
  <c r="B79" i="7"/>
  <c r="B106" i="7" s="1"/>
  <c r="B80" i="7"/>
  <c r="B107" i="7" s="1"/>
  <c r="B81" i="7"/>
  <c r="B108" i="7" s="1"/>
  <c r="B82" i="7"/>
  <c r="B109" i="7" s="1"/>
  <c r="B83" i="7"/>
  <c r="B110" i="7" s="1"/>
  <c r="J6" i="7"/>
  <c r="I6" i="7"/>
  <c r="J15" i="7"/>
  <c r="I15" i="7"/>
  <c r="J7" i="7"/>
  <c r="I7" i="7"/>
  <c r="B51" i="7"/>
  <c r="B144" i="7" s="1"/>
  <c r="B52" i="7"/>
  <c r="B145" i="7" s="1"/>
  <c r="B53" i="7"/>
  <c r="B146" i="7" s="1"/>
  <c r="B54" i="7"/>
  <c r="B147" i="7" s="1"/>
  <c r="B55" i="7"/>
  <c r="B148" i="7" s="1"/>
  <c r="B56" i="7"/>
  <c r="B149" i="7" s="1"/>
  <c r="B49" i="7"/>
  <c r="B142" i="7" s="1"/>
  <c r="B50" i="7"/>
  <c r="B143" i="7" s="1"/>
  <c r="B48" i="7"/>
  <c r="B141" i="7" s="1"/>
  <c r="D141" i="7" s="1" a="1"/>
  <c r="D141" i="7" s="1"/>
  <c r="B122" i="7"/>
  <c r="C25" i="7"/>
  <c r="C26" i="7"/>
  <c r="C119" i="7" s="1"/>
  <c r="C24" i="7"/>
  <c r="B115" i="7"/>
  <c r="B116" i="7"/>
  <c r="B117" i="7"/>
  <c r="B118" i="7"/>
  <c r="B119" i="7"/>
  <c r="B120" i="7"/>
  <c r="B121" i="7"/>
  <c r="B114" i="7"/>
  <c r="A30" i="1"/>
  <c r="A38" i="1" s="1"/>
  <c r="C30" i="1"/>
  <c r="C38" i="1" s="1"/>
  <c r="D30" i="1"/>
  <c r="H30" i="1"/>
  <c r="H38" i="1" s="1"/>
  <c r="I30" i="1"/>
  <c r="I38" i="1" s="1"/>
  <c r="K30" i="1"/>
  <c r="K38" i="1" s="1"/>
  <c r="L30" i="1"/>
  <c r="L38" i="1" s="1"/>
  <c r="M30" i="1"/>
  <c r="M38" i="1" s="1"/>
  <c r="N30" i="1"/>
  <c r="N38" i="1" s="1"/>
  <c r="O30" i="1"/>
  <c r="P30" i="1"/>
  <c r="P38" i="1" s="1"/>
  <c r="Q30" i="1"/>
  <c r="Q38" i="1" s="1"/>
  <c r="R30" i="1"/>
  <c r="R38" i="1" s="1"/>
  <c r="S30" i="1"/>
  <c r="S38" i="1" s="1"/>
  <c r="T30" i="1"/>
  <c r="T38" i="1" s="1"/>
  <c r="V30" i="1"/>
  <c r="V38" i="1" s="1"/>
  <c r="A31" i="1"/>
  <c r="C31" i="1"/>
  <c r="D31" i="1"/>
  <c r="H31" i="1"/>
  <c r="H39" i="1" s="1"/>
  <c r="I31" i="1"/>
  <c r="K31" i="1"/>
  <c r="K39" i="1" s="1"/>
  <c r="L31" i="1"/>
  <c r="L39" i="1" s="1"/>
  <c r="M31" i="1"/>
  <c r="M39" i="1" s="1"/>
  <c r="N31" i="1"/>
  <c r="O31" i="1"/>
  <c r="O39" i="1" s="1"/>
  <c r="P31" i="1"/>
  <c r="P39" i="1" s="1"/>
  <c r="Q31" i="1"/>
  <c r="R31" i="1"/>
  <c r="R39" i="1" s="1"/>
  <c r="S31" i="1"/>
  <c r="S39" i="1" s="1"/>
  <c r="T31" i="1"/>
  <c r="T39" i="1" s="1"/>
  <c r="U31" i="1"/>
  <c r="U39" i="1" s="1"/>
  <c r="V31" i="1"/>
  <c r="A32" i="1"/>
  <c r="C32" i="1"/>
  <c r="D32" i="1"/>
  <c r="H32" i="1"/>
  <c r="H40" i="1" s="1"/>
  <c r="I32" i="1"/>
  <c r="I40" i="1" s="1"/>
  <c r="K32" i="1"/>
  <c r="K40" i="1" s="1"/>
  <c r="L32" i="1"/>
  <c r="L40" i="1" s="1"/>
  <c r="M32" i="1"/>
  <c r="N32" i="1"/>
  <c r="O32" i="1"/>
  <c r="P32" i="1"/>
  <c r="P40" i="1" s="1"/>
  <c r="Q32" i="1"/>
  <c r="Q40" i="1" s="1"/>
  <c r="R32" i="1"/>
  <c r="R40" i="1" s="1"/>
  <c r="S32" i="1"/>
  <c r="S40" i="1" s="1"/>
  <c r="T32" i="1"/>
  <c r="T40" i="1" s="1"/>
  <c r="U32" i="1"/>
  <c r="U40" i="1" s="1"/>
  <c r="V32" i="1"/>
  <c r="V40" i="1" s="1"/>
  <c r="A33" i="1"/>
  <c r="C33" i="1"/>
  <c r="C41" i="1" s="1"/>
  <c r="D33" i="1"/>
  <c r="D41" i="1" s="1"/>
  <c r="H33" i="1"/>
  <c r="H41" i="1" s="1"/>
  <c r="I33" i="1"/>
  <c r="I41" i="1" s="1"/>
  <c r="K33" i="1"/>
  <c r="K41" i="1" s="1"/>
  <c r="L33" i="1"/>
  <c r="M33" i="1"/>
  <c r="M41" i="1" s="1"/>
  <c r="N33" i="1"/>
  <c r="O33" i="1"/>
  <c r="O41" i="1" s="1"/>
  <c r="P33" i="1"/>
  <c r="P41" i="1" s="1"/>
  <c r="Q33" i="1"/>
  <c r="Q41" i="1" s="1"/>
  <c r="R33" i="1"/>
  <c r="R41" i="1" s="1"/>
  <c r="S33" i="1"/>
  <c r="S41" i="1" s="1"/>
  <c r="T33" i="1"/>
  <c r="T41" i="1" s="1"/>
  <c r="U33" i="1"/>
  <c r="U41" i="1" s="1"/>
  <c r="V33" i="1"/>
  <c r="A34" i="1"/>
  <c r="C34" i="1"/>
  <c r="C42" i="1" s="1"/>
  <c r="D34" i="1"/>
  <c r="D42" i="1" s="1"/>
  <c r="H34" i="1"/>
  <c r="H42" i="1" s="1"/>
  <c r="I34" i="1"/>
  <c r="I42" i="1" s="1"/>
  <c r="K34" i="1"/>
  <c r="L34" i="1"/>
  <c r="L42" i="1" s="1"/>
  <c r="M34" i="1"/>
  <c r="M42" i="1" s="1"/>
  <c r="N34" i="1"/>
  <c r="N42" i="1" s="1"/>
  <c r="O34" i="1"/>
  <c r="O42" i="1" s="1"/>
  <c r="P34" i="1"/>
  <c r="P42" i="1" s="1"/>
  <c r="Q34" i="1"/>
  <c r="Q42" i="1" s="1"/>
  <c r="R34" i="1"/>
  <c r="R42" i="1" s="1"/>
  <c r="S34" i="1"/>
  <c r="T34" i="1"/>
  <c r="T42" i="1" s="1"/>
  <c r="U34" i="1"/>
  <c r="U42" i="1" s="1"/>
  <c r="V34" i="1"/>
  <c r="V42" i="1" s="1"/>
  <c r="A35" i="1"/>
  <c r="C35" i="1"/>
  <c r="D35" i="1"/>
  <c r="D43" i="1" s="1"/>
  <c r="H35" i="1"/>
  <c r="H43" i="1" s="1"/>
  <c r="I35" i="1"/>
  <c r="K35" i="1"/>
  <c r="K43" i="1" s="1"/>
  <c r="L35" i="1"/>
  <c r="L43" i="1" s="1"/>
  <c r="M35" i="1"/>
  <c r="M43" i="1" s="1"/>
  <c r="N35" i="1"/>
  <c r="N43" i="1" s="1"/>
  <c r="O35" i="1"/>
  <c r="O43" i="1" s="1"/>
  <c r="P35" i="1"/>
  <c r="P43" i="1" s="1"/>
  <c r="Q35" i="1"/>
  <c r="Q43" i="1" s="1"/>
  <c r="R35" i="1"/>
  <c r="R43" i="1" s="1"/>
  <c r="S35" i="1"/>
  <c r="S43" i="1" s="1"/>
  <c r="T35" i="1"/>
  <c r="T43" i="1" s="1"/>
  <c r="U35" i="1"/>
  <c r="U43" i="1" s="1"/>
  <c r="V35" i="1"/>
  <c r="V43" i="1" s="1"/>
  <c r="A36" i="1"/>
  <c r="C36" i="1"/>
  <c r="C44" i="1" s="1"/>
  <c r="D36" i="1"/>
  <c r="D44" i="1" s="1"/>
  <c r="H36" i="1"/>
  <c r="H44" i="1" s="1"/>
  <c r="I36" i="1"/>
  <c r="I44" i="1" s="1"/>
  <c r="K36" i="1"/>
  <c r="K44" i="1" s="1"/>
  <c r="L36" i="1"/>
  <c r="M36" i="1"/>
  <c r="M44" i="1" s="1"/>
  <c r="N36" i="1"/>
  <c r="N44" i="1" s="1"/>
  <c r="O36" i="1"/>
  <c r="O44" i="1" s="1"/>
  <c r="P36" i="1"/>
  <c r="P44" i="1" s="1"/>
  <c r="Q36" i="1"/>
  <c r="Q44" i="1" s="1"/>
  <c r="R36" i="1"/>
  <c r="R44" i="1" s="1"/>
  <c r="S36" i="1"/>
  <c r="S44" i="1" s="1"/>
  <c r="T36" i="1"/>
  <c r="T44" i="1" s="1"/>
  <c r="U36" i="1"/>
  <c r="U44" i="1" s="1"/>
  <c r="V36" i="1"/>
  <c r="N37" i="1"/>
  <c r="D38" i="1"/>
  <c r="O38" i="1"/>
  <c r="A39" i="1"/>
  <c r="C39" i="1"/>
  <c r="D39" i="1"/>
  <c r="I39" i="1"/>
  <c r="N39" i="1"/>
  <c r="Q39" i="1"/>
  <c r="V39" i="1"/>
  <c r="C40" i="1"/>
  <c r="D40" i="1"/>
  <c r="M40" i="1"/>
  <c r="N40" i="1"/>
  <c r="O40" i="1"/>
  <c r="A41" i="1"/>
  <c r="L41" i="1"/>
  <c r="N41" i="1"/>
  <c r="V41" i="1"/>
  <c r="K42" i="1"/>
  <c r="S42" i="1"/>
  <c r="C43" i="1"/>
  <c r="I43" i="1"/>
  <c r="L44" i="1"/>
  <c r="V44" i="1"/>
  <c r="D29" i="1"/>
  <c r="D37" i="1" s="1"/>
  <c r="H29" i="1"/>
  <c r="H37" i="1" s="1"/>
  <c r="I29" i="1"/>
  <c r="I37" i="1" s="1"/>
  <c r="K29" i="1"/>
  <c r="K37" i="1" s="1"/>
  <c r="L29" i="1"/>
  <c r="L37" i="1" s="1"/>
  <c r="M29" i="1"/>
  <c r="M37" i="1" s="1"/>
  <c r="N29" i="1"/>
  <c r="O29" i="1"/>
  <c r="O37" i="1" s="1"/>
  <c r="P29" i="1"/>
  <c r="P37" i="1" s="1"/>
  <c r="Q29" i="1"/>
  <c r="Q37" i="1" s="1"/>
  <c r="R29" i="1"/>
  <c r="R37" i="1" s="1"/>
  <c r="S29" i="1"/>
  <c r="S37" i="1" s="1"/>
  <c r="T29" i="1"/>
  <c r="T37" i="1" s="1"/>
  <c r="V29" i="1"/>
  <c r="V37" i="1" s="1"/>
  <c r="C29" i="1"/>
  <c r="C37" i="1" s="1"/>
  <c r="A29" i="1"/>
  <c r="R20" i="7" l="1"/>
  <c r="Q59" i="7"/>
  <c r="Q140" i="7"/>
  <c r="Q47" i="7"/>
  <c r="Q86" i="7"/>
  <c r="Q113" i="7"/>
  <c r="C27" i="7"/>
  <c r="C66" i="7" s="1"/>
  <c r="C117" i="7"/>
  <c r="C28" i="7"/>
  <c r="C37" i="7" s="1"/>
  <c r="C118" i="7"/>
  <c r="A44" i="1"/>
  <c r="A42" i="1"/>
  <c r="A37" i="1"/>
  <c r="J21" i="1" s="1" a="1"/>
  <c r="J21" i="1" s="1"/>
  <c r="A43" i="1"/>
  <c r="A40" i="1"/>
  <c r="M46" i="8"/>
  <c r="N46" i="8"/>
  <c r="G45" i="8"/>
  <c r="H46" i="8"/>
  <c r="J46" i="8"/>
  <c r="K46" i="8"/>
  <c r="E46" i="8"/>
  <c r="E45" i="8"/>
  <c r="G46" i="8"/>
  <c r="O46" i="8"/>
  <c r="D46" i="8"/>
  <c r="L46" i="8"/>
  <c r="F46" i="8"/>
  <c r="B46" i="8"/>
  <c r="C46" i="8"/>
  <c r="I46" i="8"/>
  <c r="C45" i="8"/>
  <c r="K45" i="8"/>
  <c r="C29" i="7"/>
  <c r="C68" i="7" s="1"/>
  <c r="B61" i="7"/>
  <c r="B88" i="7" s="1"/>
  <c r="C61" i="7"/>
  <c r="C88" i="7" s="1"/>
  <c r="B62" i="7"/>
  <c r="B89" i="7" s="1"/>
  <c r="C62" i="7"/>
  <c r="C89" i="7" s="1"/>
  <c r="B63" i="7"/>
  <c r="B90" i="7" s="1"/>
  <c r="C63" i="7"/>
  <c r="C90" i="7" s="1"/>
  <c r="B64" i="7"/>
  <c r="B91" i="7" s="1"/>
  <c r="C64" i="7"/>
  <c r="B65" i="7"/>
  <c r="B92" i="7" s="1"/>
  <c r="C65" i="7"/>
  <c r="B66" i="7"/>
  <c r="B93" i="7" s="1"/>
  <c r="B67" i="7"/>
  <c r="B94" i="7" s="1"/>
  <c r="B68" i="7"/>
  <c r="B95" i="7" s="1"/>
  <c r="C60" i="7"/>
  <c r="C87" i="7" s="1"/>
  <c r="B60" i="7"/>
  <c r="B87" i="7" s="1"/>
  <c r="G7" i="7"/>
  <c r="C36" i="7" l="1"/>
  <c r="C39" i="7" s="1"/>
  <c r="B156" i="7"/>
  <c r="B155" i="7"/>
  <c r="C67" i="7"/>
  <c r="C94" i="7" s="1"/>
  <c r="B161" i="7" s="1"/>
  <c r="S20" i="7"/>
  <c r="R140" i="7"/>
  <c r="R86" i="7"/>
  <c r="R59" i="7"/>
  <c r="R47" i="7"/>
  <c r="R113" i="7"/>
  <c r="C40" i="7"/>
  <c r="C130" i="7"/>
  <c r="C31" i="7"/>
  <c r="C121" i="7"/>
  <c r="B157" i="7"/>
  <c r="B154" i="7"/>
  <c r="C32" i="7"/>
  <c r="C125" i="7" s="1"/>
  <c r="C122" i="7"/>
  <c r="C30" i="7"/>
  <c r="C120" i="7"/>
  <c r="C156" i="7"/>
  <c r="C157" i="7"/>
  <c r="C161" i="7"/>
  <c r="C159" i="7"/>
  <c r="C155" i="7"/>
  <c r="C160" i="7"/>
  <c r="C158" i="7"/>
  <c r="C162" i="7"/>
  <c r="C154" i="7"/>
  <c r="O45" i="8"/>
  <c r="H45" i="8"/>
  <c r="M45" i="8"/>
  <c r="D45" i="8"/>
  <c r="J45" i="8"/>
  <c r="I45" i="8"/>
  <c r="L45" i="8"/>
  <c r="F45" i="8"/>
  <c r="N45" i="8"/>
  <c r="C95" i="7"/>
  <c r="B162" i="7" s="1"/>
  <c r="C93" i="7"/>
  <c r="B160" i="7" s="1"/>
  <c r="C38" i="7"/>
  <c r="C91" i="7"/>
  <c r="B158" i="7" s="1"/>
  <c r="C92" i="7"/>
  <c r="B159" i="7" s="1"/>
  <c r="C76" i="7"/>
  <c r="C103" i="7" s="1"/>
  <c r="B170" i="7" s="1"/>
  <c r="C75" i="7"/>
  <c r="C102" i="7" s="1"/>
  <c r="B169" i="7" s="1"/>
  <c r="C129" i="7" l="1"/>
  <c r="C71" i="7"/>
  <c r="C98" i="7" s="1"/>
  <c r="B165" i="7" s="1"/>
  <c r="C35" i="7"/>
  <c r="C74" i="7" s="1"/>
  <c r="C101" i="7" s="1"/>
  <c r="B168" i="7" s="1"/>
  <c r="T20" i="7"/>
  <c r="S47" i="7"/>
  <c r="S140" i="7"/>
  <c r="S86" i="7"/>
  <c r="S59" i="7"/>
  <c r="S113" i="7"/>
  <c r="C42" i="7"/>
  <c r="C135" i="7" s="1"/>
  <c r="C132" i="7"/>
  <c r="C124" i="7"/>
  <c r="C34" i="7"/>
  <c r="C70" i="7"/>
  <c r="C97" i="7" s="1"/>
  <c r="B164" i="7" s="1"/>
  <c r="C128" i="7"/>
  <c r="C41" i="7"/>
  <c r="C80" i="7" s="1"/>
  <c r="C107" i="7" s="1"/>
  <c r="B174" i="7" s="1"/>
  <c r="C131" i="7"/>
  <c r="C43" i="7"/>
  <c r="C136" i="7" s="1"/>
  <c r="C133" i="7"/>
  <c r="C123" i="7"/>
  <c r="C33" i="7"/>
  <c r="C69" i="7"/>
  <c r="C96" i="7" s="1"/>
  <c r="B163" i="7" s="1"/>
  <c r="C77" i="7"/>
  <c r="C104" i="7" s="1"/>
  <c r="B171" i="7" s="1"/>
  <c r="G79" i="7"/>
  <c r="G82" i="7" s="1"/>
  <c r="G80" i="7"/>
  <c r="G83" i="7" s="1"/>
  <c r="G78" i="7"/>
  <c r="G81" i="7" s="1"/>
  <c r="K80" i="7"/>
  <c r="K83" i="7" s="1"/>
  <c r="K78" i="7"/>
  <c r="K81" i="7" s="1"/>
  <c r="K79" i="7"/>
  <c r="K82" i="7" s="1"/>
  <c r="J78" i="7"/>
  <c r="J81" i="7" s="1"/>
  <c r="J79" i="7"/>
  <c r="J82" i="7" s="1"/>
  <c r="J80" i="7"/>
  <c r="J83" i="7" s="1"/>
  <c r="M80" i="7"/>
  <c r="M83" i="7" s="1"/>
  <c r="M78" i="7"/>
  <c r="M81" i="7" s="1"/>
  <c r="M79" i="7"/>
  <c r="M82" i="7" s="1"/>
  <c r="L80" i="7"/>
  <c r="L83" i="7" s="1"/>
  <c r="L78" i="7"/>
  <c r="L81" i="7" s="1"/>
  <c r="L79" i="7"/>
  <c r="L82" i="7" s="1"/>
  <c r="Q78" i="7"/>
  <c r="Q81" i="7" s="1"/>
  <c r="Q79" i="7"/>
  <c r="Q82" i="7" s="1"/>
  <c r="Q80" i="7"/>
  <c r="Q83" i="7" s="1"/>
  <c r="I78" i="7"/>
  <c r="I81" i="7" s="1"/>
  <c r="I79" i="7"/>
  <c r="I82" i="7" s="1"/>
  <c r="I80" i="7"/>
  <c r="I83" i="7" s="1"/>
  <c r="N79" i="7"/>
  <c r="N82" i="7" s="1"/>
  <c r="N80" i="7"/>
  <c r="N83" i="7" s="1"/>
  <c r="N78" i="7"/>
  <c r="N81" i="7" s="1"/>
  <c r="E80" i="7"/>
  <c r="E83" i="7" s="1"/>
  <c r="E78" i="7"/>
  <c r="E81" i="7" s="1"/>
  <c r="E79" i="7"/>
  <c r="E82" i="7" s="1"/>
  <c r="F79" i="7"/>
  <c r="F82" i="7" s="1"/>
  <c r="F80" i="7"/>
  <c r="F83" i="7" s="1"/>
  <c r="F78" i="7"/>
  <c r="F81" i="7" s="1"/>
  <c r="D80" i="7"/>
  <c r="D83" i="7" s="1"/>
  <c r="D78" i="7"/>
  <c r="D81" i="7" s="1"/>
  <c r="D79" i="7"/>
  <c r="D82" i="7" s="1"/>
  <c r="P79" i="7"/>
  <c r="P82" i="7" s="1"/>
  <c r="P78" i="7"/>
  <c r="P81" i="7" s="1"/>
  <c r="P80" i="7"/>
  <c r="P83" i="7" s="1"/>
  <c r="H79" i="7"/>
  <c r="H82" i="7" s="1"/>
  <c r="H80" i="7"/>
  <c r="H83" i="7" s="1"/>
  <c r="H78" i="7"/>
  <c r="H81" i="7" s="1"/>
  <c r="R78" i="7"/>
  <c r="R81" i="7" s="1"/>
  <c r="R79" i="7"/>
  <c r="R82" i="7" s="1"/>
  <c r="R80" i="7"/>
  <c r="R83" i="7" s="1"/>
  <c r="AJ80" i="7"/>
  <c r="AJ83" i="7" s="1"/>
  <c r="AJ78" i="7"/>
  <c r="AJ81" i="7" s="1"/>
  <c r="AJ79" i="7"/>
  <c r="AJ82" i="7" s="1"/>
  <c r="O79" i="7"/>
  <c r="O82" i="7" s="1"/>
  <c r="O80" i="7"/>
  <c r="O83" i="7" s="1"/>
  <c r="O78" i="7"/>
  <c r="O81" i="7" s="1"/>
  <c r="C78" i="7"/>
  <c r="C105" i="7" s="1"/>
  <c r="B172" i="7" s="1"/>
  <c r="C48" i="7"/>
  <c r="C141" i="7" s="1"/>
  <c r="C79" i="7"/>
  <c r="C106" i="7" s="1"/>
  <c r="B173" i="7" s="1"/>
  <c r="C49" i="7"/>
  <c r="C142" i="7" s="1"/>
  <c r="C50" i="7"/>
  <c r="C143" i="7" s="1"/>
  <c r="U20" i="7" l="1"/>
  <c r="T140" i="7"/>
  <c r="T47" i="7"/>
  <c r="T86" i="7"/>
  <c r="T113" i="7"/>
  <c r="T59" i="7"/>
  <c r="C72" i="7"/>
  <c r="C99" i="7" s="1"/>
  <c r="B166" i="7" s="1"/>
  <c r="C126" i="7"/>
  <c r="C73" i="7"/>
  <c r="C100" i="7" s="1"/>
  <c r="B167" i="7" s="1"/>
  <c r="C127" i="7"/>
  <c r="C44" i="7"/>
  <c r="C137" i="7" s="1"/>
  <c r="C134" i="7"/>
  <c r="C170" i="7"/>
  <c r="C169" i="7"/>
  <c r="C171" i="7"/>
  <c r="C82" i="7"/>
  <c r="C109" i="7" s="1"/>
  <c r="B176" i="7" s="1"/>
  <c r="C52" i="7"/>
  <c r="C145" i="7" s="1"/>
  <c r="C81" i="7"/>
  <c r="C108" i="7" s="1"/>
  <c r="B175" i="7" s="1"/>
  <c r="C51" i="7"/>
  <c r="C144" i="7" s="1"/>
  <c r="C53" i="7"/>
  <c r="C146" i="7" s="1"/>
  <c r="C83" i="7" l="1"/>
  <c r="C110" i="7" s="1"/>
  <c r="B177" i="7" s="1"/>
  <c r="G42" i="1" s="1"/>
  <c r="G40" i="1"/>
  <c r="G43" i="1"/>
  <c r="G32" i="1"/>
  <c r="G44" i="1"/>
  <c r="G34" i="1"/>
  <c r="G35" i="1"/>
  <c r="G36" i="1"/>
  <c r="G27" i="1"/>
  <c r="G28" i="1"/>
  <c r="G24" i="1"/>
  <c r="G26" i="1"/>
  <c r="G23" i="1"/>
  <c r="G33" i="1"/>
  <c r="G25" i="1"/>
  <c r="G41" i="1"/>
  <c r="V20" i="7"/>
  <c r="U140" i="7"/>
  <c r="U86" i="7"/>
  <c r="U47" i="7"/>
  <c r="U113" i="7"/>
  <c r="U59" i="7"/>
  <c r="S80" i="7"/>
  <c r="S83" i="7" s="1"/>
  <c r="S78" i="7"/>
  <c r="S81" i="7" s="1"/>
  <c r="S79" i="7"/>
  <c r="S82" i="7" s="1"/>
  <c r="G31" i="1"/>
  <c r="G39" i="1"/>
  <c r="C54" i="7"/>
  <c r="C147" i="7" s="1"/>
  <c r="C56" i="7"/>
  <c r="C149" i="7" s="1"/>
  <c r="C55" i="7"/>
  <c r="C148" i="7" s="1"/>
  <c r="W20" i="7" l="1"/>
  <c r="V86" i="7"/>
  <c r="V113" i="7"/>
  <c r="V59" i="7"/>
  <c r="V47" i="7"/>
  <c r="V140" i="7"/>
  <c r="T80" i="7"/>
  <c r="T83" i="7" s="1"/>
  <c r="T79" i="7"/>
  <c r="T82" i="7" s="1"/>
  <c r="T78" i="7" l="1"/>
  <c r="T81" i="7" s="1"/>
  <c r="X20" i="7"/>
  <c r="W113" i="7"/>
  <c r="W59" i="7"/>
  <c r="W47" i="7"/>
  <c r="W86" i="7"/>
  <c r="W140" i="7"/>
  <c r="U79" i="7"/>
  <c r="U82" i="7" s="1"/>
  <c r="U80" i="7"/>
  <c r="U83" i="7" s="1"/>
  <c r="U78" i="7"/>
  <c r="U81" i="7" s="1"/>
  <c r="V62" i="2"/>
  <c r="B61" i="1"/>
  <c r="B63" i="1"/>
  <c r="V16" i="2"/>
  <c r="U63" i="2"/>
  <c r="U57" i="2"/>
  <c r="U44" i="2"/>
  <c r="U43" i="2"/>
  <c r="U42" i="2"/>
  <c r="U41" i="2"/>
  <c r="U40" i="2"/>
  <c r="U39" i="2"/>
  <c r="U38" i="2"/>
  <c r="U37" i="2"/>
  <c r="U36" i="2"/>
  <c r="U35" i="2"/>
  <c r="U34" i="2"/>
  <c r="U33" i="2"/>
  <c r="U32" i="2"/>
  <c r="U31" i="2"/>
  <c r="U30" i="2"/>
  <c r="U29" i="2"/>
  <c r="U28" i="2"/>
  <c r="U27" i="2"/>
  <c r="U26" i="2"/>
  <c r="U25" i="2"/>
  <c r="U24" i="2"/>
  <c r="U23" i="2"/>
  <c r="U22" i="2"/>
  <c r="U21" i="2"/>
  <c r="U20" i="2"/>
  <c r="U19" i="2"/>
  <c r="U18" i="2"/>
  <c r="U17" i="2"/>
  <c r="U16" i="2"/>
  <c r="U15" i="2"/>
  <c r="B57" i="2"/>
  <c r="C57" i="2"/>
  <c r="D57" i="2"/>
  <c r="E57" i="2"/>
  <c r="F57" i="2"/>
  <c r="G57" i="2"/>
  <c r="H57" i="2"/>
  <c r="I57" i="2"/>
  <c r="J57" i="2"/>
  <c r="K57" i="2"/>
  <c r="L57" i="2"/>
  <c r="M57" i="2"/>
  <c r="N57" i="2"/>
  <c r="O57" i="2"/>
  <c r="Q57" i="2"/>
  <c r="R57" i="2"/>
  <c r="S57" i="2"/>
  <c r="T57" i="2"/>
  <c r="V57" i="2"/>
  <c r="B63" i="2"/>
  <c r="Q63" i="2" s="1"/>
  <c r="C63" i="2"/>
  <c r="D63" i="2"/>
  <c r="E63" i="2"/>
  <c r="F63" i="2"/>
  <c r="H63" i="2"/>
  <c r="I61" i="2"/>
  <c r="I63" i="2" s="1"/>
  <c r="J63" i="2"/>
  <c r="K63" i="2"/>
  <c r="L63" i="2"/>
  <c r="M63" i="2"/>
  <c r="N63" i="2"/>
  <c r="O63" i="2"/>
  <c r="R63" i="2"/>
  <c r="S63" i="2"/>
  <c r="T63" i="2"/>
  <c r="B59" i="1"/>
  <c r="B60" i="1"/>
  <c r="M52" i="2"/>
  <c r="N52" i="2"/>
  <c r="O52" i="2"/>
  <c r="J52" i="2"/>
  <c r="B62" i="2"/>
  <c r="Q62" i="2" s="1"/>
  <c r="B55" i="2"/>
  <c r="B52" i="2"/>
  <c r="B53" i="2"/>
  <c r="B58" i="2" s="1"/>
  <c r="T44" i="2"/>
  <c r="S44" i="2"/>
  <c r="R44" i="2"/>
  <c r="T43" i="2"/>
  <c r="S43" i="2"/>
  <c r="R43" i="2"/>
  <c r="T42" i="2"/>
  <c r="S42" i="2"/>
  <c r="R42" i="2"/>
  <c r="T41" i="2"/>
  <c r="S41" i="2"/>
  <c r="R41" i="2"/>
  <c r="T40" i="2"/>
  <c r="S40" i="2"/>
  <c r="R40" i="2"/>
  <c r="T39" i="2"/>
  <c r="S39" i="2"/>
  <c r="R39" i="2"/>
  <c r="T38" i="2"/>
  <c r="S38" i="2"/>
  <c r="R38" i="2"/>
  <c r="T37" i="2"/>
  <c r="S37" i="2"/>
  <c r="R37" i="2"/>
  <c r="T36" i="2"/>
  <c r="S36" i="2"/>
  <c r="R36" i="2"/>
  <c r="T35" i="2"/>
  <c r="S35" i="2"/>
  <c r="R35" i="2"/>
  <c r="T34" i="2"/>
  <c r="S34" i="2"/>
  <c r="R34" i="2"/>
  <c r="T33" i="2"/>
  <c r="S33" i="2"/>
  <c r="R33" i="2"/>
  <c r="T32" i="2"/>
  <c r="S32" i="2"/>
  <c r="R32" i="2"/>
  <c r="T31" i="2"/>
  <c r="S31" i="2"/>
  <c r="R31" i="2"/>
  <c r="T30" i="2"/>
  <c r="S30" i="2"/>
  <c r="R30" i="2"/>
  <c r="T29" i="2"/>
  <c r="S29" i="2"/>
  <c r="R29" i="2"/>
  <c r="T28" i="2"/>
  <c r="S28" i="2"/>
  <c r="R28" i="2"/>
  <c r="T27" i="2"/>
  <c r="S27" i="2"/>
  <c r="R27" i="2"/>
  <c r="T26" i="2"/>
  <c r="S26" i="2"/>
  <c r="R26" i="2"/>
  <c r="T25" i="2"/>
  <c r="S25" i="2"/>
  <c r="R25" i="2"/>
  <c r="T24" i="2"/>
  <c r="S24" i="2"/>
  <c r="R24" i="2"/>
  <c r="T23" i="2"/>
  <c r="S23" i="2"/>
  <c r="R23" i="2"/>
  <c r="T22" i="2"/>
  <c r="S22" i="2"/>
  <c r="R22" i="2"/>
  <c r="T21" i="2"/>
  <c r="S21" i="2"/>
  <c r="R21" i="2"/>
  <c r="T20" i="2"/>
  <c r="S20" i="2"/>
  <c r="R20" i="2"/>
  <c r="T19" i="2"/>
  <c r="S19" i="2"/>
  <c r="R19" i="2"/>
  <c r="T18" i="2"/>
  <c r="S18" i="2"/>
  <c r="R18" i="2"/>
  <c r="T17" i="2"/>
  <c r="S17" i="2"/>
  <c r="R17" i="2"/>
  <c r="T16" i="2"/>
  <c r="S16" i="2"/>
  <c r="R16" i="2"/>
  <c r="T15" i="2"/>
  <c r="S15" i="2"/>
  <c r="R15" i="2"/>
  <c r="Q11" i="2"/>
  <c r="R11" i="2" s="1"/>
  <c r="Q10" i="2"/>
  <c r="Q9" i="2"/>
  <c r="D130" i="3"/>
  <c r="E130" i="3"/>
  <c r="F130" i="3"/>
  <c r="G130" i="3"/>
  <c r="H130" i="3"/>
  <c r="I130" i="3"/>
  <c r="J130" i="3"/>
  <c r="K130" i="3"/>
  <c r="L130" i="3"/>
  <c r="M130" i="3"/>
  <c r="N130" i="3"/>
  <c r="O130" i="3"/>
  <c r="P130" i="3"/>
  <c r="Q130" i="3"/>
  <c r="R130" i="3"/>
  <c r="S130" i="3"/>
  <c r="T130" i="3"/>
  <c r="U130" i="3"/>
  <c r="V130" i="3"/>
  <c r="W130" i="3"/>
  <c r="X130" i="3"/>
  <c r="Y130" i="3"/>
  <c r="Z130" i="3"/>
  <c r="C130" i="3"/>
  <c r="B58" i="1"/>
  <c r="H125" i="3"/>
  <c r="M125" i="3"/>
  <c r="C125" i="3"/>
  <c r="J18" i="1" s="1"/>
  <c r="D125" i="3"/>
  <c r="E125" i="3"/>
  <c r="F125" i="3"/>
  <c r="G125" i="3"/>
  <c r="I125" i="3"/>
  <c r="J125" i="3"/>
  <c r="K125" i="3"/>
  <c r="L125" i="3"/>
  <c r="N125" i="3"/>
  <c r="O125" i="3"/>
  <c r="P125" i="3"/>
  <c r="Q125" i="3"/>
  <c r="R125" i="3"/>
  <c r="S125" i="3"/>
  <c r="T125" i="3"/>
  <c r="U125" i="3"/>
  <c r="V125" i="3"/>
  <c r="W125" i="3"/>
  <c r="X125" i="3"/>
  <c r="Y125" i="3"/>
  <c r="Z125" i="3"/>
  <c r="C129" i="3"/>
  <c r="M127" i="3"/>
  <c r="S62" i="2" s="1"/>
  <c r="R127" i="3"/>
  <c r="T62" i="2" s="1"/>
  <c r="U127" i="3"/>
  <c r="U62" i="2" s="1"/>
  <c r="R123" i="3"/>
  <c r="T55" i="2" s="1"/>
  <c r="R122" i="3"/>
  <c r="T53" i="2" s="1"/>
  <c r="M123" i="3"/>
  <c r="S55" i="2" s="1"/>
  <c r="M122" i="3"/>
  <c r="M126" i="3" s="1"/>
  <c r="S53" i="2"/>
  <c r="D127" i="3"/>
  <c r="E127" i="3"/>
  <c r="F127" i="3"/>
  <c r="G127" i="3"/>
  <c r="H127" i="3"/>
  <c r="R62" i="2" s="1"/>
  <c r="I127" i="3"/>
  <c r="J127" i="3"/>
  <c r="K127" i="3"/>
  <c r="L127" i="3"/>
  <c r="N127" i="3"/>
  <c r="O127" i="3"/>
  <c r="P127" i="3"/>
  <c r="Q127" i="3"/>
  <c r="S127" i="3"/>
  <c r="T127" i="3"/>
  <c r="V127" i="3"/>
  <c r="W127" i="3"/>
  <c r="X127" i="3"/>
  <c r="Y127" i="3"/>
  <c r="Z127" i="3"/>
  <c r="C127" i="3"/>
  <c r="D123" i="3"/>
  <c r="D126" i="3" s="1"/>
  <c r="E123" i="3"/>
  <c r="E126" i="3" s="1"/>
  <c r="F123" i="3"/>
  <c r="G123" i="3"/>
  <c r="H123" i="3"/>
  <c r="R55" i="2"/>
  <c r="I123" i="3"/>
  <c r="J123" i="3"/>
  <c r="J126" i="3" s="1"/>
  <c r="K123" i="3"/>
  <c r="K126" i="3" s="1"/>
  <c r="L123" i="3"/>
  <c r="N123" i="3"/>
  <c r="O123" i="3"/>
  <c r="P123" i="3"/>
  <c r="P126" i="3"/>
  <c r="Q123" i="3"/>
  <c r="S123" i="3"/>
  <c r="T123" i="3"/>
  <c r="T126" i="3"/>
  <c r="U123" i="3"/>
  <c r="U55" i="2" s="1"/>
  <c r="V123" i="3"/>
  <c r="W123" i="3"/>
  <c r="X123" i="3"/>
  <c r="X126" i="3" s="1"/>
  <c r="Y123" i="3"/>
  <c r="Z123" i="3"/>
  <c r="Z126" i="3" s="1"/>
  <c r="C123" i="3"/>
  <c r="S122" i="3"/>
  <c r="S126" i="3" s="1"/>
  <c r="T122" i="3"/>
  <c r="U122" i="3"/>
  <c r="U53" i="2" s="1"/>
  <c r="V122" i="3"/>
  <c r="W122" i="3"/>
  <c r="X122" i="3"/>
  <c r="Y122" i="3"/>
  <c r="Y126" i="3"/>
  <c r="Z122" i="3"/>
  <c r="D122" i="3"/>
  <c r="E122" i="3"/>
  <c r="F122" i="3"/>
  <c r="F126" i="3" s="1"/>
  <c r="G122" i="3"/>
  <c r="H122" i="3"/>
  <c r="R53" i="2" s="1"/>
  <c r="I122" i="3"/>
  <c r="I126" i="3" s="1"/>
  <c r="J122" i="3"/>
  <c r="K122" i="3"/>
  <c r="L122" i="3"/>
  <c r="N122" i="3"/>
  <c r="O122" i="3"/>
  <c r="P122" i="3"/>
  <c r="Q122" i="3"/>
  <c r="Q126" i="3"/>
  <c r="C122" i="3"/>
  <c r="C126" i="3" s="1"/>
  <c r="G3" i="4"/>
  <c r="G4" i="4"/>
  <c r="G5" i="4"/>
  <c r="G6" i="4"/>
  <c r="G7" i="4"/>
  <c r="G8" i="4"/>
  <c r="G9" i="4"/>
  <c r="G10" i="4"/>
  <c r="G11" i="4"/>
  <c r="G12" i="4"/>
  <c r="G13" i="4"/>
  <c r="G14" i="4"/>
  <c r="G15" i="4"/>
  <c r="G16" i="4"/>
  <c r="G17" i="4"/>
  <c r="G18" i="4"/>
  <c r="G19" i="4"/>
  <c r="G20" i="4"/>
  <c r="G21" i="4"/>
  <c r="G22" i="4"/>
  <c r="G23" i="4"/>
  <c r="G24" i="4"/>
  <c r="G25" i="4"/>
  <c r="G26" i="4"/>
  <c r="G27" i="4"/>
  <c r="G28" i="4"/>
  <c r="G29" i="4"/>
  <c r="G30" i="4"/>
  <c r="G31" i="4"/>
  <c r="G2" i="4"/>
  <c r="B54" i="1"/>
  <c r="C52" i="2"/>
  <c r="C53" i="2" s="1"/>
  <c r="C58" i="2" s="1"/>
  <c r="D52" i="2"/>
  <c r="D53" i="2" s="1"/>
  <c r="D58" i="2" s="1"/>
  <c r="E52" i="2"/>
  <c r="E53" i="2" s="1"/>
  <c r="E58" i="2" s="1"/>
  <c r="F52" i="2"/>
  <c r="F53" i="2" s="1"/>
  <c r="Q53" i="2" s="1"/>
  <c r="H52" i="2"/>
  <c r="H53" i="2" s="1"/>
  <c r="I52" i="2"/>
  <c r="I53" i="2" s="1"/>
  <c r="K52" i="2"/>
  <c r="K53" i="2" s="1"/>
  <c r="K58" i="2"/>
  <c r="L52" i="2"/>
  <c r="L53" i="2" s="1"/>
  <c r="J55" i="2"/>
  <c r="B55" i="1"/>
  <c r="M55" i="2"/>
  <c r="B56" i="1"/>
  <c r="N55" i="2"/>
  <c r="B57" i="1"/>
  <c r="O55" i="2"/>
  <c r="F55" i="2"/>
  <c r="Q55" i="2" s="1"/>
  <c r="M62" i="2"/>
  <c r="N62" i="2"/>
  <c r="O62" i="2"/>
  <c r="J62" i="2"/>
  <c r="K55" i="2"/>
  <c r="I55" i="2"/>
  <c r="I58" i="2" s="1"/>
  <c r="E4" i="6"/>
  <c r="E5" i="6"/>
  <c r="E6" i="6"/>
  <c r="E7" i="6"/>
  <c r="E8" i="6"/>
  <c r="E9" i="6"/>
  <c r="E10" i="6"/>
  <c r="E11" i="6"/>
  <c r="E12" i="6"/>
  <c r="E13" i="6"/>
  <c r="E3" i="6"/>
  <c r="L34" i="6"/>
  <c r="C4" i="6"/>
  <c r="C5" i="6"/>
  <c r="C6" i="6"/>
  <c r="C7" i="6"/>
  <c r="C3" i="6"/>
  <c r="I14" i="6"/>
  <c r="I16" i="6" s="1"/>
  <c r="J14" i="6"/>
  <c r="J16" i="6" s="1"/>
  <c r="J20" i="6"/>
  <c r="K14" i="6"/>
  <c r="K20" i="6" s="1"/>
  <c r="L14" i="6"/>
  <c r="M14" i="6"/>
  <c r="M18" i="6" s="1"/>
  <c r="M16" i="6"/>
  <c r="N14" i="6"/>
  <c r="N20" i="6"/>
  <c r="O20" i="6"/>
  <c r="B8" i="6" s="1"/>
  <c r="N18" i="6"/>
  <c r="I28" i="6"/>
  <c r="I30" i="6"/>
  <c r="I35" i="6" s="1"/>
  <c r="C13" i="6" s="1"/>
  <c r="I32" i="6"/>
  <c r="J28" i="6"/>
  <c r="J34" i="6" s="1"/>
  <c r="K28" i="6"/>
  <c r="K32" i="6" s="1"/>
  <c r="L28" i="6"/>
  <c r="L32" i="6" s="1"/>
  <c r="M28" i="6"/>
  <c r="M30" i="6" s="1"/>
  <c r="N28" i="6"/>
  <c r="N32" i="6" s="1"/>
  <c r="N30" i="6"/>
  <c r="O28" i="6"/>
  <c r="O32" i="6" s="1"/>
  <c r="O30" i="6"/>
  <c r="I60" i="2"/>
  <c r="I62" i="2" s="1"/>
  <c r="B4" i="6"/>
  <c r="B5" i="6"/>
  <c r="B6" i="6"/>
  <c r="B7" i="6"/>
  <c r="B3" i="6"/>
  <c r="C62" i="2"/>
  <c r="F62" i="2"/>
  <c r="D62" i="2"/>
  <c r="E62" i="2"/>
  <c r="H62" i="2"/>
  <c r="K62" i="2"/>
  <c r="L62" i="2"/>
  <c r="G11" i="1"/>
  <c r="C30" i="5"/>
  <c r="E30" i="5" s="1"/>
  <c r="D30" i="5"/>
  <c r="C29" i="5"/>
  <c r="E29" i="5" s="1"/>
  <c r="D29" i="5"/>
  <c r="C28" i="5"/>
  <c r="E28" i="5" s="1"/>
  <c r="D28" i="5"/>
  <c r="C27" i="5"/>
  <c r="D27" i="5"/>
  <c r="C26" i="5"/>
  <c r="D26" i="5"/>
  <c r="C25" i="5"/>
  <c r="D25" i="5"/>
  <c r="E25" i="5"/>
  <c r="C24" i="5"/>
  <c r="E24" i="5" s="1"/>
  <c r="D24" i="5"/>
  <c r="C23" i="5"/>
  <c r="D23" i="5"/>
  <c r="C22" i="5"/>
  <c r="E22" i="5" s="1"/>
  <c r="D22" i="5"/>
  <c r="C21" i="5"/>
  <c r="E21" i="5" s="1"/>
  <c r="D21" i="5"/>
  <c r="C20" i="5"/>
  <c r="D20" i="5"/>
  <c r="E20" i="5"/>
  <c r="C19" i="5"/>
  <c r="E19" i="5" s="1"/>
  <c r="D19" i="5"/>
  <c r="C18" i="5"/>
  <c r="E18" i="5" s="1"/>
  <c r="D18" i="5"/>
  <c r="C17" i="5"/>
  <c r="D17" i="5"/>
  <c r="E17" i="5"/>
  <c r="C16" i="5"/>
  <c r="E16" i="5" s="1"/>
  <c r="D16" i="5"/>
  <c r="C15" i="5"/>
  <c r="E15" i="5"/>
  <c r="D15" i="5"/>
  <c r="C14" i="5"/>
  <c r="D14" i="5"/>
  <c r="E14" i="5"/>
  <c r="C13" i="5"/>
  <c r="E13" i="5" s="1"/>
  <c r="D13" i="5"/>
  <c r="C12" i="5"/>
  <c r="D12" i="5"/>
  <c r="C11" i="5"/>
  <c r="E11" i="5" s="1"/>
  <c r="D11" i="5"/>
  <c r="C10" i="5"/>
  <c r="D10" i="5"/>
  <c r="C9" i="5"/>
  <c r="E9" i="5" s="1"/>
  <c r="D9" i="5"/>
  <c r="C8" i="5"/>
  <c r="E8" i="5"/>
  <c r="D8" i="5"/>
  <c r="C7" i="5"/>
  <c r="E7" i="5" s="1"/>
  <c r="D7" i="5"/>
  <c r="C6" i="5"/>
  <c r="E6" i="5" s="1"/>
  <c r="D6" i="5"/>
  <c r="C5" i="5"/>
  <c r="D5" i="5"/>
  <c r="C4" i="5"/>
  <c r="D4" i="5"/>
  <c r="C3" i="5"/>
  <c r="D3" i="5"/>
  <c r="E3" i="5" s="1"/>
  <c r="C2" i="5"/>
  <c r="E2" i="5" s="1"/>
  <c r="D2" i="5"/>
  <c r="C31" i="5"/>
  <c r="D31" i="5"/>
  <c r="E31" i="5" s="1"/>
  <c r="B3" i="4"/>
  <c r="B4" i="4" s="1"/>
  <c r="B5" i="4" s="1"/>
  <c r="B6" i="4" s="1"/>
  <c r="B7" i="4" s="1"/>
  <c r="B8" i="4" s="1"/>
  <c r="B9" i="4" s="1"/>
  <c r="B10" i="4" s="1"/>
  <c r="B11" i="4" s="1"/>
  <c r="B12" i="4" s="1"/>
  <c r="B13" i="4" s="1"/>
  <c r="B14" i="4" s="1"/>
  <c r="B15" i="4" s="1"/>
  <c r="B16" i="4" s="1"/>
  <c r="B17" i="4" s="1"/>
  <c r="B18" i="4" s="1"/>
  <c r="B19" i="4" s="1"/>
  <c r="B20" i="4" s="1"/>
  <c r="B21" i="4" s="1"/>
  <c r="B22" i="4" s="1"/>
  <c r="B23" i="4" s="1"/>
  <c r="B24" i="4" s="1"/>
  <c r="B25" i="4" s="1"/>
  <c r="B26" i="4" s="1"/>
  <c r="B27" i="4" s="1"/>
  <c r="B28" i="4" s="1"/>
  <c r="B29" i="4" s="1"/>
  <c r="B30" i="4" s="1"/>
  <c r="B31" i="4" s="1"/>
  <c r="L55" i="2"/>
  <c r="H55" i="2"/>
  <c r="G58" i="2"/>
  <c r="G52" i="2"/>
  <c r="L20" i="6"/>
  <c r="L16" i="6"/>
  <c r="L21" i="6" s="1"/>
  <c r="L18" i="6"/>
  <c r="J30" i="6"/>
  <c r="E27" i="5"/>
  <c r="N16" i="6"/>
  <c r="N21" i="6" s="1"/>
  <c r="J18" i="6"/>
  <c r="I34" i="6"/>
  <c r="J17" i="1"/>
  <c r="K18" i="6"/>
  <c r="Y20" i="7" l="1"/>
  <c r="X113" i="7"/>
  <c r="X59" i="7"/>
  <c r="X140" i="7"/>
  <c r="X47" i="7"/>
  <c r="X86" i="7"/>
  <c r="V78" i="7"/>
  <c r="V81" i="7" s="1"/>
  <c r="V79" i="7"/>
  <c r="V82" i="7" s="1"/>
  <c r="V80" i="7"/>
  <c r="V83" i="7" s="1"/>
  <c r="M21" i="6"/>
  <c r="L23" i="6" s="1"/>
  <c r="E12" i="5"/>
  <c r="L30" i="6"/>
  <c r="M20" i="6"/>
  <c r="N35" i="6"/>
  <c r="E5" i="5"/>
  <c r="D6" i="1"/>
  <c r="J53" i="2"/>
  <c r="J58" i="2" s="1"/>
  <c r="F6" i="1" s="1"/>
  <c r="N53" i="2"/>
  <c r="M53" i="2"/>
  <c r="M58" i="2" s="1"/>
  <c r="F7" i="1" s="1"/>
  <c r="N34" i="6"/>
  <c r="O34" i="6" s="1"/>
  <c r="B12" i="6" s="1"/>
  <c r="E26" i="5"/>
  <c r="G7" i="1"/>
  <c r="E10" i="5"/>
  <c r="E23" i="5"/>
  <c r="N126" i="3"/>
  <c r="W126" i="3"/>
  <c r="H126" i="3"/>
  <c r="P78" i="8"/>
  <c r="P48" i="8"/>
  <c r="P71" i="8"/>
  <c r="P55" i="8"/>
  <c r="P69" i="8"/>
  <c r="P67" i="8"/>
  <c r="P73" i="8"/>
  <c r="P53" i="8"/>
  <c r="P77" i="8"/>
  <c r="P76" i="8"/>
  <c r="P60" i="8"/>
  <c r="P52" i="8"/>
  <c r="P50" i="8"/>
  <c r="P75" i="8"/>
  <c r="P59" i="8"/>
  <c r="P74" i="8"/>
  <c r="P58" i="8"/>
  <c r="P51" i="8"/>
  <c r="P70" i="8"/>
  <c r="P64" i="8"/>
  <c r="P65" i="8"/>
  <c r="P49" i="8"/>
  <c r="P72" i="8"/>
  <c r="P68" i="8"/>
  <c r="P62" i="8"/>
  <c r="P66" i="8"/>
  <c r="P57" i="8"/>
  <c r="P56" i="8"/>
  <c r="P79" i="8"/>
  <c r="P63" i="8"/>
  <c r="P47" i="8"/>
  <c r="P54" i="8"/>
  <c r="P61" i="8"/>
  <c r="I20" i="6"/>
  <c r="B9" i="6" s="1"/>
  <c r="D7" i="1" s="1"/>
  <c r="G13" i="1"/>
  <c r="U126" i="3"/>
  <c r="E4" i="5"/>
  <c r="I18" i="6"/>
  <c r="I21" i="6" s="1"/>
  <c r="L126" i="3"/>
  <c r="V126" i="3"/>
  <c r="O126" i="3"/>
  <c r="G126" i="3"/>
  <c r="U19" i="1"/>
  <c r="U18" i="1"/>
  <c r="U22" i="1"/>
  <c r="U30" i="1" s="1"/>
  <c r="U38" i="1" s="1"/>
  <c r="U21" i="1"/>
  <c r="U29" i="1" s="1"/>
  <c r="U37" i="1" s="1"/>
  <c r="R58" i="2"/>
  <c r="F11" i="1"/>
  <c r="N58" i="2"/>
  <c r="F8" i="1" s="1"/>
  <c r="V17" i="2"/>
  <c r="L58" i="2"/>
  <c r="G8" i="1"/>
  <c r="I48" i="1"/>
  <c r="F16" i="1"/>
  <c r="G16" i="1"/>
  <c r="F15" i="1"/>
  <c r="G49" i="1"/>
  <c r="F12" i="1"/>
  <c r="F17" i="1"/>
  <c r="F29" i="1" s="1"/>
  <c r="F37" i="1" s="1"/>
  <c r="G48" i="1"/>
  <c r="G60" i="8"/>
  <c r="G48" i="8"/>
  <c r="G69" i="8"/>
  <c r="G72" i="8"/>
  <c r="G55" i="8"/>
  <c r="G47" i="8"/>
  <c r="G65" i="8"/>
  <c r="G53" i="8"/>
  <c r="G79" i="8"/>
  <c r="G67" i="8"/>
  <c r="G75" i="8"/>
  <c r="G77" i="8"/>
  <c r="G51" i="8"/>
  <c r="G73" i="8"/>
  <c r="G61" i="8"/>
  <c r="G59" i="8"/>
  <c r="G74" i="8"/>
  <c r="G71" i="8"/>
  <c r="G78" i="8"/>
  <c r="E73" i="8"/>
  <c r="G57" i="8"/>
  <c r="G70" i="8"/>
  <c r="H74" i="8"/>
  <c r="E64" i="8"/>
  <c r="E53" i="8"/>
  <c r="O66" i="8"/>
  <c r="H68" i="8"/>
  <c r="O48" i="8"/>
  <c r="E68" i="8"/>
  <c r="H62" i="8"/>
  <c r="E56" i="8"/>
  <c r="E77" i="8"/>
  <c r="O72" i="8"/>
  <c r="E57" i="8"/>
  <c r="E72" i="8"/>
  <c r="K64" i="8"/>
  <c r="K76" i="8"/>
  <c r="K48" i="8"/>
  <c r="K55" i="8"/>
  <c r="C73" i="8"/>
  <c r="C59" i="8"/>
  <c r="C52" i="8"/>
  <c r="C77" i="8"/>
  <c r="C58" i="8"/>
  <c r="C71" i="8"/>
  <c r="E69" i="8"/>
  <c r="K54" i="8"/>
  <c r="C78" i="8"/>
  <c r="G66" i="8"/>
  <c r="H49" i="8"/>
  <c r="E59" i="8"/>
  <c r="C56" i="8"/>
  <c r="G49" i="8"/>
  <c r="G50" i="8"/>
  <c r="H54" i="8"/>
  <c r="H67" i="8"/>
  <c r="O69" i="8"/>
  <c r="O67" i="8"/>
  <c r="E66" i="8"/>
  <c r="H76" i="8"/>
  <c r="H64" i="8"/>
  <c r="O47" i="8"/>
  <c r="H61" i="8"/>
  <c r="K72" i="8"/>
  <c r="K53" i="8"/>
  <c r="K67" i="8"/>
  <c r="K51" i="8"/>
  <c r="C60" i="8"/>
  <c r="C49" i="8"/>
  <c r="C47" i="8"/>
  <c r="C66" i="8"/>
  <c r="K60" i="8"/>
  <c r="C61" i="8"/>
  <c r="C75" i="8"/>
  <c r="C64" i="8"/>
  <c r="K70" i="8"/>
  <c r="C54" i="8"/>
  <c r="C72" i="8"/>
  <c r="O55" i="8"/>
  <c r="K49" i="8"/>
  <c r="C65" i="8"/>
  <c r="G76" i="8"/>
  <c r="E76" i="8"/>
  <c r="E58" i="8"/>
  <c r="H73" i="8"/>
  <c r="E63" i="8"/>
  <c r="C63" i="8"/>
  <c r="G64" i="8"/>
  <c r="H47" i="8"/>
  <c r="O62" i="8"/>
  <c r="H78" i="8"/>
  <c r="E78" i="8"/>
  <c r="O73" i="8"/>
  <c r="E70" i="8"/>
  <c r="O70" i="8"/>
  <c r="H56" i="8"/>
  <c r="O51" i="8"/>
  <c r="C48" i="8"/>
  <c r="K75" i="8"/>
  <c r="K79" i="8"/>
  <c r="K50" i="8"/>
  <c r="C70" i="8"/>
  <c r="O59" i="8"/>
  <c r="K56" i="8"/>
  <c r="C79" i="8"/>
  <c r="C74" i="8"/>
  <c r="C53" i="8"/>
  <c r="K61" i="8"/>
  <c r="C57" i="8"/>
  <c r="E62" i="8"/>
  <c r="H50" i="8"/>
  <c r="K77" i="8"/>
  <c r="H77" i="8"/>
  <c r="H52" i="8"/>
  <c r="K73" i="8"/>
  <c r="K62" i="8"/>
  <c r="G63" i="8"/>
  <c r="O49" i="8"/>
  <c r="O56" i="8"/>
  <c r="H60" i="8"/>
  <c r="E65" i="8"/>
  <c r="E55" i="8"/>
  <c r="H58" i="8"/>
  <c r="E47" i="8"/>
  <c r="H75" i="8"/>
  <c r="O63" i="8"/>
  <c r="O57" i="8"/>
  <c r="E67" i="8"/>
  <c r="O64" i="8"/>
  <c r="E50" i="8"/>
  <c r="H72" i="8"/>
  <c r="H79" i="8"/>
  <c r="K47" i="8"/>
  <c r="K74" i="8"/>
  <c r="C55" i="8"/>
  <c r="H57" i="8"/>
  <c r="C68" i="8"/>
  <c r="G68" i="8"/>
  <c r="E61" i="8"/>
  <c r="K66" i="8"/>
  <c r="O50" i="8"/>
  <c r="O65" i="8"/>
  <c r="E48" i="8"/>
  <c r="O79" i="8"/>
  <c r="H66" i="8"/>
  <c r="E51" i="8"/>
  <c r="O53" i="8"/>
  <c r="H70" i="8"/>
  <c r="E54" i="8"/>
  <c r="O74" i="8"/>
  <c r="O76" i="8"/>
  <c r="H59" i="8"/>
  <c r="O78" i="8"/>
  <c r="K69" i="8"/>
  <c r="K65" i="8"/>
  <c r="K63" i="8"/>
  <c r="K58" i="8"/>
  <c r="C67" i="8"/>
  <c r="C51" i="8"/>
  <c r="K68" i="8"/>
  <c r="C50" i="8"/>
  <c r="G52" i="8"/>
  <c r="E71" i="8"/>
  <c r="E60" i="8"/>
  <c r="K57" i="8"/>
  <c r="C62" i="8"/>
  <c r="K71" i="8"/>
  <c r="C76" i="8"/>
  <c r="G62" i="8"/>
  <c r="G54" i="8"/>
  <c r="G56" i="8"/>
  <c r="H53" i="8"/>
  <c r="E49" i="8"/>
  <c r="H65" i="8"/>
  <c r="E74" i="8"/>
  <c r="O58" i="8"/>
  <c r="E75" i="8"/>
  <c r="O54" i="8"/>
  <c r="E52" i="8"/>
  <c r="O68" i="8"/>
  <c r="O61" i="8"/>
  <c r="K59" i="8"/>
  <c r="G58" i="8"/>
  <c r="O52" i="8"/>
  <c r="O60" i="8"/>
  <c r="H51" i="8"/>
  <c r="K52" i="8"/>
  <c r="O71" i="8"/>
  <c r="E79" i="8"/>
  <c r="K78" i="8"/>
  <c r="C69" i="8"/>
  <c r="M63" i="8"/>
  <c r="M77" i="8"/>
  <c r="H63" i="8"/>
  <c r="O75" i="8"/>
  <c r="H55" i="8"/>
  <c r="M57" i="8"/>
  <c r="M73" i="8"/>
  <c r="O77" i="8"/>
  <c r="M54" i="8"/>
  <c r="M48" i="8"/>
  <c r="M69" i="8"/>
  <c r="M56" i="8"/>
  <c r="M76" i="8"/>
  <c r="M55" i="8"/>
  <c r="L63" i="8"/>
  <c r="L74" i="8"/>
  <c r="L54" i="8"/>
  <c r="L78" i="8"/>
  <c r="L47" i="8"/>
  <c r="F73" i="8"/>
  <c r="F47" i="8"/>
  <c r="F56" i="8"/>
  <c r="F71" i="8"/>
  <c r="J56" i="8"/>
  <c r="J49" i="8"/>
  <c r="J52" i="8"/>
  <c r="J55" i="8"/>
  <c r="N51" i="8"/>
  <c r="N78" i="8"/>
  <c r="M72" i="8"/>
  <c r="M52" i="8"/>
  <c r="M59" i="8"/>
  <c r="M58" i="8"/>
  <c r="L53" i="8"/>
  <c r="M65" i="8"/>
  <c r="M62" i="8"/>
  <c r="L75" i="8"/>
  <c r="L79" i="8"/>
  <c r="L51" i="8"/>
  <c r="L73" i="8"/>
  <c r="F79" i="8"/>
  <c r="F55" i="8"/>
  <c r="F53" i="8"/>
  <c r="F61" i="8"/>
  <c r="J69" i="8"/>
  <c r="J73" i="8"/>
  <c r="J72" i="8"/>
  <c r="J71" i="8"/>
  <c r="N64" i="8"/>
  <c r="N54" i="8"/>
  <c r="N76" i="8"/>
  <c r="N69" i="8"/>
  <c r="I75" i="8"/>
  <c r="I49" i="8"/>
  <c r="I73" i="8"/>
  <c r="I58" i="8"/>
  <c r="D53" i="8"/>
  <c r="D75" i="8"/>
  <c r="D58" i="8"/>
  <c r="D52" i="8"/>
  <c r="D60" i="8"/>
  <c r="N47" i="8"/>
  <c r="I51" i="8"/>
  <c r="D68" i="8"/>
  <c r="D63" i="8"/>
  <c r="D65" i="8"/>
  <c r="I52" i="8"/>
  <c r="D66" i="8"/>
  <c r="L58" i="8"/>
  <c r="F48" i="8"/>
  <c r="N57" i="8"/>
  <c r="I61" i="8"/>
  <c r="M64" i="8"/>
  <c r="J78" i="8"/>
  <c r="I70" i="8"/>
  <c r="D73" i="8"/>
  <c r="H69" i="8"/>
  <c r="M66" i="8"/>
  <c r="M75" i="8"/>
  <c r="L52" i="8"/>
  <c r="L69" i="8"/>
  <c r="L70" i="8"/>
  <c r="F50" i="8"/>
  <c r="F59" i="8"/>
  <c r="F49" i="8"/>
  <c r="F57" i="8"/>
  <c r="J47" i="8"/>
  <c r="J51" i="8"/>
  <c r="J53" i="8"/>
  <c r="J68" i="8"/>
  <c r="N60" i="8"/>
  <c r="N50" i="8"/>
  <c r="N52" i="8"/>
  <c r="I68" i="8"/>
  <c r="I53" i="8"/>
  <c r="I65" i="8"/>
  <c r="D48" i="8"/>
  <c r="N62" i="8"/>
  <c r="D69" i="8"/>
  <c r="M49" i="8"/>
  <c r="J60" i="8"/>
  <c r="I76" i="8"/>
  <c r="D79" i="8"/>
  <c r="L68" i="8"/>
  <c r="J62" i="8"/>
  <c r="N63" i="8"/>
  <c r="D71" i="8"/>
  <c r="H71" i="8"/>
  <c r="M71" i="8"/>
  <c r="M50" i="8"/>
  <c r="L49" i="8"/>
  <c r="L66" i="8"/>
  <c r="L59" i="8"/>
  <c r="L62" i="8"/>
  <c r="F78" i="8"/>
  <c r="F66" i="8"/>
  <c r="F64" i="8"/>
  <c r="F72" i="8"/>
  <c r="J50" i="8"/>
  <c r="J66" i="8"/>
  <c r="J74" i="8"/>
  <c r="N61" i="8"/>
  <c r="N58" i="8"/>
  <c r="N75" i="8"/>
  <c r="N73" i="8"/>
  <c r="N48" i="8"/>
  <c r="I78" i="8"/>
  <c r="I64" i="8"/>
  <c r="I77" i="8"/>
  <c r="I74" i="8"/>
  <c r="D67" i="8"/>
  <c r="D49" i="8"/>
  <c r="D57" i="8"/>
  <c r="D59" i="8"/>
  <c r="I48" i="8"/>
  <c r="L57" i="8"/>
  <c r="J79" i="8"/>
  <c r="N55" i="8"/>
  <c r="D50" i="8"/>
  <c r="L48" i="8"/>
  <c r="J48" i="8"/>
  <c r="I79" i="8"/>
  <c r="H48" i="8"/>
  <c r="M79" i="8"/>
  <c r="L56" i="8"/>
  <c r="L65" i="8"/>
  <c r="L67" i="8"/>
  <c r="L76" i="8"/>
  <c r="F76" i="8"/>
  <c r="F77" i="8"/>
  <c r="F54" i="8"/>
  <c r="J57" i="8"/>
  <c r="J54" i="8"/>
  <c r="J63" i="8"/>
  <c r="J70" i="8"/>
  <c r="N56" i="8"/>
  <c r="N74" i="8"/>
  <c r="N65" i="8"/>
  <c r="N70" i="8"/>
  <c r="I54" i="8"/>
  <c r="I47" i="8"/>
  <c r="I69" i="8"/>
  <c r="D47" i="8"/>
  <c r="D72" i="8"/>
  <c r="D70" i="8"/>
  <c r="I50" i="8"/>
  <c r="D77" i="8"/>
  <c r="M67" i="8"/>
  <c r="F75" i="8"/>
  <c r="N59" i="8"/>
  <c r="I60" i="8"/>
  <c r="D74" i="8"/>
  <c r="L64" i="8"/>
  <c r="F69" i="8"/>
  <c r="N72" i="8"/>
  <c r="M51" i="8"/>
  <c r="M60" i="8"/>
  <c r="M47" i="8"/>
  <c r="L71" i="8"/>
  <c r="L72" i="8"/>
  <c r="L60" i="8"/>
  <c r="F52" i="8"/>
  <c r="F62" i="8"/>
  <c r="F63" i="8"/>
  <c r="F67" i="8"/>
  <c r="J61" i="8"/>
  <c r="J77" i="8"/>
  <c r="J67" i="8"/>
  <c r="N79" i="8"/>
  <c r="N71" i="8"/>
  <c r="N53" i="8"/>
  <c r="I55" i="8"/>
  <c r="I72" i="8"/>
  <c r="I59" i="8"/>
  <c r="I57" i="8"/>
  <c r="I63" i="8"/>
  <c r="D51" i="8"/>
  <c r="D54" i="8"/>
  <c r="D62" i="8"/>
  <c r="D76" i="8"/>
  <c r="I67" i="8"/>
  <c r="D64" i="8"/>
  <c r="L55" i="8"/>
  <c r="J64" i="8"/>
  <c r="N66" i="8"/>
  <c r="D56" i="8"/>
  <c r="M61" i="8"/>
  <c r="F70" i="8"/>
  <c r="J75" i="8"/>
  <c r="N77" i="8"/>
  <c r="D61" i="8"/>
  <c r="M78" i="8"/>
  <c r="M74" i="8"/>
  <c r="M68" i="8"/>
  <c r="M70" i="8"/>
  <c r="L61" i="8"/>
  <c r="L77" i="8"/>
  <c r="L50" i="8"/>
  <c r="F65" i="8"/>
  <c r="F51" i="8"/>
  <c r="F60" i="8"/>
  <c r="F74" i="8"/>
  <c r="J76" i="8"/>
  <c r="J58" i="8"/>
  <c r="J65" i="8"/>
  <c r="J59" i="8"/>
  <c r="N68" i="8"/>
  <c r="N67" i="8"/>
  <c r="I66" i="8"/>
  <c r="I71" i="8"/>
  <c r="M53" i="8"/>
  <c r="F58" i="8"/>
  <c r="I62" i="8"/>
  <c r="D78" i="8"/>
  <c r="F68" i="8"/>
  <c r="N49" i="8"/>
  <c r="I56" i="8"/>
  <c r="D55" i="8"/>
  <c r="G6" i="1"/>
  <c r="G19" i="1"/>
  <c r="G15" i="1"/>
  <c r="G12" i="1"/>
  <c r="T58" i="2"/>
  <c r="F19" i="1" s="1"/>
  <c r="F31" i="1" s="1"/>
  <c r="F39" i="1" s="1"/>
  <c r="H58" i="2"/>
  <c r="H49" i="1"/>
  <c r="H48" i="1"/>
  <c r="H56" i="1"/>
  <c r="E56" i="1" s="1"/>
  <c r="G14" i="1"/>
  <c r="I49" i="1"/>
  <c r="G17" i="1"/>
  <c r="S58" i="2"/>
  <c r="F18" i="1" s="1"/>
  <c r="F30" i="1" s="1"/>
  <c r="F38" i="1" s="1"/>
  <c r="H54" i="1"/>
  <c r="E54" i="1" s="1"/>
  <c r="T11" i="2"/>
  <c r="V11" i="2" s="1"/>
  <c r="S11" i="2"/>
  <c r="U11" i="2" s="1"/>
  <c r="U58" i="2"/>
  <c r="M23" i="6"/>
  <c r="L35" i="6"/>
  <c r="F48" i="1"/>
  <c r="Q58" i="2"/>
  <c r="F14" i="1" s="1"/>
  <c r="B13" i="6"/>
  <c r="D9" i="1" s="1"/>
  <c r="M34" i="6"/>
  <c r="J19" i="1"/>
  <c r="D8" i="1"/>
  <c r="J32" i="6"/>
  <c r="J35" i="6" s="1"/>
  <c r="I37" i="6" s="1"/>
  <c r="K30" i="6"/>
  <c r="K35" i="6" s="1"/>
  <c r="K37" i="6" s="1"/>
  <c r="U17" i="1"/>
  <c r="J20" i="1"/>
  <c r="B10" i="6"/>
  <c r="R126" i="3"/>
  <c r="G9" i="1"/>
  <c r="U20" i="1"/>
  <c r="F49" i="1"/>
  <c r="J21" i="6"/>
  <c r="M32" i="6"/>
  <c r="M35" i="6" s="1"/>
  <c r="M37" i="6" s="1"/>
  <c r="G20" i="1"/>
  <c r="G18" i="1"/>
  <c r="K34" i="6"/>
  <c r="F58" i="2"/>
  <c r="F13" i="1" s="1"/>
  <c r="K16" i="6"/>
  <c r="K21" i="6" s="1"/>
  <c r="K23" i="6" s="1"/>
  <c r="G10" i="1"/>
  <c r="H55" i="1" l="1"/>
  <c r="E55" i="1" s="1"/>
  <c r="W78" i="7"/>
  <c r="W81" i="7" s="1"/>
  <c r="W79" i="7"/>
  <c r="W82" i="7" s="1"/>
  <c r="W80" i="7"/>
  <c r="W83" i="7" s="1"/>
  <c r="Z20" i="7"/>
  <c r="Y59" i="7"/>
  <c r="Y113" i="7"/>
  <c r="Y47" i="7"/>
  <c r="Y140" i="7"/>
  <c r="Y86" i="7"/>
  <c r="C9" i="6"/>
  <c r="Q20" i="6" a="1"/>
  <c r="Q22" i="6" s="1"/>
  <c r="I23" i="6"/>
  <c r="O53" i="2"/>
  <c r="O35" i="6"/>
  <c r="C12" i="6" s="1"/>
  <c r="V58" i="2"/>
  <c r="F10" i="1" s="1"/>
  <c r="V18" i="2"/>
  <c r="F20" i="1"/>
  <c r="O21" i="6"/>
  <c r="C11" i="6"/>
  <c r="L37" i="6"/>
  <c r="Q34" i="6" a="1"/>
  <c r="J23" i="6"/>
  <c r="J37" i="6"/>
  <c r="AA20" i="7" l="1"/>
  <c r="Z47" i="7"/>
  <c r="Z140" i="7"/>
  <c r="Z86" i="7"/>
  <c r="Z113" i="7"/>
  <c r="Z59" i="7"/>
  <c r="X79" i="7"/>
  <c r="X82" i="7" s="1"/>
  <c r="X80" i="7"/>
  <c r="X83" i="7" s="1"/>
  <c r="Q20" i="6"/>
  <c r="R21" i="6"/>
  <c r="R20" i="6"/>
  <c r="S20" i="6" s="1"/>
  <c r="N37" i="6"/>
  <c r="O58" i="2"/>
  <c r="F9" i="1" s="1"/>
  <c r="H57" i="1"/>
  <c r="E57" i="1" s="1"/>
  <c r="Q21" i="6"/>
  <c r="R22" i="6"/>
  <c r="V19" i="2"/>
  <c r="C8" i="6"/>
  <c r="N23" i="6"/>
  <c r="R34" i="6"/>
  <c r="S34" i="6" s="1"/>
  <c r="Q36" i="6"/>
  <c r="Q35" i="6"/>
  <c r="R35" i="6"/>
  <c r="Q34" i="6"/>
  <c r="R36" i="6"/>
  <c r="L36" i="6"/>
  <c r="M36" i="6"/>
  <c r="J36" i="6"/>
  <c r="I22" i="6"/>
  <c r="O22" i="6"/>
  <c r="J22" i="6"/>
  <c r="N36" i="6"/>
  <c r="M22" i="6"/>
  <c r="K22" i="6"/>
  <c r="K36" i="6"/>
  <c r="L22" i="6"/>
  <c r="N22" i="6"/>
  <c r="I36" i="6"/>
  <c r="Y78" i="7" l="1"/>
  <c r="Y81" i="7" s="1"/>
  <c r="Y79" i="7"/>
  <c r="Y82" i="7" s="1"/>
  <c r="Y80" i="7"/>
  <c r="Y83" i="7" s="1"/>
  <c r="X78" i="7"/>
  <c r="X81" i="7" s="1"/>
  <c r="AB20" i="7"/>
  <c r="AA47" i="7"/>
  <c r="AA140" i="7"/>
  <c r="AA86" i="7"/>
  <c r="AA59" i="7"/>
  <c r="AA113" i="7"/>
  <c r="O36" i="6"/>
  <c r="V20" i="2"/>
  <c r="C10" i="6"/>
  <c r="I7" i="1" a="1"/>
  <c r="I7" i="1" s="1"/>
  <c r="I8" i="1" a="1"/>
  <c r="I8" i="1" s="1"/>
  <c r="I6" i="1" a="1"/>
  <c r="I6" i="1" s="1"/>
  <c r="I9" i="1" a="1"/>
  <c r="I9" i="1" s="1"/>
  <c r="Z78" i="7" l="1"/>
  <c r="Z81" i="7" s="1"/>
  <c r="Z79" i="7"/>
  <c r="Z82" i="7" s="1"/>
  <c r="Z80" i="7"/>
  <c r="Z83" i="7" s="1"/>
  <c r="AC20" i="7"/>
  <c r="AB47" i="7"/>
  <c r="AB140" i="7"/>
  <c r="AB86" i="7"/>
  <c r="AB113" i="7"/>
  <c r="AB59" i="7"/>
  <c r="V21" i="2"/>
  <c r="AA78" i="7" l="1"/>
  <c r="AA81" i="7" s="1"/>
  <c r="AA79" i="7"/>
  <c r="AA82" i="7" s="1"/>
  <c r="AA80" i="7"/>
  <c r="AA83" i="7" s="1"/>
  <c r="AD20" i="7"/>
  <c r="AC140" i="7"/>
  <c r="AC86" i="7"/>
  <c r="AC47" i="7"/>
  <c r="AC113" i="7"/>
  <c r="AC59" i="7"/>
  <c r="V22" i="2"/>
  <c r="AE20" i="7" l="1"/>
  <c r="AD86" i="7"/>
  <c r="AD113" i="7"/>
  <c r="AD59" i="7"/>
  <c r="AD47" i="7"/>
  <c r="AD140" i="7"/>
  <c r="AB80" i="7"/>
  <c r="AB83" i="7" s="1"/>
  <c r="AB78" i="7"/>
  <c r="AB81" i="7" s="1"/>
  <c r="AB79" i="7"/>
  <c r="AB82" i="7" s="1"/>
  <c r="V23" i="2"/>
  <c r="AC80" i="7" l="1"/>
  <c r="AC83" i="7" s="1"/>
  <c r="AC78" i="7"/>
  <c r="AC81" i="7" s="1"/>
  <c r="AC79" i="7"/>
  <c r="AC82" i="7" s="1"/>
  <c r="AF20" i="7"/>
  <c r="AE113" i="7"/>
  <c r="AE59" i="7"/>
  <c r="AE47" i="7"/>
  <c r="AE140" i="7"/>
  <c r="AE86" i="7"/>
  <c r="V24" i="2"/>
  <c r="AG20" i="7" l="1"/>
  <c r="AF113" i="7"/>
  <c r="AF59" i="7"/>
  <c r="AF140" i="7"/>
  <c r="AF47" i="7"/>
  <c r="AF86" i="7"/>
  <c r="AD79" i="7"/>
  <c r="AD82" i="7" s="1"/>
  <c r="AD80" i="7"/>
  <c r="AD83" i="7" s="1"/>
  <c r="AD78" i="7"/>
  <c r="AD81" i="7" s="1"/>
  <c r="V25" i="2"/>
  <c r="AH20" i="7" l="1"/>
  <c r="AG59" i="7"/>
  <c r="AG113" i="7"/>
  <c r="AG140" i="7"/>
  <c r="AG86" i="7"/>
  <c r="AG47" i="7"/>
  <c r="AE78" i="7"/>
  <c r="AE81" i="7" s="1"/>
  <c r="AE79" i="7"/>
  <c r="AE82" i="7" s="1"/>
  <c r="AE80" i="7"/>
  <c r="AE83" i="7" s="1"/>
  <c r="V26" i="2"/>
  <c r="AF79" i="7" l="1"/>
  <c r="AF82" i="7" s="1"/>
  <c r="AF80" i="7"/>
  <c r="AF83" i="7" s="1"/>
  <c r="AF78" i="7"/>
  <c r="AF81" i="7" s="1"/>
  <c r="AI20" i="7"/>
  <c r="AH59" i="7"/>
  <c r="AH140" i="7"/>
  <c r="AH86" i="7"/>
  <c r="AH113" i="7"/>
  <c r="AH47" i="7"/>
  <c r="V27" i="2"/>
  <c r="AI47" i="7" l="1"/>
  <c r="AI140" i="7"/>
  <c r="AI86" i="7"/>
  <c r="AI113" i="7"/>
  <c r="A10" i="8" s="1" a="1"/>
  <c r="A10" i="8" s="1"/>
  <c r="B10" i="8" s="1" a="1"/>
  <c r="B10" i="8" s="1"/>
  <c r="AI59" i="7"/>
  <c r="AG79" i="7"/>
  <c r="AG82" i="7" s="1"/>
  <c r="AG78" i="7"/>
  <c r="AG81" i="7" s="1"/>
  <c r="AG80" i="7"/>
  <c r="AG83" i="7" s="1"/>
  <c r="V28" i="2"/>
  <c r="AH80" i="7" l="1"/>
  <c r="AH83" i="7" s="1"/>
  <c r="AH78" i="7"/>
  <c r="AH81" i="7" s="1"/>
  <c r="AH79" i="7"/>
  <c r="AH82" i="7" s="1"/>
  <c r="V29" i="2"/>
  <c r="AP34" i="8" l="1"/>
  <c r="A71" i="8"/>
  <c r="A108" i="8" s="1"/>
  <c r="AP29" i="8"/>
  <c r="A66" i="8"/>
  <c r="A103" i="8" s="1"/>
  <c r="AP39" i="8"/>
  <c r="A76" i="8"/>
  <c r="A113" i="8" s="1"/>
  <c r="AP17" i="8"/>
  <c r="A54" i="8"/>
  <c r="A91" i="8" s="1"/>
  <c r="AP30" i="8"/>
  <c r="A67" i="8"/>
  <c r="A104" i="8" s="1"/>
  <c r="AP35" i="8"/>
  <c r="A72" i="8"/>
  <c r="A109" i="8" s="1"/>
  <c r="AP28" i="8"/>
  <c r="A65" i="8"/>
  <c r="A102" i="8" s="1"/>
  <c r="AP27" i="8"/>
  <c r="A64" i="8"/>
  <c r="A101" i="8" s="1"/>
  <c r="AP36" i="8"/>
  <c r="A73" i="8"/>
  <c r="A110" i="8" s="1"/>
  <c r="AP37" i="8"/>
  <c r="A74" i="8"/>
  <c r="A111" i="8" s="1"/>
  <c r="AP24" i="8"/>
  <c r="A61" i="8"/>
  <c r="A98" i="8" s="1"/>
  <c r="AP18" i="8"/>
  <c r="A55" i="8"/>
  <c r="A92" i="8" s="1"/>
  <c r="AP42" i="8"/>
  <c r="A79" i="8"/>
  <c r="A116" i="8" s="1"/>
  <c r="N42" i="7"/>
  <c r="M39" i="7"/>
  <c r="O42" i="7"/>
  <c r="S39" i="7"/>
  <c r="J42" i="7"/>
  <c r="Y42" i="7"/>
  <c r="Q42" i="7"/>
  <c r="AG42" i="7"/>
  <c r="I42" i="7"/>
  <c r="AG39" i="7"/>
  <c r="F42" i="7"/>
  <c r="V42" i="7"/>
  <c r="U42" i="7"/>
  <c r="N39" i="7"/>
  <c r="G42" i="7"/>
  <c r="Q39" i="7"/>
  <c r="L42" i="7"/>
  <c r="AD42" i="7"/>
  <c r="AC42" i="7"/>
  <c r="O39" i="7"/>
  <c r="AC39" i="7"/>
  <c r="AI42" i="7"/>
  <c r="K39" i="7"/>
  <c r="AE39" i="7"/>
  <c r="AH39" i="7"/>
  <c r="H42" i="7"/>
  <c r="J39" i="7"/>
  <c r="AJ39" i="7"/>
  <c r="Z42" i="7"/>
  <c r="AA42" i="7"/>
  <c r="R42" i="7"/>
  <c r="T39" i="7"/>
  <c r="AB42" i="7"/>
  <c r="T42" i="7"/>
  <c r="F39" i="7"/>
  <c r="W39" i="7"/>
  <c r="K42" i="7"/>
  <c r="W42" i="7"/>
  <c r="S42" i="7"/>
  <c r="Z39" i="7"/>
  <c r="R39" i="7"/>
  <c r="P42" i="7"/>
  <c r="AI39" i="7"/>
  <c r="AA39" i="7"/>
  <c r="X39" i="7"/>
  <c r="AH42" i="7"/>
  <c r="P39" i="7"/>
  <c r="AF42" i="7"/>
  <c r="AB39" i="7"/>
  <c r="AD39" i="7"/>
  <c r="L39" i="7"/>
  <c r="AE42" i="7"/>
  <c r="U39" i="7"/>
  <c r="X42" i="7"/>
  <c r="G39" i="7"/>
  <c r="E42" i="7"/>
  <c r="V39" i="7"/>
  <c r="AJ42" i="7"/>
  <c r="M42" i="7"/>
  <c r="E39" i="7"/>
  <c r="AF39" i="7"/>
  <c r="I39" i="7"/>
  <c r="H39" i="7"/>
  <c r="Y39" i="7"/>
  <c r="AP32" i="8"/>
  <c r="A69" i="8"/>
  <c r="A106" i="8" s="1"/>
  <c r="AP16" i="8"/>
  <c r="A53" i="8"/>
  <c r="A90" i="8" s="1"/>
  <c r="AC41" i="7"/>
  <c r="Q41" i="7"/>
  <c r="J44" i="7"/>
  <c r="AG41" i="7"/>
  <c r="R44" i="7"/>
  <c r="H44" i="7"/>
  <c r="AE41" i="7"/>
  <c r="L44" i="7"/>
  <c r="I44" i="7"/>
  <c r="AB41" i="7"/>
  <c r="AI44" i="7"/>
  <c r="M41" i="7"/>
  <c r="AC44" i="7"/>
  <c r="G44" i="7"/>
  <c r="K44" i="7"/>
  <c r="Y44" i="7"/>
  <c r="AI41" i="7"/>
  <c r="T41" i="7"/>
  <c r="X44" i="7"/>
  <c r="AE44" i="7"/>
  <c r="AB44" i="7"/>
  <c r="M44" i="7"/>
  <c r="AG44" i="7"/>
  <c r="R41" i="7"/>
  <c r="AA41" i="7"/>
  <c r="W41" i="7"/>
  <c r="F44" i="7"/>
  <c r="AJ41" i="7"/>
  <c r="AD41" i="7"/>
  <c r="K41" i="7"/>
  <c r="N41" i="7"/>
  <c r="P44" i="7"/>
  <c r="AF41" i="7"/>
  <c r="I41" i="7"/>
  <c r="S41" i="7"/>
  <c r="AF44" i="7"/>
  <c r="O41" i="7"/>
  <c r="Y41" i="7"/>
  <c r="N44" i="7"/>
  <c r="U41" i="7"/>
  <c r="V41" i="7"/>
  <c r="S44" i="7"/>
  <c r="G41" i="7"/>
  <c r="E44" i="7"/>
  <c r="AA44" i="7"/>
  <c r="O44" i="7"/>
  <c r="AH44" i="7"/>
  <c r="E41" i="7"/>
  <c r="Q44" i="7"/>
  <c r="AJ44" i="7"/>
  <c r="X41" i="7"/>
  <c r="AD44" i="7"/>
  <c r="W44" i="7"/>
  <c r="Z44" i="7"/>
  <c r="H41" i="7"/>
  <c r="U44" i="7"/>
  <c r="L41" i="7"/>
  <c r="J41" i="7"/>
  <c r="V44" i="7"/>
  <c r="T44" i="7"/>
  <c r="AH41" i="7"/>
  <c r="P41" i="7"/>
  <c r="F41" i="7"/>
  <c r="Z41" i="7"/>
  <c r="AP11" i="8"/>
  <c r="A48" i="8"/>
  <c r="A85" i="8" s="1"/>
  <c r="AP33" i="8"/>
  <c r="A70" i="8"/>
  <c r="A107" i="8" s="1"/>
  <c r="AP38" i="8"/>
  <c r="A75" i="8"/>
  <c r="A112" i="8" s="1"/>
  <c r="AP14" i="8"/>
  <c r="A51" i="8"/>
  <c r="A88" i="8" s="1"/>
  <c r="AP31" i="8"/>
  <c r="A68" i="8"/>
  <c r="A105" i="8" s="1"/>
  <c r="AE40" i="7"/>
  <c r="L40" i="7"/>
  <c r="E43" i="7"/>
  <c r="M40" i="7"/>
  <c r="O40" i="7"/>
  <c r="Q40" i="7"/>
  <c r="AD40" i="7"/>
  <c r="P40" i="7"/>
  <c r="J40" i="7"/>
  <c r="AG40" i="7"/>
  <c r="J43" i="7"/>
  <c r="L43" i="7"/>
  <c r="AF40" i="7"/>
  <c r="F43" i="7"/>
  <c r="X40" i="7"/>
  <c r="H43" i="7"/>
  <c r="AI43" i="7"/>
  <c r="K43" i="7"/>
  <c r="T43" i="7"/>
  <c r="U43" i="7"/>
  <c r="W43" i="7"/>
  <c r="N43" i="7"/>
  <c r="H40" i="7"/>
  <c r="R40" i="7"/>
  <c r="M43" i="7"/>
  <c r="AH40" i="7"/>
  <c r="AA43" i="7"/>
  <c r="G40" i="7"/>
  <c r="T40" i="7"/>
  <c r="AF43" i="7"/>
  <c r="P43" i="7"/>
  <c r="O43" i="7"/>
  <c r="AG43" i="7"/>
  <c r="W40" i="7"/>
  <c r="Z40" i="7"/>
  <c r="AH43" i="7"/>
  <c r="AB43" i="7"/>
  <c r="AA40" i="7"/>
  <c r="U40" i="7"/>
  <c r="AD43" i="7"/>
  <c r="AE43" i="7"/>
  <c r="S40" i="7"/>
  <c r="AJ40" i="7"/>
  <c r="AB40" i="7"/>
  <c r="F40" i="7"/>
  <c r="X43" i="7"/>
  <c r="AC43" i="7"/>
  <c r="N40" i="7"/>
  <c r="G43" i="7"/>
  <c r="AI40" i="7"/>
  <c r="K40" i="7"/>
  <c r="Y43" i="7"/>
  <c r="V40" i="7"/>
  <c r="Y40" i="7"/>
  <c r="R43" i="7"/>
  <c r="S43" i="7"/>
  <c r="I43" i="7"/>
  <c r="Z43" i="7"/>
  <c r="I40" i="7"/>
  <c r="Q43" i="7"/>
  <c r="E40" i="7"/>
  <c r="AJ43" i="7"/>
  <c r="AC40" i="7"/>
  <c r="V43" i="7"/>
  <c r="AP15" i="8"/>
  <c r="A52" i="8"/>
  <c r="A89" i="8" s="1"/>
  <c r="AP26" i="8"/>
  <c r="A63" i="8"/>
  <c r="A100" i="8" s="1"/>
  <c r="AP13" i="8"/>
  <c r="A50" i="8"/>
  <c r="A87" i="8" s="1"/>
  <c r="AP12" i="8"/>
  <c r="A49" i="8"/>
  <c r="A86" i="8" s="1"/>
  <c r="AP19" i="8"/>
  <c r="A56" i="8"/>
  <c r="A93" i="8" s="1"/>
  <c r="AP20" i="8"/>
  <c r="A57" i="8"/>
  <c r="A94" i="8" s="1"/>
  <c r="AP40" i="8"/>
  <c r="A77" i="8"/>
  <c r="A114" i="8" s="1"/>
  <c r="AP41" i="8"/>
  <c r="A78" i="8"/>
  <c r="A115" i="8" s="1"/>
  <c r="AP25" i="8"/>
  <c r="A62" i="8"/>
  <c r="A99" i="8" s="1"/>
  <c r="AP23" i="8"/>
  <c r="A60" i="8"/>
  <c r="A97" i="8" s="1"/>
  <c r="AP22" i="8"/>
  <c r="A59" i="8"/>
  <c r="A96" i="8" s="1"/>
  <c r="AP21" i="8"/>
  <c r="A58" i="8"/>
  <c r="A95" i="8" s="1"/>
  <c r="AP10" i="8"/>
  <c r="A47" i="8"/>
  <c r="A84" i="8" s="1"/>
  <c r="AI79" i="7"/>
  <c r="AI82" i="7" s="1"/>
  <c r="AI78" i="7"/>
  <c r="AI81" i="7" s="1"/>
  <c r="AI80" i="7"/>
  <c r="AI83" i="7" s="1"/>
  <c r="V30" i="2"/>
  <c r="D40" i="7" l="1"/>
  <c r="D43" i="7"/>
  <c r="D39" i="7"/>
  <c r="D42" i="7"/>
  <c r="D41" i="7"/>
  <c r="D44" i="7"/>
  <c r="V31" i="2"/>
  <c r="V32" i="2" l="1"/>
  <c r="V33" i="2" l="1"/>
  <c r="V34" i="2" l="1"/>
  <c r="V35" i="2" l="1"/>
  <c r="V36" i="2" l="1"/>
  <c r="V37" i="2" l="1"/>
  <c r="V38" i="2" l="1"/>
  <c r="V39" i="2" l="1"/>
  <c r="V40" i="2" l="1"/>
  <c r="V41" i="2" l="1"/>
  <c r="V42" i="2" l="1"/>
  <c r="V43" i="2" l="1"/>
  <c r="V44" i="2" l="1"/>
  <c r="A34" i="7" l="1"/>
  <c r="A35" i="7" l="1"/>
  <c r="A74" i="7" s="1"/>
  <c r="A101" i="7" s="1"/>
  <c r="A73" i="7"/>
  <c r="D60" i="7" s="1" a="1"/>
  <c r="D60" i="7" s="1"/>
  <c r="D21" i="7" l="1" a="1"/>
  <c r="D21" i="7" s="1"/>
  <c r="D114" i="7" s="1" a="1"/>
  <c r="A100" i="7"/>
  <c r="D114" i="7" l="1"/>
  <c r="Q8" i="8" a="1"/>
  <c r="Q8" i="8" s="1"/>
  <c r="B45" i="8"/>
  <c r="B73" i="8" l="1"/>
  <c r="B66" i="8"/>
  <c r="B51" i="8"/>
  <c r="B61" i="8"/>
  <c r="B74" i="8"/>
  <c r="B60" i="8"/>
  <c r="B55" i="8"/>
  <c r="B49" i="8"/>
  <c r="B76" i="8"/>
  <c r="B71" i="8"/>
  <c r="B62" i="8"/>
  <c r="B56" i="8"/>
  <c r="B57" i="8"/>
  <c r="B65" i="8"/>
  <c r="B54" i="8"/>
  <c r="B48" i="8"/>
  <c r="B77" i="8"/>
  <c r="B68" i="8"/>
  <c r="B50" i="8"/>
  <c r="B70" i="8"/>
  <c r="B67" i="8"/>
  <c r="B69" i="8"/>
  <c r="B58" i="8"/>
  <c r="B52" i="8"/>
  <c r="B79" i="8"/>
  <c r="B53" i="8"/>
  <c r="B75" i="8"/>
  <c r="B63" i="8"/>
  <c r="B59" i="8"/>
  <c r="B64" i="8"/>
  <c r="B78" i="8"/>
  <c r="B72" i="8"/>
  <c r="AQ23" i="8" l="1"/>
  <c r="AR23" i="8" s="1"/>
  <c r="AQ25" i="8"/>
  <c r="AR25" i="8" s="1"/>
  <c r="AI3" i="8"/>
  <c r="AN3" i="8"/>
  <c r="AQ29" i="8"/>
  <c r="AR29" i="8" s="1"/>
  <c r="U4" i="8"/>
  <c r="U5" i="8" s="1"/>
  <c r="AI4" i="8"/>
  <c r="AI5" i="8" s="1"/>
  <c r="AQ30" i="8"/>
  <c r="AR30" i="8" s="1"/>
  <c r="AD4" i="8"/>
  <c r="AD5" i="8" s="1"/>
  <c r="AQ21" i="8"/>
  <c r="AR21" i="8" s="1"/>
  <c r="AQ28" i="8"/>
  <c r="AR28" i="8" s="1"/>
  <c r="AQ17" i="8"/>
  <c r="AR17" i="8" s="1"/>
  <c r="AQ22" i="8"/>
  <c r="AR22" i="8" s="1"/>
  <c r="AQ20" i="8"/>
  <c r="AR20" i="8" s="1"/>
  <c r="AQ39" i="8"/>
  <c r="AR39" i="8" s="1"/>
  <c r="U3" i="8"/>
  <c r="AA4" i="8"/>
  <c r="AA5" i="8" s="1"/>
  <c r="AQ16" i="8"/>
  <c r="AR16" i="8" s="1"/>
  <c r="AQ10" i="8"/>
  <c r="AR10" i="8" s="1"/>
  <c r="T4" i="8"/>
  <c r="T5" i="8" s="1"/>
  <c r="AQ31" i="8"/>
  <c r="AR31" i="8" s="1"/>
  <c r="AQ11" i="8"/>
  <c r="AR11" i="8" s="1"/>
  <c r="AQ32" i="8"/>
  <c r="AR32" i="8" s="1"/>
  <c r="AQ37" i="8"/>
  <c r="AR37" i="8" s="1"/>
  <c r="Y3" i="8"/>
  <c r="AG4" i="8"/>
  <c r="AG5" i="8" s="1"/>
  <c r="AF4" i="8"/>
  <c r="AF5" i="8" s="1"/>
  <c r="AQ36" i="8"/>
  <c r="AR36" i="8" s="1"/>
  <c r="W4" i="8"/>
  <c r="W5" i="8" s="1"/>
  <c r="AE4" i="8"/>
  <c r="AE5" i="8" s="1"/>
  <c r="AQ18" i="8"/>
  <c r="AR18" i="8" s="1"/>
  <c r="AB3" i="8"/>
  <c r="S4" i="8"/>
  <c r="S5" i="8" s="1"/>
  <c r="AJ3" i="8"/>
  <c r="Y4" i="8"/>
  <c r="Y5" i="8" s="1"/>
  <c r="AK4" i="8"/>
  <c r="AK5" i="8" s="1"/>
  <c r="AB4" i="8"/>
  <c r="AB5" i="8" s="1"/>
  <c r="AQ26" i="8"/>
  <c r="AR26" i="8" s="1"/>
  <c r="X4" i="8"/>
  <c r="X5" i="8" s="1"/>
  <c r="AL3" i="8"/>
  <c r="T3" i="8"/>
  <c r="AA3" i="8"/>
  <c r="AM4" i="8"/>
  <c r="AM5" i="8" s="1"/>
  <c r="AQ13" i="8"/>
  <c r="AR13" i="8" s="1"/>
  <c r="AD3" i="8"/>
  <c r="R3" i="8"/>
  <c r="AQ35" i="8"/>
  <c r="AR35" i="8" s="1"/>
  <c r="AH4" i="8"/>
  <c r="AH5" i="8" s="1"/>
  <c r="AC3" i="8"/>
  <c r="AQ33" i="8"/>
  <c r="AR33" i="8" s="1"/>
  <c r="Z4" i="8"/>
  <c r="Z5" i="8" s="1"/>
  <c r="AQ24" i="8"/>
  <c r="AR24" i="8" s="1"/>
  <c r="Q4" i="8"/>
  <c r="Q5" i="8" s="1"/>
  <c r="X3" i="8"/>
  <c r="AE3" i="8"/>
  <c r="AN4" i="8"/>
  <c r="AN5" i="8" s="1"/>
  <c r="AQ19" i="8"/>
  <c r="AR19" i="8" s="1"/>
  <c r="AQ41" i="8"/>
  <c r="AR41" i="8" s="1"/>
  <c r="AG3" i="8"/>
  <c r="AQ34" i="8"/>
  <c r="AR34" i="8" s="1"/>
  <c r="Z3" i="8"/>
  <c r="AQ42" i="8"/>
  <c r="AR42" i="8" s="1"/>
  <c r="AQ14" i="8"/>
  <c r="AR14" i="8" s="1"/>
  <c r="AQ15" i="8"/>
  <c r="AR15" i="8" s="1"/>
  <c r="W3" i="8"/>
  <c r="AQ40" i="8"/>
  <c r="AR40" i="8" s="1"/>
  <c r="AM3" i="8"/>
  <c r="AL4" i="8"/>
  <c r="AL5" i="8" s="1"/>
  <c r="S3" i="8"/>
  <c r="V3" i="8"/>
  <c r="AQ38" i="8"/>
  <c r="AR38" i="8" s="1"/>
  <c r="AK3" i="8"/>
  <c r="AF3" i="8"/>
  <c r="R4" i="8"/>
  <c r="R5" i="8" s="1"/>
  <c r="AC4" i="8"/>
  <c r="AC5" i="8" s="1"/>
  <c r="AJ4" i="8"/>
  <c r="AJ5" i="8" s="1"/>
  <c r="Q3" i="8"/>
  <c r="AQ12" i="8"/>
  <c r="AR12" i="8" s="1"/>
  <c r="AQ27" i="8"/>
  <c r="AR27" i="8" s="1"/>
  <c r="V4" i="8"/>
  <c r="V5" i="8" s="1"/>
  <c r="AH3" i="8"/>
  <c r="C172" i="7"/>
  <c r="G21" i="1" s="1"/>
  <c r="C173" i="7" l="1"/>
  <c r="G29" i="1" s="1"/>
  <c r="C174" i="7"/>
  <c r="G37" i="1" s="1"/>
  <c r="C176" i="7" l="1"/>
  <c r="G30" i="1" s="1"/>
  <c r="C177" i="7"/>
  <c r="G38" i="1" s="1"/>
  <c r="C175" i="7"/>
  <c r="G22" i="1" s="1"/>
  <c r="AS36" i="8" l="1"/>
  <c r="AS39" i="8"/>
  <c r="AS34" i="8"/>
  <c r="AS42" i="8"/>
  <c r="AS10" i="8"/>
  <c r="AS37" i="8"/>
  <c r="AS40" i="8"/>
  <c r="AS26" i="8"/>
  <c r="AS23" i="8"/>
  <c r="AS38" i="8"/>
  <c r="AS41" i="8"/>
  <c r="AS18" i="8"/>
  <c r="AS15" i="8"/>
  <c r="AS27" i="8"/>
  <c r="AS21" i="8"/>
  <c r="AS20" i="8"/>
  <c r="AS17" i="8"/>
  <c r="AS29" i="8"/>
  <c r="AS28" i="8"/>
  <c r="AS30" i="8"/>
  <c r="AS24" i="8"/>
  <c r="AS32" i="8"/>
  <c r="AS14" i="8"/>
  <c r="AS25" i="8"/>
  <c r="AS19" i="8"/>
  <c r="AS22" i="8"/>
  <c r="AS16" i="8"/>
  <c r="AS35" i="8"/>
  <c r="AS31" i="8"/>
  <c r="AS13" i="8"/>
  <c r="AS11" i="8"/>
  <c r="AS12" i="8"/>
  <c r="AS33"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Matthias Fripp</author>
  </authors>
  <commentList>
    <comment ref="B5" authorId="0" shapeId="0" xr:uid="{FC6FF407-2E7A-0D45-8993-A440DF4F2176}">
      <text>
        <r>
          <rPr>
            <sz val="10"/>
            <color rgb="FF000000"/>
            <rFont val="Tahoma"/>
            <family val="2"/>
          </rPr>
          <t>if tech_scen_id is all, it will be used across all scenarios.</t>
        </r>
      </text>
    </comment>
    <comment ref="D5" authorId="0" shapeId="0" xr:uid="{00000000-0006-0000-0000-000001000000}">
      <text>
        <r>
          <rPr>
            <sz val="9"/>
            <color rgb="FF000000"/>
            <rFont val="Calibri"/>
            <family val="2"/>
          </rPr>
          <t>Use NA for small, modular technologies</t>
        </r>
      </text>
    </comment>
    <comment ref="B6" authorId="0" shapeId="0" xr:uid="{ADCFDA89-8FC6-0A4B-9E32-28A4035425BD}">
      <text>
        <r>
          <rPr>
            <sz val="10"/>
            <color rgb="FF000000"/>
            <rFont val="Tahoma"/>
            <family val="2"/>
          </rPr>
          <t xml:space="preserve">We use PSIP thermal plants for all technology scenarios because they are mature, with fairly certain costs, already assessed by HECO.
</t>
        </r>
      </text>
    </comment>
    <comment ref="H6" authorId="0" shapeId="0" xr:uid="{B1D47DDE-EF2F-534B-9FEE-850BF970F437}">
      <text>
        <r>
          <rPr>
            <sz val="10"/>
            <color rgb="FF000000"/>
            <rFont val="Tahoma"/>
            <family val="2"/>
          </rPr>
          <t>CC in 2016 HECO RESOLVE run uses LSFO; Kalaeloa also currently runs on LSFO</t>
        </r>
      </text>
    </comment>
    <comment ref="J6" authorId="0" shapeId="0" xr:uid="{23F8112A-6D54-4944-8DDE-BFF407A8DDDE}">
      <text>
        <r>
          <rPr>
            <sz val="10"/>
            <color rgb="FF000000"/>
            <rFont val="Calibri"/>
            <family val="2"/>
          </rPr>
          <t xml:space="preserve">Assumed 30 years for thermal plants, per e-mail from Todd Kanja at HECO 2016-05-05 (he said this is their assumption for PSIP). Also see "data/HECO Plans/PSIP-WebDAV/2017-01-31 Response to Parties IRs/CA-IR-1/Input and Output Files by Case/E3 and Company Defined Cases/Market DGPV (Reference)/OA_NOLNG/technologies.tab" </t>
        </r>
      </text>
    </comment>
    <comment ref="K6" authorId="0" shapeId="0" xr:uid="{00000000-0006-0000-0000-000009000000}">
      <text>
        <r>
          <rPr>
            <sz val="10"/>
            <color rgb="FF000000"/>
            <rFont val="Calibri"/>
            <family val="2"/>
          </rPr>
          <t>From PSIP p. D-28</t>
        </r>
      </text>
    </comment>
    <comment ref="L6" authorId="0" shapeId="0" xr:uid="{00000000-0006-0000-0000-00000A000000}">
      <text>
        <r>
          <rPr>
            <sz val="10"/>
            <color rgb="FF000000"/>
            <rFont val="Calibri"/>
            <family val="2"/>
          </rPr>
          <t>From PSIP p. D-28</t>
        </r>
      </text>
    </comment>
    <comment ref="H7" authorId="0" shapeId="0" xr:uid="{B1B66406-9AB0-B449-B2FB-7405328B04DB}">
      <text>
        <r>
          <rPr>
            <sz val="10"/>
            <color rgb="FF000000"/>
            <rFont val="Tahoma"/>
            <family val="2"/>
          </rPr>
          <t>IC plants in HECO 2016 RESOLVE runs use ULSD or biodiesel (or a mix for Schofield); we mistakenly allowed all IC plants to use LSFO prior to May 2020.</t>
        </r>
      </text>
    </comment>
    <comment ref="J7" authorId="0" shapeId="0" xr:uid="{070E1E95-2226-1A45-919A-FBDB9703C542}">
      <text>
        <r>
          <rPr>
            <sz val="10"/>
            <color rgb="FF000000"/>
            <rFont val="Calibri"/>
            <family val="2"/>
          </rPr>
          <t xml:space="preserve">Assumed 30 years for thermal plants, per e-mail from Todd Kanja at HECO 2016-05-05 (he said this is their assumption for PSIP). Also see "data/HECO Plans/PSIP-WebDAV/2017-01-31 Response to Parties IRs/CA-IR-1/Input and Output Files by Case/E3 and Company Defined Cases/Market DGPV (Reference)/OA_NOLNG/technologies.tab" </t>
        </r>
      </text>
    </comment>
    <comment ref="K7" authorId="0" shapeId="0" xr:uid="{00000000-0006-0000-0000-00000B000000}">
      <text>
        <r>
          <rPr>
            <sz val="9"/>
            <color rgb="FF000000"/>
            <rFont val="Calibri"/>
            <family val="2"/>
          </rPr>
          <t>From HECO New Resource Assumptions spreadsheet</t>
        </r>
      </text>
    </comment>
    <comment ref="L7" authorId="0" shapeId="0" xr:uid="{00000000-0006-0000-0000-00000C000000}">
      <text>
        <r>
          <rPr>
            <sz val="9"/>
            <color rgb="FF000000"/>
            <rFont val="Calibri"/>
            <family val="2"/>
          </rPr>
          <t>From HECO New Resource Assumptions spreadsheet</t>
        </r>
      </text>
    </comment>
    <comment ref="H8" authorId="0" shapeId="0" xr:uid="{EEAAEE17-34CA-B44D-A5D7-09B6B1047E34}">
      <text>
        <r>
          <rPr>
            <sz val="10"/>
            <color rgb="FF000000"/>
            <rFont val="Tahoma"/>
            <family val="2"/>
          </rPr>
          <t>Required to run on 50%+ biodiesel; that is implemented in switch_hawaii.schofield</t>
        </r>
      </text>
    </comment>
    <comment ref="J8" authorId="0" shapeId="0" xr:uid="{41227E1A-40D5-B74D-A334-B55F8333245D}">
      <text>
        <r>
          <rPr>
            <sz val="10"/>
            <color rgb="FF000000"/>
            <rFont val="Calibri"/>
            <family val="2"/>
          </rPr>
          <t xml:space="preserve">Assumed 30 years for thermal plants, per e-mail from Todd Kanja at HECO 2016-05-05 (he said this is their assumption for PSIP). Also see "data/HECO Plans/PSIP-WebDAV/2017-01-31 Response to Parties IRs/CA-IR-1/Input and Output Files by Case/E3 and Company Defined Cases/Market DGPV (Reference)/OA_NOLNG/technologies.tab" </t>
        </r>
      </text>
    </comment>
    <comment ref="K8" authorId="0" shapeId="0" xr:uid="{00000000-0006-0000-0000-00000D000000}">
      <text>
        <r>
          <rPr>
            <sz val="9"/>
            <color rgb="FF000000"/>
            <rFont val="Calibri"/>
            <family val="2"/>
          </rPr>
          <t>From HECO New Resource Assumptions spreadsheet</t>
        </r>
      </text>
    </comment>
    <comment ref="L8" authorId="0" shapeId="0" xr:uid="{00000000-0006-0000-0000-00000E000000}">
      <text>
        <r>
          <rPr>
            <sz val="9"/>
            <color rgb="FF000000"/>
            <rFont val="Calibri"/>
            <family val="2"/>
          </rPr>
          <t>From HECO New Resource Assumptions spreadsheet</t>
        </r>
      </text>
    </comment>
    <comment ref="J9" authorId="0" shapeId="0" xr:uid="{C9D2018E-DA94-3F4F-8565-0FDB63B52FA1}">
      <text>
        <r>
          <rPr>
            <sz val="10"/>
            <color rgb="FF000000"/>
            <rFont val="Calibri"/>
            <family val="2"/>
          </rPr>
          <t xml:space="preserve">Assumed 30 years for thermal plants, per e-mail from Todd Kanja at HECO 2016-05-05 (he said this is their assumption for PSIP). Also see "data/HECO Plans/PSIP-WebDAV/2017-01-31 Response to Parties IRs/CA-IR-1/Input and Output Files by Case/E3 and Company Defined Cases/Market DGPV (Reference)/OA_NOLNG/technologies.tab" </t>
        </r>
      </text>
    </comment>
    <comment ref="K9" authorId="0" shapeId="0" xr:uid="{00000000-0006-0000-0000-00000F000000}">
      <text>
        <r>
          <rPr>
            <sz val="9"/>
            <color rgb="FF000000"/>
            <rFont val="Calibri"/>
            <family val="2"/>
          </rPr>
          <t>From HECO New Resource Assumptions spreadsheet</t>
        </r>
      </text>
    </comment>
    <comment ref="L9" authorId="0" shapeId="0" xr:uid="{00000000-0006-0000-0000-000010000000}">
      <text>
        <r>
          <rPr>
            <sz val="9"/>
            <color rgb="FF000000"/>
            <rFont val="Calibri"/>
            <family val="2"/>
          </rPr>
          <t>From HECO New Resource Assumptions spreadsheet</t>
        </r>
      </text>
    </comment>
    <comment ref="A10" authorId="0" shapeId="0" xr:uid="{00000000-0006-0000-0000-00001A000000}">
      <text>
        <r>
          <rPr>
            <sz val="10"/>
            <color rgb="FF000000"/>
            <rFont val="Tahoma"/>
            <family val="2"/>
          </rPr>
          <t xml:space="preserve">Data from John Wehrheim, Pacific Hydro, summer 2015
</t>
        </r>
      </text>
    </comment>
    <comment ref="K10" authorId="0" shapeId="0" xr:uid="{00000000-0006-0000-0000-00001B000000}">
      <text>
        <r>
          <rPr>
            <sz val="9"/>
            <color rgb="FF000000"/>
            <rFont val="Calibri"/>
            <family val="2"/>
          </rPr>
          <t>Not specified, assumed 0</t>
        </r>
      </text>
    </comment>
    <comment ref="L10" authorId="0" shapeId="0" xr:uid="{00000000-0006-0000-0000-00001C000000}">
      <text>
        <r>
          <rPr>
            <sz val="9"/>
            <color rgb="FF000000"/>
            <rFont val="Calibri"/>
            <family val="2"/>
          </rPr>
          <t>Not specified, assumed 0</t>
        </r>
      </text>
    </comment>
    <comment ref="J11" authorId="0" shapeId="0" xr:uid="{27608D7E-2B81-6746-83E6-8979E68F9774}">
      <text>
        <r>
          <rPr>
            <sz val="10"/>
            <color rgb="FF000000"/>
            <rFont val="Calibri"/>
            <family val="2"/>
          </rPr>
          <t xml:space="preserve">assumed 20 for renewables per p. 3-8 of PSIP 2016-12-23 vol. 1. Also see "data/HECO Plans/PSIP-WebDAV/2017-01-31 Response to Parties IRs/CA-IR-1/Input and Output Files by Case/E3 and Company Defined Cases/Market DGPV (Reference)/OA_NOLNG/technologies.tab" </t>
        </r>
      </text>
    </comment>
    <comment ref="K11" authorId="0" shapeId="0" xr:uid="{00000000-0006-0000-0000-000003000000}">
      <text>
        <r>
          <rPr>
            <sz val="9"/>
            <color rgb="FF000000"/>
            <rFont val="Calibri"/>
            <family val="2"/>
          </rPr>
          <t>No outage rate specified in HECO New Resource Assumptions workbook; assumed 0</t>
        </r>
      </text>
    </comment>
    <comment ref="E12" authorId="0" shapeId="0" xr:uid="{C5970387-D8F1-F84B-8450-374BE5C4351C}">
      <text>
        <r>
          <rPr>
            <sz val="10"/>
            <color rgb="FF000000"/>
            <rFont val="Tahoma"/>
            <family val="2"/>
          </rPr>
          <t>Set to 200 MW in May 2020 because HECO commented 5/6/20 to Ulupono: "</t>
        </r>
        <r>
          <rPr>
            <sz val="10"/>
            <color rgb="FF000000"/>
            <rFont val="Calibri"/>
            <family val="2"/>
          </rPr>
          <t>The SWITCH model adds offshore wind in small annual increments. Is this reasonable?  We don’t think so and instead would need to come in larger blocks for economy of scales and the have reasonable interconnections.</t>
        </r>
        <r>
          <rPr>
            <sz val="10"/>
            <color rgb="FF000000"/>
            <rFont val="Tahoma"/>
            <family val="2"/>
          </rPr>
          <t>" Murray Clay (Ulupono) emailed 5/25/20 that permit applications for offshore wind have been in roughly 200 MW blocks, so we take that as minimum size but then allow it to be installed in sub-blocks of 100 MW/year</t>
        </r>
      </text>
    </comment>
    <comment ref="K12" authorId="0" shapeId="0" xr:uid="{00000000-0006-0000-0000-000004000000}">
      <text>
        <r>
          <rPr>
            <sz val="9"/>
            <color rgb="FF000000"/>
            <rFont val="Calibri"/>
            <family val="2"/>
          </rPr>
          <t>No outage rate specified in HECO New Resource Assumptions workbook; assumed 0</t>
        </r>
      </text>
    </comment>
    <comment ref="K13" authorId="0" shapeId="0" xr:uid="{00000000-0006-0000-0000-000005000000}">
      <text>
        <r>
          <rPr>
            <sz val="9"/>
            <color rgb="FF000000"/>
            <rFont val="Calibri"/>
            <family val="2"/>
          </rPr>
          <t>No outage rate specified in HECO New Resource Assumptions workbook; assumed 0</t>
        </r>
      </text>
    </comment>
    <comment ref="K14" authorId="0" shapeId="0" xr:uid="{00000000-0006-0000-0000-000006000000}">
      <text>
        <r>
          <rPr>
            <sz val="9"/>
            <color indexed="81"/>
            <rFont val="Calibri"/>
            <family val="2"/>
          </rPr>
          <t>No outage rate specified in HECO New Resource Assumptions workbook; assumed 0</t>
        </r>
      </text>
    </comment>
    <comment ref="K15" authorId="0" shapeId="0" xr:uid="{00000000-0006-0000-0000-000008000000}">
      <text>
        <r>
          <rPr>
            <sz val="9"/>
            <color indexed="81"/>
            <rFont val="Calibri"/>
            <family val="2"/>
          </rPr>
          <t>No outage rate specified in HECO New Resource Assumptions workbook; assumed 0</t>
        </r>
      </text>
    </comment>
    <comment ref="K16" authorId="0" shapeId="0" xr:uid="{E8346180-F732-EE40-B4E8-3B383506B335}">
      <text>
        <r>
          <rPr>
            <sz val="9"/>
            <color rgb="FF000000"/>
            <rFont val="Calibri"/>
            <family val="2"/>
          </rPr>
          <t>No outage rate specified in HECO New Resource Assumptions workbook; assumed 0</t>
        </r>
      </text>
    </comment>
    <comment ref="K17" authorId="0" shapeId="0" xr:uid="{00000000-0006-0000-0000-000011000000}">
      <text>
        <r>
          <rPr>
            <sz val="9"/>
            <color rgb="FF000000"/>
            <rFont val="Calibri"/>
            <family val="2"/>
          </rPr>
          <t>No outage rate specified in HECO New Resource Assumptions workbook; assumed 0</t>
        </r>
      </text>
    </comment>
    <comment ref="L17" authorId="0" shapeId="0" xr:uid="{00000000-0006-0000-0000-000012000000}">
      <text>
        <r>
          <rPr>
            <sz val="9"/>
            <color rgb="FF000000"/>
            <rFont val="Calibri"/>
            <family val="2"/>
          </rPr>
          <t>No outage rate specified in HECO New Resource Assumptions workbook; assumed 0</t>
        </r>
      </text>
    </comment>
    <comment ref="T17" authorId="0" shapeId="0" xr:uid="{00000000-0006-0000-0000-000013000000}">
      <text>
        <r>
          <rPr>
            <sz val="9"/>
            <color indexed="81"/>
            <rFont val="Calibri"/>
            <family val="2"/>
          </rPr>
          <t>all assumed equivalent to 4-hour and commercial load-shifting (assume balancing battery can be configured similarly with specified cost structure)</t>
        </r>
      </text>
    </comment>
    <comment ref="V17" authorId="0" shapeId="0" xr:uid="{00000000-0006-0000-0000-000014000000}">
      <text>
        <r>
          <rPr>
            <sz val="9"/>
            <color rgb="FF000000"/>
            <rFont val="Calibri"/>
            <family val="2"/>
          </rPr>
          <t>assume no limit on cycling-oriented batteries</t>
        </r>
      </text>
    </comment>
    <comment ref="K19" authorId="0" shapeId="0" xr:uid="{00000000-0006-0000-0000-000015000000}">
      <text>
        <r>
          <rPr>
            <sz val="9"/>
            <color rgb="FF000000"/>
            <rFont val="Calibri"/>
            <family val="2"/>
          </rPr>
          <t>No outage rate specified in HECO New Resource Assumptions workbook; assumed 0</t>
        </r>
      </text>
    </comment>
    <comment ref="L19" authorId="0" shapeId="0" xr:uid="{00000000-0006-0000-0000-000016000000}">
      <text>
        <r>
          <rPr>
            <sz val="9"/>
            <color rgb="FF000000"/>
            <rFont val="Calibri"/>
            <family val="2"/>
          </rPr>
          <t>No outage rate specified in HECO New Resource Assumptions workbook; assumed 0</t>
        </r>
      </text>
    </comment>
    <comment ref="V19" authorId="0" shapeId="0" xr:uid="{00000000-0006-0000-0000-000017000000}">
      <text>
        <r>
          <rPr>
            <sz val="9"/>
            <color rgb="FF000000"/>
            <rFont val="Calibri"/>
            <family val="2"/>
          </rPr>
          <t>from storage worksheet</t>
        </r>
      </text>
    </comment>
    <comment ref="F20" authorId="0" shapeId="0" xr:uid="{BDA28458-35DD-DC48-BA0B-0598560DA371}">
      <text>
        <r>
          <rPr>
            <sz val="10"/>
            <color rgb="FF000000"/>
            <rFont val="Tahoma"/>
            <family val="2"/>
          </rPr>
          <t>Set equal to other PSIP battery projects because smaller size and higher cost only for 6-hour battery seems artificial</t>
        </r>
      </text>
    </comment>
    <comment ref="K20" authorId="0" shapeId="0" xr:uid="{00000000-0006-0000-0000-000018000000}">
      <text>
        <r>
          <rPr>
            <sz val="9"/>
            <color rgb="FF000000"/>
            <rFont val="Calibri"/>
            <family val="2"/>
          </rPr>
          <t>No outage rate specified in HECO New Resource Assumptions workbook; assumed 0</t>
        </r>
      </text>
    </comment>
    <comment ref="L20" authorId="0" shapeId="0" xr:uid="{00000000-0006-0000-0000-000019000000}">
      <text>
        <r>
          <rPr>
            <sz val="9"/>
            <color indexed="81"/>
            <rFont val="Calibri"/>
            <family val="2"/>
          </rPr>
          <t>No outage rate specified in HECO New Resource Assumptions workbook; assumed 0</t>
        </r>
      </text>
    </comment>
    <comment ref="F21" authorId="0" shapeId="0" xr:uid="{B424A85F-AA65-D343-8AC4-9A4E80A47E0B}">
      <text>
        <r>
          <rPr>
            <sz val="10"/>
            <color rgb="FF000000"/>
            <rFont val="Tahoma"/>
            <family val="2"/>
          </rPr>
          <t xml:space="preserve">Not clear whether ATB capex includes interconnect cost for storage technologies; we assume it does and/or that interconnect cost is minimal, since storage is sited at RE site, substation or customer, wherever it minimizes congestion most effectively.
</t>
        </r>
      </text>
    </comment>
    <comment ref="T21" authorId="0" shapeId="0" xr:uid="{720CC5E8-0CA7-8D4F-A06C-56B674C36A1B}">
      <text>
        <r>
          <rPr>
            <sz val="10"/>
            <color rgb="FF000000"/>
            <rFont val="Tahoma"/>
            <family val="2"/>
          </rPr>
          <t>From specifications for reference storage system in ATB workbook, https://data.nrel.gov/files/89/2018-ATB-data-interim-geo.xlsm, originally from cole_utility-scale_2016 http://dx.doi.org/10.1109/NAPS.2016.7747866</t>
        </r>
      </text>
    </comment>
    <comment ref="V21" authorId="0" shapeId="0" xr:uid="{17492AB8-D5B8-0943-B906-24584F974438}">
      <text>
        <r>
          <rPr>
            <sz val="9"/>
            <color rgb="FF000000"/>
            <rFont val="Calibri"/>
            <family val="2"/>
          </rPr>
          <t>assume no limit on cycling-oriented batteries</t>
        </r>
      </text>
    </comment>
    <comment ref="T22" authorId="0" shapeId="0" xr:uid="{0D9748C3-5C22-C14D-BB62-191817ECB47F}">
      <text>
        <r>
          <rPr>
            <sz val="10"/>
            <color rgb="FF000000"/>
            <rFont val="Tahoma"/>
            <family val="2"/>
          </rPr>
          <t>From specifications for reference storage system in ATB workbook, https://data.nrel.gov/files/89/2018-ATB-data-interim-geo.xlsm, originally from cole_utility-scale_2016 http://dx.doi.org/10.1109/NAPS.2016.7747866</t>
        </r>
      </text>
    </comment>
    <comment ref="V22" authorId="0" shapeId="0" xr:uid="{46C7A539-30BF-7643-85DC-8E196D028CC7}">
      <text>
        <r>
          <rPr>
            <sz val="9"/>
            <color rgb="FF000000"/>
            <rFont val="Calibri"/>
            <family val="2"/>
          </rPr>
          <t>assume no limit on cycling-oriented batteries</t>
        </r>
      </text>
    </comment>
    <comment ref="T23" authorId="0" shapeId="0" xr:uid="{5775106F-D46F-5849-ADDF-E0A1F66432AC}">
      <text>
        <r>
          <rPr>
            <sz val="10"/>
            <color rgb="FF000000"/>
            <rFont val="Tahoma"/>
            <family val="2"/>
          </rPr>
          <t>From specifications for reference storage system in ATB workbook, https://data.nrel.gov/files/89/2018-ATB-data-interim-geo.xlsm, originally from cole_utility-scale_2016 http://dx.doi.org/10.1109/NAPS.2016.7747866</t>
        </r>
      </text>
    </comment>
    <comment ref="V23" authorId="0" shapeId="0" xr:uid="{01AFAD12-2836-2043-9076-9D7B69F70577}">
      <text>
        <r>
          <rPr>
            <sz val="10"/>
            <color rgb="FF000000"/>
            <rFont val="Tahoma"/>
            <family val="2"/>
          </rPr>
          <t>Assumed to have similar performance to HECO model (365 is really the minimum usable amount for bulk storage)</t>
        </r>
      </text>
    </comment>
    <comment ref="F24" authorId="0" shapeId="0" xr:uid="{53B07255-8F2F-714B-9973-52011FBA5FA9}">
      <text>
        <r>
          <rPr>
            <sz val="10"/>
            <color rgb="FF000000"/>
            <rFont val="Tahoma"/>
            <family val="2"/>
          </rPr>
          <t>ATB CAPEX includes substation costs; see https://atb.nrel.gov/electricity/2018/index.html?t=lw&amp;s=cx and https://atb.nrel.gov/electricity/2018/index.html?t=ow&amp;s=cx</t>
        </r>
      </text>
    </comment>
    <comment ref="K24" authorId="0" shapeId="0" xr:uid="{989C9495-4499-C644-A6EE-F67D54C30C6D}">
      <text>
        <r>
          <rPr>
            <sz val="9"/>
            <color rgb="FF000000"/>
            <rFont val="Calibri"/>
            <family val="2"/>
          </rPr>
          <t xml:space="preserve">Assumed to be included in performance data; see </t>
        </r>
        <r>
          <rPr>
            <sz val="9"/>
            <color rgb="FF000000"/>
            <rFont val="Calibri"/>
            <family val="2"/>
          </rPr>
          <t>https://atb.nrel.gov/electricity/2018/index.html?t=lw</t>
        </r>
      </text>
    </comment>
    <comment ref="F25" authorId="0" shapeId="0" xr:uid="{FBD84A82-5786-DF48-9456-81451ED5E6EB}">
      <text>
        <r>
          <rPr>
            <sz val="10"/>
            <color rgb="FF000000"/>
            <rFont val="Tahoma"/>
            <family val="2"/>
          </rPr>
          <t>ATB CAPEX includes generic connection costs; see https://atb.nrel.gov/electricity/2018/index.html?t=lw&amp;s=cx and https://atb.nrel.gov/electricity/2018/index.html?t=ow&amp;s=cx</t>
        </r>
      </text>
    </comment>
    <comment ref="K25" authorId="0" shapeId="0" xr:uid="{407E9EA0-C017-2E4B-B4C2-C656589F1995}">
      <text>
        <r>
          <rPr>
            <sz val="9"/>
            <color rgb="FF000000"/>
            <rFont val="Calibri"/>
            <family val="2"/>
          </rPr>
          <t xml:space="preserve">Assumed to be included in performance data; see </t>
        </r>
        <r>
          <rPr>
            <sz val="9"/>
            <color rgb="FF000000"/>
            <rFont val="Calibri"/>
            <family val="2"/>
          </rPr>
          <t>https://atb.nrel.gov/electricity/2018/index.html?t=lw</t>
        </r>
      </text>
    </comment>
    <comment ref="F26" authorId="0" shapeId="0" xr:uid="{12A210F3-46F4-3A4B-867D-050F93CA13D7}">
      <text>
        <r>
          <rPr>
            <sz val="10"/>
            <color rgb="FF000000"/>
            <rFont val="Tahoma"/>
            <family val="2"/>
          </rPr>
          <t>ATB CAPEX includes generic connection costs; see https://atb.nrel.gov/electricity/2018/index.html?t=lw&amp;s=cx and https://atb.nrel.gov/electricity/2018/index.html?t=ow&amp;s=cx</t>
        </r>
      </text>
    </comment>
    <comment ref="K26" authorId="0" shapeId="0" xr:uid="{C4614582-3074-0743-9787-A1E72EF861B8}">
      <text>
        <r>
          <rPr>
            <sz val="9"/>
            <color rgb="FF000000"/>
            <rFont val="Calibri"/>
            <family val="2"/>
          </rPr>
          <t>Assumed to be included in performance data; see https://atb.nrel.gov/electricity/2018/index.html?t=lw</t>
        </r>
      </text>
    </comment>
    <comment ref="K27" authorId="0" shapeId="0" xr:uid="{1A2BA3B5-C469-1346-B7B5-96B53E93C8FE}">
      <text>
        <r>
          <rPr>
            <sz val="9"/>
            <color rgb="FF000000"/>
            <rFont val="Calibri"/>
            <family val="2"/>
          </rPr>
          <t xml:space="preserve">Assumed to be included in performance data; see </t>
        </r>
        <r>
          <rPr>
            <sz val="9"/>
            <color rgb="FF000000"/>
            <rFont val="Calibri"/>
            <family val="2"/>
          </rPr>
          <t>https://atb.nrel.gov/electricity/2018/index.html?t=lw</t>
        </r>
      </text>
    </comment>
    <comment ref="K28" authorId="0" shapeId="0" xr:uid="{EDC15386-8DEC-A04C-B2EF-E195EA6431E6}">
      <text>
        <r>
          <rPr>
            <sz val="9"/>
            <color rgb="FF000000"/>
            <rFont val="Calibri"/>
            <family val="2"/>
          </rPr>
          <t xml:space="preserve">Assumed to be included in performance data; see </t>
        </r>
        <r>
          <rPr>
            <sz val="9"/>
            <color rgb="FF000000"/>
            <rFont val="Calibri"/>
            <family val="2"/>
          </rPr>
          <t>https://atb.nrel.gov/electricity/2018/index.html?t=lw</t>
        </r>
      </text>
    </comment>
    <comment ref="A48" authorId="0" shapeId="0" xr:uid="{00000000-0006-0000-0000-00001D000000}">
      <text>
        <r>
          <rPr>
            <sz val="9"/>
            <color rgb="FF000000"/>
            <rFont val="Calibri"/>
            <family val="2"/>
          </rPr>
          <t>omitted due to difficulty modeling commitment</t>
        </r>
      </text>
    </comment>
    <comment ref="K48" authorId="0" shapeId="0" xr:uid="{00000000-0006-0000-0000-00001E000000}">
      <text>
        <r>
          <rPr>
            <sz val="10"/>
            <color indexed="81"/>
            <rFont val="Calibri"/>
            <family val="2"/>
          </rPr>
          <t>From 2016-04-01 PSIP, p. D-29</t>
        </r>
      </text>
    </comment>
    <comment ref="M48" authorId="0" shapeId="0" xr:uid="{00000000-0006-0000-0000-00001F000000}">
      <text>
        <r>
          <rPr>
            <sz val="10"/>
            <color indexed="81"/>
            <rFont val="Calibri"/>
            <family val="2"/>
          </rPr>
          <t>From PSIP p. D-28</t>
        </r>
      </text>
    </comment>
    <comment ref="N48" authorId="0" shapeId="0" xr:uid="{00000000-0006-0000-0000-000020000000}">
      <text>
        <r>
          <rPr>
            <sz val="10"/>
            <color indexed="81"/>
            <rFont val="Calibri"/>
            <family val="2"/>
          </rPr>
          <t>From PSIP p. D-28</t>
        </r>
      </text>
    </comment>
    <comment ref="A49" authorId="0" shapeId="0" xr:uid="{00000000-0006-0000-0000-000021000000}">
      <text>
        <r>
          <rPr>
            <sz val="9"/>
            <color rgb="FF000000"/>
            <rFont val="Calibri"/>
            <family val="2"/>
          </rPr>
          <t>omitted because heat rate and other details are not provided by HECO, and probably unattractive vs. CC and IC</t>
        </r>
      </text>
    </comment>
    <comment ref="K49" authorId="0" shapeId="0" xr:uid="{00000000-0006-0000-0000-000022000000}">
      <text>
        <r>
          <rPr>
            <sz val="9"/>
            <color indexed="81"/>
            <rFont val="Calibri"/>
            <family val="2"/>
          </rPr>
          <t>Assumed same as for CC 152 and CC 383 operating in CT-only mode (in HECO New Resource Assumptions spreadsheet).</t>
        </r>
      </text>
    </comment>
    <comment ref="M49" authorId="0" shapeId="0" xr:uid="{00000000-0006-0000-0000-000023000000}">
      <text>
        <r>
          <rPr>
            <sz val="10"/>
            <color indexed="81"/>
            <rFont val="Calibri"/>
            <family val="2"/>
          </rPr>
          <t>From PSIP p. D-28</t>
        </r>
      </text>
    </comment>
    <comment ref="N49" authorId="0" shapeId="0" xr:uid="{00000000-0006-0000-0000-000024000000}">
      <text>
        <r>
          <rPr>
            <sz val="10"/>
            <color indexed="81"/>
            <rFont val="Calibri"/>
            <family val="2"/>
          </rPr>
          <t>From PSIP p. D-28</t>
        </r>
      </text>
    </comment>
    <comment ref="E53" authorId="0" shapeId="0" xr:uid="{00000000-0006-0000-0000-000025000000}">
      <text>
        <r>
          <rPr>
            <sz val="9"/>
            <color rgb="FF000000"/>
            <rFont val="Calibri"/>
            <family val="2"/>
          </rPr>
          <t>This must be specified to support allocation of generation among fuels via big-M constraint.</t>
        </r>
      </text>
    </comment>
    <comment ref="G53" authorId="0" shapeId="0" xr:uid="{00000000-0006-0000-0000-000026000000}">
      <text>
        <r>
          <rPr>
            <sz val="9"/>
            <color rgb="FF000000"/>
            <rFont val="Calibri"/>
            <family val="2"/>
          </rPr>
          <t>This must be specified to support allocation of generation among fuels via big-M constraint.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Matthias Fripp</author>
    <author>Microsoft Office User</author>
  </authors>
  <commentList>
    <comment ref="O7" authorId="0" shapeId="0" xr:uid="{00000000-0006-0000-0100-000001000000}">
      <text>
        <r>
          <rPr>
            <sz val="9"/>
            <color indexed="81"/>
            <rFont val="Calibri"/>
            <family val="2"/>
          </rPr>
          <t>Barge is used primarily for HECO, but could also serve as backup for JBPHH</t>
        </r>
      </text>
    </comment>
    <comment ref="Q8" authorId="0" shapeId="0" xr:uid="{BC0BE78C-EF7F-0346-B874-5799B14C6283}">
      <text>
        <r>
          <rPr>
            <sz val="10"/>
            <color rgb="FF000000"/>
            <rFont val="Tahoma"/>
            <family val="2"/>
          </rPr>
          <t>From 2018-01-04 to 2018-07-26, this was accidentally pegged to column B instead of F, which inflated the cost by 10% in 2016 up to about 50% by 2045. This caused models run during this time to strongly prefer distributed PV over utility-scale PV, but probably didn't change overall model results by much, since distributed PV has similar cost and performance to tracking PV.</t>
        </r>
      </text>
    </comment>
    <comment ref="Q9" authorId="1" shapeId="0" xr:uid="{00000000-0006-0000-0100-000002000000}">
      <text>
        <r>
          <rPr>
            <sz val="10"/>
            <color rgb="FF000000"/>
            <rFont val="Calibri"/>
            <family val="2"/>
          </rPr>
          <t xml:space="preserve">See "tracking vs non-tracking PV costs.xlsx" and p. 40 of LBNL "Tracking the Sun VIII" at https://emp.lbl.gov/sites/all/files/lbnl-188238_2.pdf (Prices in 2014$.)
</t>
        </r>
        <r>
          <rPr>
            <sz val="10"/>
            <color rgb="FF000000"/>
            <rFont val="Calibri"/>
            <family val="2"/>
          </rPr>
          <t xml:space="preserve">
</t>
        </r>
        <r>
          <rPr>
            <sz val="10"/>
            <color rgb="FF000000"/>
            <rFont val="Calibri"/>
            <family val="2"/>
          </rPr>
          <t xml:space="preserve">Average ratio between cost of tracking and non-tracking systems in 2010-14 was 1.107.
</t>
        </r>
        <r>
          <rPr>
            <sz val="10"/>
            <color rgb="FF000000"/>
            <rFont val="Calibri"/>
            <family val="2"/>
          </rPr>
          <t xml:space="preserve">
</t>
        </r>
        <r>
          <rPr>
            <sz val="10"/>
            <color rgb="FF000000"/>
            <rFont val="Calibri"/>
            <family val="2"/>
          </rPr>
          <t xml:space="preserve">On the other hand, a dealer for ideematec quoted a total cost for their tracking structure and controls of $150-$250/kW, which is less than even a 10% markup.
</t>
        </r>
        <r>
          <rPr>
            <sz val="10"/>
            <color rgb="FF000000"/>
            <rFont val="Calibri"/>
            <family val="2"/>
          </rPr>
          <t xml:space="preserve">
</t>
        </r>
        <r>
          <rPr>
            <sz val="10"/>
            <color rgb="FF000000"/>
            <rFont val="Calibri"/>
            <family val="2"/>
          </rPr>
          <t xml:space="preserve">Before 2016-10-18, we used this approach (which doesn't account for future cost reductions with trackers):
</t>
        </r>
        <r>
          <rPr>
            <sz val="10"/>
            <color rgb="FF000000"/>
            <rFont val="Calibri"/>
            <family val="2"/>
          </rPr>
          <t xml:space="preserve">Average difference between tracking and non-tracking systems in 2010-14 was $0.362/Wdc (2014$). 
</t>
        </r>
        <r>
          <rPr>
            <sz val="10"/>
            <color rgb="FF000000"/>
            <rFont val="Calibri"/>
            <family val="2"/>
          </rPr>
          <t xml:space="preserve">This is scaled down by 1.5 based on the DC/AC ratio used in the 2016-04-01 PSIP.
</t>
        </r>
        <r>
          <rPr>
            <sz val="10"/>
            <color rgb="FF000000"/>
            <rFont val="Calibri"/>
            <family val="2"/>
          </rPr>
          <t xml:space="preserve">This is scaled up by 1.405 to reflect the difference between Hawaii-specific costs and mainland costs, shown on p. F-4 of the 2016-04-01 PSIP.
</t>
        </r>
        <r>
          <rPr>
            <sz val="10"/>
            <color rgb="FF000000"/>
            <rFont val="Calibri"/>
            <family val="2"/>
          </rPr>
          <t>These adjustments give a total extra cost of $339 (2014$)/kW for tracking capability.</t>
        </r>
      </text>
    </comment>
    <comment ref="V58" authorId="0" shapeId="0" xr:uid="{00000000-0006-0000-0100-000003000000}">
      <text>
        <r>
          <rPr>
            <sz val="9"/>
            <color rgb="FF000000"/>
            <rFont val="Calibri"/>
            <family val="2"/>
          </rPr>
          <t>Assumed similar to onshore wind or large solar</t>
        </r>
      </text>
    </comment>
    <comment ref="I60" authorId="0" shapeId="0" xr:uid="{00000000-0006-0000-0100-000004000000}">
      <text>
        <r>
          <rPr>
            <sz val="9"/>
            <color indexed="81"/>
            <rFont val="Calibri"/>
            <family val="2"/>
          </rPr>
          <t>mean value of fixed O&amp;M and capital refurbishment from OM page of "PSIP 2016 New Generation Assumptions REVISED 16-June-16.xlsx" for 2021-45 (avg of LNG and diesel modes)</t>
        </r>
      </text>
    </comment>
    <comment ref="I61" authorId="0" shapeId="0" xr:uid="{00000000-0006-0000-0100-000005000000}">
      <text>
        <r>
          <rPr>
            <sz val="9"/>
            <color indexed="81"/>
            <rFont val="Calibri"/>
            <family val="2"/>
          </rPr>
          <t>mean value from OM page of "PSIP 2016 New Generation Assumptions REVISED 16-June-16.xlsx" for 2021-45 (avg of LNG and diesel modes)</t>
        </r>
      </text>
    </comment>
    <comment ref="V62" authorId="0" shapeId="0" xr:uid="{00000000-0006-0000-0100-000006000000}">
      <text>
        <r>
          <rPr>
            <sz val="9"/>
            <color indexed="81"/>
            <rFont val="Calibri"/>
            <family val="2"/>
          </rPr>
          <t>Per John Wehrheim, Pacific Hydro, personal communication, summer 2015</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Matthias Fripp</author>
  </authors>
  <commentList>
    <comment ref="C130" authorId="0" shapeId="0" xr:uid="{00000000-0006-0000-0200-000001000000}">
      <text>
        <r>
          <rPr>
            <sz val="9"/>
            <color indexed="81"/>
            <rFont val="Calibri"/>
            <family val="2"/>
          </rPr>
          <t>We model the pure-reserve batteries as having zero hours of storage, so they can provide reserve power but no energy shifting.</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Matthias Fripp</author>
  </authors>
  <commentList>
    <comment ref="C1" authorId="0" shapeId="0" xr:uid="{00000000-0006-0000-0300-000001000000}">
      <text>
        <r>
          <rPr>
            <sz val="9"/>
            <color rgb="FF000000"/>
            <rFont val="Calibri"/>
            <family val="2"/>
          </rPr>
          <t>from 2016-04-01 PSIP Book 1, p. J-44 and 2016-12-23 PSIP Book 3, p. J-45</t>
        </r>
      </text>
    </comment>
    <comment ref="D1" authorId="0" shapeId="0" xr:uid="{00000000-0006-0000-0300-000002000000}">
      <text>
        <r>
          <rPr>
            <sz val="9"/>
            <color rgb="FF000000"/>
            <rFont val="Calibri"/>
            <family val="2"/>
          </rPr>
          <t>from 2016-04-01 PSIP Book 1, p. J-44 and 2016-12-23 PSIP Book 3, p. J-45</t>
        </r>
      </text>
    </comment>
    <comment ref="E1" authorId="0" shapeId="0" xr:uid="{00000000-0006-0000-0300-000003000000}">
      <text>
        <r>
          <rPr>
            <sz val="9"/>
            <color rgb="FF000000"/>
            <rFont val="Calibri"/>
            <family val="2"/>
          </rPr>
          <t>from 2016-04-01 PSIP Book 1, p. J-49 and 2016-12-23 PSIP Book 3, p. J-50</t>
        </r>
      </text>
    </comment>
    <comment ref="F1" authorId="0" shapeId="0" xr:uid="{00000000-0006-0000-0300-000004000000}">
      <text>
        <r>
          <rPr>
            <sz val="9"/>
            <color rgb="FF000000"/>
            <rFont val="Calibri"/>
            <family val="2"/>
          </rPr>
          <t>from 2016-04-01 PSIP Book 1, p. J-49 and 2016-12-23 PSIP Book 3, p. J-50</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Matthias Fripp</author>
  </authors>
  <commentList>
    <comment ref="B7" authorId="0" shapeId="0" xr:uid="{00000000-0006-0000-0500-000001000000}">
      <text>
        <r>
          <rPr>
            <sz val="9"/>
            <color rgb="FF000000"/>
            <rFont val="Calibri"/>
            <family val="2"/>
          </rPr>
          <t>We skip the second-to-last step, because it is non-convex and it's unclear whether it could be swapped with the last step (so we assume both duct burners and wet compression are engaged). It's actually unclear whether the table shows DB before or after WC, since the second-to-last step is labled as DB but shows the same jump in fuel as the WC step for the 3x1, for the raw CT and ST, but not the CC trains.</t>
        </r>
      </text>
    </comment>
    <comment ref="B8" authorId="0" shapeId="0" xr:uid="{00000000-0006-0000-0500-000002000000}">
      <text>
        <r>
          <rPr>
            <sz val="9"/>
            <color indexed="81"/>
            <rFont val="Calibri"/>
            <family val="2"/>
          </rPr>
          <t xml:space="preserve">We only use lowest and highest because heat rate is very nearly linear but is slighly nonconvex in the middle. </t>
        </r>
      </text>
    </comment>
    <comment ref="B10" authorId="0" shapeId="0" xr:uid="{00000000-0006-0000-0500-000003000000}">
      <text>
        <r>
          <rPr>
            <sz val="9"/>
            <color indexed="81"/>
            <rFont val="Calibri"/>
            <family val="2"/>
          </rPr>
          <t>Assumed same minimum load as later model.</t>
        </r>
      </text>
    </comment>
    <comment ref="B11" authorId="0" shapeId="0" xr:uid="{00000000-0006-0000-0500-000004000000}">
      <text>
        <r>
          <rPr>
            <sz val="9"/>
            <color indexed="81"/>
            <rFont val="Calibri"/>
            <family val="2"/>
          </rPr>
          <t xml:space="preserve">This is 8.14 MW per unit according to GE RPS study and Plexos input files at data/HECO Plans/PSIP-WebDAV/2017-01-31 Response to Parties IRs/DBEDT-IR-12/Input/Oahu/Oahu E3 Plan Input/CSV files/PSIP Max Capacity.csv. Also note: PSIP xlsx file says for MCBH: "These numbers are for the "new" 20V34DF, not the Schofield units". (Schofield also uses 34DF, per http://www.wartsila.com/media/news/27-10-2014-wartsila-supplies-50-mw-power-plant-to-help-integration-of-solar-energy-in-hawaii). Permit application to Hawaii Department of Health also says these gens have peak output of 8.3-8.4 MW with implied heat rate of 8.6 MMBtu/MWh. </t>
        </r>
      </text>
    </comment>
    <comment ref="C11" authorId="0" shapeId="0" xr:uid="{00000000-0006-0000-0500-000005000000}">
      <text>
        <r>
          <rPr>
            <sz val="9"/>
            <color indexed="81"/>
            <rFont val="Calibri"/>
            <family val="2"/>
          </rPr>
          <t>Assumed same heat rate as later model at MCBH; also matches permit application at http://health.hawaii.gov/cab/files/2016/03/0793-01.review.DRAFT_.ms_.pdf</t>
        </r>
      </text>
    </comment>
    <comment ref="B12" authorId="0" shapeId="0" xr:uid="{00000000-0006-0000-0500-000006000000}">
      <text>
        <r>
          <rPr>
            <sz val="9"/>
            <color indexed="81"/>
            <rFont val="Calibri"/>
            <family val="2"/>
          </rPr>
          <t xml:space="preserve">We only use lowest and highest because heat rate is very nearly linear but is slighly nonconvex in the middle. </t>
        </r>
      </text>
    </comment>
    <comment ref="O20" authorId="0" shapeId="0" xr:uid="{00000000-0006-0000-0500-000007000000}">
      <text>
        <r>
          <rPr>
            <sz val="9"/>
            <color indexed="81"/>
            <rFont val="Calibri"/>
            <family val="2"/>
          </rPr>
          <t>Minimum load per unit is 30% per http://www.wartsila.com/docs/default-source/Power-Plants-documents/reference-documents/power-plants-solutions-catalogue/pps2015_lowres.pdf?sfvrsn=2</t>
        </r>
      </text>
    </comment>
    <comment ref="O34" authorId="0" shapeId="0" xr:uid="{00000000-0006-0000-0500-000008000000}">
      <text>
        <r>
          <rPr>
            <sz val="9"/>
            <color indexed="81"/>
            <rFont val="Calibri"/>
            <family val="2"/>
          </rPr>
          <t>Minimum load per unit is 30% per http://www.wartsila.com/docs/default-source/Power-Plants-documents/reference-documents/power-plants-solutions-catalogue/pps2015_lowres.pdf?sfvrsn=2</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Matthias Fripp</author>
  </authors>
  <commentList>
    <comment ref="B6" authorId="0" shapeId="0" xr:uid="{C150E330-37E6-2146-B878-15D354D8E6DA}">
      <text>
        <r>
          <rPr>
            <sz val="10"/>
            <color rgb="FF000000"/>
            <rFont val="Tahoma"/>
            <family val="2"/>
          </rPr>
          <t xml:space="preserve">From each technology page in NREL ATB 2019 </t>
        </r>
        <r>
          <rPr>
            <sz val="10"/>
            <color rgb="FF000000"/>
            <rFont val="Tahoma"/>
            <family val="2"/>
          </rPr>
          <t>https://atb.nrel.gov/electricity/2019/</t>
        </r>
      </text>
    </comment>
    <comment ref="B7" authorId="0" shapeId="0" xr:uid="{95076209-C67A-534C-8017-BB220858F2F5}">
      <text>
        <r>
          <rPr>
            <sz val="10"/>
            <color rgb="FF000000"/>
            <rFont val="Tahoma"/>
            <family val="2"/>
          </rPr>
          <t xml:space="preserve">From https://www.eia.gov/analysis/studies/powerplants/capitalcost/pdf/capcost_assumption.pdf as recommended by </t>
        </r>
        <r>
          <rPr>
            <sz val="10"/>
            <color rgb="FF000000"/>
            <rFont val="Tahoma"/>
            <family val="2"/>
          </rPr>
          <t>https://atb.nrel.gov/electricity/2019/regional-capex.html</t>
        </r>
        <r>
          <rPr>
            <sz val="10"/>
            <color rgb="FF000000"/>
            <rFont val="Tahoma"/>
            <family val="2"/>
          </rPr>
          <t xml:space="preserve">. Similar values are also in https://www.eia.gov/analysis/studies/powerplants/capitalcost/pdf/beret_addendum_leidos.pdf
</t>
        </r>
      </text>
    </comment>
    <comment ref="C7" authorId="0" shapeId="0" xr:uid="{238491C9-42C8-9A48-97AD-B82E488B9ECD}">
      <text>
        <r>
          <rPr>
            <sz val="10"/>
            <color rgb="FF000000"/>
            <rFont val="Tahoma"/>
            <family val="2"/>
          </rPr>
          <t xml:space="preserve">for 150 MW facility (20 MW is 63%)
</t>
        </r>
      </text>
    </comment>
    <comment ref="D7" authorId="0" shapeId="0" xr:uid="{F0D0331E-ABB7-C14D-9BAD-D472E34BA598}">
      <text>
        <r>
          <rPr>
            <sz val="10"/>
            <color rgb="FF000000"/>
            <rFont val="Tahoma"/>
            <family val="2"/>
          </rPr>
          <t xml:space="preserve">assumed same as 20MW fixed-tilt project
</t>
        </r>
      </text>
    </comment>
    <comment ref="E7" authorId="0" shapeId="0" xr:uid="{5B64DC88-40BB-5A41-A44C-6427E3A8CCB4}">
      <text>
        <r>
          <rPr>
            <sz val="10"/>
            <color rgb="FF000000"/>
            <rFont val="Tahoma"/>
            <family val="2"/>
          </rPr>
          <t xml:space="preserve">assumed same as 20MW fixed-tilt project
</t>
        </r>
      </text>
    </comment>
    <comment ref="H7" authorId="0" shapeId="0" xr:uid="{48D7EAB1-4206-2A41-B7C0-EB5056D957A8}">
      <text>
        <r>
          <rPr>
            <sz val="10"/>
            <color rgb="FF000000"/>
            <rFont val="Tahoma"/>
            <family val="2"/>
          </rPr>
          <t xml:space="preserve">for 8-hour system shown in https://www.eia.gov/analysis/studies/powerplants/capitalcost/pdf/beret_addendum_leidos.pdf instead of 2-hour system in https://www.eia.gov/analysis/studies/powerplants/capitalcost/pdf/capcost_assumption.pdf (which is 32%)
</t>
        </r>
      </text>
    </comment>
    <comment ref="B8" authorId="0" shapeId="0" xr:uid="{BD7995BA-7047-5849-A6C5-948AC9BB6943}">
      <text>
        <r>
          <rPr>
            <sz val="10"/>
            <color rgb="FF000000"/>
            <rFont val="Tahoma"/>
            <family val="2"/>
          </rPr>
          <t>From pp. 22, 28 and 38 of https://www.nrel.gov/docs/fy19osti/72399.pdf and https://atb.nrel.gov/electricity/2019/index.html?t=su</t>
        </r>
      </text>
    </comment>
    <comment ref="B9" authorId="0" shapeId="0" xr:uid="{5A2AF5EF-DACC-1842-ADD7-874F5D3CE4EE}">
      <text>
        <r>
          <rPr>
            <sz val="10"/>
            <color rgb="FF000000"/>
            <rFont val="Tahoma"/>
            <family val="2"/>
          </rPr>
          <t>From pp. 22, 28 and 38 of https://www.nrel.gov/docs/fy19osti/72399.pdf</t>
        </r>
      </text>
    </comment>
    <comment ref="B10" authorId="0" shapeId="0" xr:uid="{79D7ADBB-86ED-D147-9973-4ADA2AB703B3}">
      <text>
        <r>
          <rPr>
            <sz val="10"/>
            <color rgb="FF000000"/>
            <rFont val="Tahoma"/>
            <family val="2"/>
          </rPr>
          <t>From pp. 17, 25 and 31 of https://www.nrel.gov/docs/fy19osti/72399.pdf</t>
        </r>
      </text>
    </comment>
    <comment ref="B11" authorId="0" shapeId="0" xr:uid="{7C97AED1-C4D5-A144-A6FE-5E75330D6911}">
      <text>
        <r>
          <rPr>
            <sz val="10"/>
            <color rgb="FF000000"/>
            <rFont val="Tahoma"/>
            <family val="2"/>
          </rPr>
          <t>From pp. 22, 28 and 38 of https://www.nrel.gov/docs/fy19osti/72399.pdf</t>
        </r>
      </text>
    </comment>
    <comment ref="C12" authorId="0" shapeId="0" xr:uid="{F55C837E-F8CD-564F-B2B5-C99E2C8FBCEA}">
      <text>
        <r>
          <rPr>
            <sz val="10"/>
            <color rgb="FF000000"/>
            <rFont val="Tahoma"/>
            <family val="2"/>
          </rPr>
          <t xml:space="preserve">From NREL ATB </t>
        </r>
        <r>
          <rPr>
            <sz val="10"/>
            <color rgb="FF000000"/>
            <rFont val="Tahoma"/>
            <family val="2"/>
          </rPr>
          <t>https://atb.nrel.gov/electricity/2019/index.html?t=su</t>
        </r>
      </text>
    </comment>
    <comment ref="D12" authorId="0" shapeId="0" xr:uid="{FFD1AB37-18F5-8140-BE1D-BDF863522516}">
      <text>
        <r>
          <rPr>
            <sz val="10"/>
            <color rgb="FF000000"/>
            <rFont val="Tahoma"/>
            <family val="2"/>
          </rPr>
          <t>From NREL ATB https://atb.nrel.gov/electricity/2019/index.html?t=su</t>
        </r>
      </text>
    </comment>
    <comment ref="E12" authorId="0" shapeId="0" xr:uid="{D6B187D3-1A55-014C-A169-F2228DC36349}">
      <text>
        <r>
          <rPr>
            <sz val="10"/>
            <color rgb="FF000000"/>
            <rFont val="Tahoma"/>
            <family val="2"/>
          </rPr>
          <t>From NREL ATB https://atb.nrel.gov/electricity/2019/index.html?t=su</t>
        </r>
      </text>
    </comment>
    <comment ref="B13" authorId="0" shapeId="0" xr:uid="{8480D9B9-F8D5-BC44-8876-B94D2F517C55}">
      <text>
        <r>
          <rPr>
            <sz val="10"/>
            <color rgb="FF000000"/>
            <rFont val="Tahoma"/>
            <family val="2"/>
          </rPr>
          <t xml:space="preserve">formula for sum of geometric progression from </t>
        </r>
        <r>
          <rPr>
            <sz val="10"/>
            <color rgb="FF000000"/>
            <rFont val="Tahoma"/>
            <family val="2"/>
          </rPr>
          <t>https://math.stackexchange.com/a/1897065/425405</t>
        </r>
      </text>
    </comment>
    <comment ref="H15" authorId="0" shapeId="0" xr:uid="{C8896929-CD64-A74C-958A-18AE5B6B773E}">
      <text>
        <r>
          <rPr>
            <sz val="10"/>
            <color rgb="FF000000"/>
            <rFont val="Tahoma"/>
            <family val="2"/>
          </rPr>
          <t>From specifications for reference storage system in ATB workbook, https://data.nrel.gov/files/89/2018-ATB-data-interim-geo.xlsm, originally from cole_utility-scale_2016 http://dx.doi.org/10.1109/NAPS.2016.7747866</t>
        </r>
      </text>
    </comment>
    <comment ref="B24" authorId="0" shapeId="0" xr:uid="{04FB8361-2916-704B-9A60-571B410FA5C8}">
      <text>
        <r>
          <rPr>
            <sz val="10"/>
            <color rgb="FF000000"/>
            <rFont val="Tahoma"/>
            <family val="2"/>
          </rPr>
          <t xml:space="preserve">Based on commercial distributed PV in ATB
</t>
        </r>
      </text>
    </comment>
    <comment ref="B27" authorId="0" shapeId="0" xr:uid="{B6C90870-930C-BB48-A6DA-EF3E13579ECC}">
      <text>
        <r>
          <rPr>
            <sz val="10"/>
            <color rgb="FF000000"/>
            <rFont val="Tahoma"/>
            <family val="2"/>
          </rPr>
          <t xml:space="preserve">based on residential PV in ATB
</t>
        </r>
      </text>
    </comment>
    <comment ref="B30" authorId="0" shapeId="0" xr:uid="{763C7937-E988-A846-B416-564A26D56708}">
      <text>
        <r>
          <rPr>
            <sz val="10"/>
            <color rgb="FF000000"/>
            <rFont val="Tahoma"/>
            <family val="2"/>
          </rPr>
          <t xml:space="preserve">We assume all Oahu wind has costs corresponding to class TRG6 in ATB (6.1-9.4 m/s annual speeds), since 82% of our turbines are between 6 and 7.5 m/s and 13% are between 7.5 and 8.5 m/s (see psql turbines table).
</t>
        </r>
        <r>
          <rPr>
            <sz val="10"/>
            <color rgb="FF000000"/>
            <rFont val="Tahoma"/>
            <family val="2"/>
          </rPr>
          <t xml:space="preserve">
</t>
        </r>
        <r>
          <rPr>
            <sz val="10"/>
            <color rgb="FF000000"/>
            <rFont val="Tahoma"/>
            <family val="2"/>
          </rPr>
          <t>TODO: cluster into wind farms, assign same turbine model to each farm, divide projects into different technologies for different years, with improving capacity factors, as described in ATB (with either-or selection for projects on same site).</t>
        </r>
      </text>
    </comment>
    <comment ref="B33" authorId="0" shapeId="0" xr:uid="{CB061FC2-B1D3-F242-BCCA-83E5D52CAF57}">
      <text>
        <r>
          <rPr>
            <sz val="10"/>
            <color rgb="FF000000"/>
            <rFont val="Tahoma"/>
            <family val="2"/>
          </rPr>
          <t>Used costs for ATB TRG7, floating wind 40 km offshore, because Oahu projects are 20-25 miles (32-40 km) offshore.</t>
        </r>
      </text>
    </comment>
    <comment ref="B39" authorId="0" shapeId="0" xr:uid="{1E2EBFF1-495A-734C-8895-AC6600D90962}">
      <text>
        <r>
          <rPr>
            <sz val="10"/>
            <color rgb="FF000000"/>
            <rFont val="Tahoma"/>
            <family val="2"/>
          </rPr>
          <t>Modeled as zero bulk energy storage, with same cost as 0.5 hours of storage, per PSIP</t>
        </r>
      </text>
    </comment>
    <comment ref="B42" authorId="0" shapeId="0" xr:uid="{FAF110A0-9AE7-D641-8F87-45CFEB2B1AAE}">
      <text>
        <r>
          <rPr>
            <sz val="10"/>
            <color rgb="FF000000"/>
            <rFont val="Tahoma"/>
            <family val="2"/>
          </rPr>
          <t>Modeled as zero bulk energy storage, but with cost equivalent to 1 hour of energy storage, per PSIP</t>
        </r>
      </text>
    </comment>
    <comment ref="B51" authorId="0" shapeId="0" xr:uid="{5F81F4D3-AD5B-A04A-9DDE-306C977B3983}">
      <text>
        <r>
          <rPr>
            <sz val="10"/>
            <color rgb="FF000000"/>
            <rFont val="Tahoma"/>
            <family val="2"/>
          </rPr>
          <t>Modeled as zero bulk energy storage, with same cost as 0.5 hours of storage, per PSIP</t>
        </r>
      </text>
    </comment>
    <comment ref="B54" authorId="0" shapeId="0" xr:uid="{592CEB2F-473F-6F42-9136-794F14339028}">
      <text>
        <r>
          <rPr>
            <sz val="10"/>
            <color rgb="FF000000"/>
            <rFont val="Tahoma"/>
            <family val="2"/>
          </rPr>
          <t xml:space="preserve">Modeled as zero bulk energy storage, but with cost equivalent to 1 hour of energy storage, per PSIP
</t>
        </r>
        <r>
          <rPr>
            <sz val="10"/>
            <color rgb="FF000000"/>
            <rFont val="Tahoma"/>
            <family val="2"/>
          </rPr>
          <t xml:space="preserve">
</t>
        </r>
        <r>
          <rPr>
            <sz val="10"/>
            <color rgb="FF000000"/>
            <rFont val="Tahoma"/>
            <family val="2"/>
          </rPr>
          <t xml:space="preserve">TODO: figure out duty cycle for regulating batteries, and use that to calculate variable cost of providing regulating reserves (and move that into Switch) and to make sure these will stay within cycle life with only 1 hour of capacity
</t>
        </r>
        <r>
          <rPr>
            <sz val="10"/>
            <color rgb="FF000000"/>
            <rFont val="Tahoma"/>
            <family val="2"/>
          </rPr>
          <t xml:space="preserve">
</t>
        </r>
        <r>
          <rPr>
            <sz val="10"/>
            <color rgb="FF000000"/>
            <rFont val="Tahoma"/>
            <family val="2"/>
          </rPr>
          <t xml:space="preserve">Notes: 
</t>
        </r>
        <r>
          <rPr>
            <sz val="10"/>
            <color rgb="FF000000"/>
            <rFont val="Tahoma"/>
            <family val="2"/>
          </rPr>
          <t xml:space="preserve">
</t>
        </r>
        <r>
          <rPr>
            <sz val="10"/>
            <color rgb="FF000000"/>
            <rFont val="Tahoma"/>
            <family val="2"/>
          </rPr>
          <t xml:space="preserve">* http://batteryuniversity.com/learn/article/how_to_prolong_lithium_based_batteries shows that shallower cycles and staying in middle of SOC range sharply extend the total amount of kWh that can be cycled through the battery; this is exactly the duty cycle that would be used for regulation. Also, the HECO storage page indicates that 15,000 cycles/year are possible for regulation, assuming 20% maximum depth of discharge and 1 hour of storage capacity (probably real duty cycle is assumed to be much less than 20% discharge, but it also may not matter how big the average swings are, because they always stay near the middle of the SOC/voltage level).
</t>
        </r>
        <r>
          <rPr>
            <sz val="10"/>
            <color rgb="FF000000"/>
            <rFont val="Tahoma"/>
            <family val="2"/>
          </rPr>
          <t xml:space="preserve">
</t>
        </r>
        <r>
          <rPr>
            <sz val="10"/>
            <color rgb="FF000000"/>
            <rFont val="Tahoma"/>
            <family val="2"/>
          </rPr>
          <t xml:space="preserve">* Tesla warranty indicates cycling equal to 2800x energy content is possible (37.8 MWh for 13.5 kW PowerWall 2 battery, https://www.tesla.com/sites/default/files/pdfs/powerwall/powerwall_2_ac_warranty_us_1-4.pdf) (could just assume double this is possibble with shallow cycles, based on the batteryuniversity graphs)
</t>
        </r>
        <r>
          <rPr>
            <sz val="10"/>
            <color rgb="FF000000"/>
            <rFont val="Tahoma"/>
            <family val="2"/>
          </rPr>
          <t xml:space="preserve">
</t>
        </r>
        <r>
          <rPr>
            <sz val="10"/>
            <color rgb="FF000000"/>
            <rFont val="Tahoma"/>
            <family val="2"/>
          </rPr>
          <t xml:space="preserve">* PJM RTO regulation signal (http://www.pjm.com/markets-and-operations/ancillary-services/) cited in SAND2016-
</t>
        </r>
        <r>
          <rPr>
            <sz val="10"/>
            <color rgb="FF000000"/>
            <rFont val="Tahoma"/>
            <family val="2"/>
          </rPr>
          <t xml:space="preserve">
</t>
        </r>
        <r>
          <rPr>
            <sz val="10"/>
            <color rgb="FF000000"/>
            <rFont val="Tahoma"/>
            <family val="2"/>
          </rPr>
          <t xml:space="preserve">4502J (https://www.osti.gov/pages/servlets/purl/1257783) has average charging/discharging load of about 28%, which would be equivalent to 2452 hours of charging a year, which doesn't seem like it could be met by 1 hour of capacity with a limit around 365 cycles/year. But this may be for intensively used regulating resources (as procured in small amounts in current PJM markets), rather than the lightly-used reserves that would be needed for backing up wind and solar at the rate that we do in Switch-Hawaii. 
</t>
        </r>
        <r>
          <rPr>
            <sz val="10"/>
            <color rgb="FF000000"/>
            <rFont val="Tahoma"/>
            <family val="2"/>
          </rPr>
          <t xml:space="preserve">
</t>
        </r>
        <r>
          <rPr>
            <sz val="10"/>
            <color rgb="FF000000"/>
            <rFont val="Tahoma"/>
            <family val="2"/>
          </rPr>
          <t xml:space="preserve">* TODO: Look at the average amount of charging and/or discharging per hour for batteries used to provide Hawaii-scale reserves for wind or solar on Oahu -- use HSIS one-minute solar data and midwest or ERCOT one-minute wind data.
</t>
        </r>
        <r>
          <rPr>
            <sz val="10"/>
            <color rgb="FF000000"/>
            <rFont val="Tahoma"/>
            <family val="2"/>
          </rPr>
          <t xml:space="preserve">
</t>
        </r>
        <r>
          <rPr>
            <sz val="10"/>
            <color rgb="FF000000"/>
            <rFont val="Tahoma"/>
            <family val="2"/>
          </rPr>
          <t xml:space="preserve">
</t>
        </r>
        <r>
          <rPr>
            <sz val="10"/>
            <color rgb="FF000000"/>
            <rFont val="Tahoma"/>
            <family val="2"/>
          </rPr>
          <t xml:space="preserve">
</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<sst xmlns="http://schemas.openxmlformats.org/spreadsheetml/2006/main" count="748" uniqueCount="267">
  <si>
    <t>technology</t>
  </si>
  <si>
    <t>min_vintage_year</t>
  </si>
  <si>
    <t>fuel</t>
  </si>
  <si>
    <t>max_age_years</t>
  </si>
  <si>
    <t>forced_outage_rate</t>
  </si>
  <si>
    <t>scheduled_outage_rate</t>
  </si>
  <si>
    <t>intermittent</t>
  </si>
  <si>
    <t>resource_limited</t>
  </si>
  <si>
    <t>distributed</t>
  </si>
  <si>
    <t>OnshoreWind</t>
  </si>
  <si>
    <t>CC_383</t>
  </si>
  <si>
    <t>CC_152</t>
  </si>
  <si>
    <t>LSFO</t>
  </si>
  <si>
    <t>IC_Barge</t>
  </si>
  <si>
    <t>IC_Schofield</t>
  </si>
  <si>
    <t>OffshoreWind</t>
  </si>
  <si>
    <t>IC_MCBH</t>
  </si>
  <si>
    <t>MauiOahuWind200</t>
  </si>
  <si>
    <t>MauiOahuWind400</t>
  </si>
  <si>
    <t>SolarCSPStorage</t>
  </si>
  <si>
    <t>CT_100</t>
  </si>
  <si>
    <t>Biomass</t>
  </si>
  <si>
    <t xml:space="preserve"> Technology </t>
  </si>
  <si>
    <t xml:space="preserve"> On-Shore Wind </t>
  </si>
  <si>
    <t xml:space="preserve"> Offshore Wind Floating Platform </t>
  </si>
  <si>
    <t xml:space="preserve"> On Shore Wind  + Cable </t>
  </si>
  <si>
    <t xml:space="preserve"> On Shore Wind + Cable </t>
  </si>
  <si>
    <t xml:space="preserve"> Utility Scale Solar PV  </t>
  </si>
  <si>
    <t xml:space="preserve"> DG Solar PV </t>
  </si>
  <si>
    <t xml:space="preserve"> Solar CSP w 10 hrs storage </t>
  </si>
  <si>
    <t xml:space="preserve"> Combined Cycle Gas </t>
  </si>
  <si>
    <t xml:space="preserve"> Simple Cycle Gas </t>
  </si>
  <si>
    <t xml:space="preserve"> Biomass </t>
  </si>
  <si>
    <t xml:space="preserve"> Internal Combustion </t>
  </si>
  <si>
    <t xml:space="preserve"> Primary Data Source </t>
  </si>
  <si>
    <t xml:space="preserve"> IHS Energy    RS Means </t>
  </si>
  <si>
    <t xml:space="preserve"> NREL </t>
  </si>
  <si>
    <t xml:space="preserve"> IHS Energy  RSMeans  Vendor Quotes </t>
  </si>
  <si>
    <t xml:space="preserve"> IHS Energy  RSMeans  </t>
  </si>
  <si>
    <t xml:space="preserve"> NextEra </t>
  </si>
  <si>
    <t xml:space="preserve"> Gas Turbine World  RSMeans </t>
  </si>
  <si>
    <t xml:space="preserve"> HECO </t>
  </si>
  <si>
    <t xml:space="preserve"> HECO Schofield Application </t>
  </si>
  <si>
    <t xml:space="preserve"> Size (MW) </t>
  </si>
  <si>
    <t>DG-PV</t>
  </si>
  <si>
    <t>383 (3 x 1)</t>
  </si>
  <si>
    <t>152 (1 x 1)</t>
  </si>
  <si>
    <t>27 (3 x             9 MW)</t>
  </si>
  <si>
    <t>54 (6 x              9 MW)</t>
  </si>
  <si>
    <t>100 (6 x 16.8 MW) Power Barge</t>
  </si>
  <si>
    <t xml:space="preserve"> Fuel </t>
  </si>
  <si>
    <t>NA</t>
  </si>
  <si>
    <t>Gas / Oil</t>
  </si>
  <si>
    <t>Gas/Oil</t>
  </si>
  <si>
    <r>
      <t>Hawaii Specific Nominal (As-Spent) Overnight Capital Cost $/KW</t>
    </r>
    <r>
      <rPr>
        <b/>
        <vertAlign val="subscript"/>
        <sz val="12"/>
        <color rgb="FF000000"/>
        <rFont val="Calibri (Body)"/>
      </rPr>
      <t xml:space="preserve">AC  </t>
    </r>
    <r>
      <rPr>
        <b/>
        <sz val="12"/>
        <color rgb="FF000000"/>
        <rFont val="Calibri (Body)"/>
      </rPr>
      <t>(AFUDC NOT included)</t>
    </r>
  </si>
  <si>
    <t xml:space="preserve"> Island </t>
  </si>
  <si>
    <t xml:space="preserve"> Oahu </t>
  </si>
  <si>
    <t xml:space="preserve"> Maui --&gt; Oahu </t>
  </si>
  <si>
    <t xml:space="preserve"> Oahu / Maui / Hawaii </t>
  </si>
  <si>
    <t xml:space="preserve"> Oahu/ Maui/ Hawaii </t>
  </si>
  <si>
    <t xml:space="preserve"> Install Year </t>
  </si>
  <si>
    <t>short names assigned manually below</t>
  </si>
  <si>
    <t>Technology ID</t>
  </si>
  <si>
    <t>inflation rate</t>
  </si>
  <si>
    <t>variable_o_m_per_mwh</t>
  </si>
  <si>
    <t>full_load_heat_rate</t>
  </si>
  <si>
    <t>CentralTrackingPV</t>
  </si>
  <si>
    <t>CentralFixedPV</t>
  </si>
  <si>
    <t>Utility Scale Tracking Solar PV</t>
  </si>
  <si>
    <t>Oahu</t>
  </si>
  <si>
    <t>HAWAIIAN ELECTRIC COMPANY</t>
  </si>
  <si>
    <t>2016 Power Supply Improvement Plan</t>
  </si>
  <si>
    <t>Energy Storage Cost Assumptions</t>
  </si>
  <si>
    <t>UPDATED MARCH 11, 2016</t>
  </si>
  <si>
    <t>Application</t>
  </si>
  <si>
    <t>Inertia</t>
  </si>
  <si>
    <t>Contingency</t>
  </si>
  <si>
    <t>Regulation / Renewable Smoothing</t>
  </si>
  <si>
    <t>Load Shifting</t>
  </si>
  <si>
    <t>Residential</t>
  </si>
  <si>
    <t>Load Shifting Long Duration</t>
  </si>
  <si>
    <t>Commercial</t>
  </si>
  <si>
    <t>Grid Support</t>
  </si>
  <si>
    <t>Size MW</t>
  </si>
  <si>
    <t>Technology</t>
  </si>
  <si>
    <t>Flywheel</t>
  </si>
  <si>
    <t>Lithium Ion</t>
  </si>
  <si>
    <r>
      <t xml:space="preserve">LI   / </t>
    </r>
    <r>
      <rPr>
        <b/>
        <sz val="12"/>
        <color rgb="FF000000"/>
        <rFont val="Calibri (Body)"/>
      </rPr>
      <t>NO INVERTER</t>
    </r>
  </si>
  <si>
    <t>LI  w/ Inverter and BoP</t>
  </si>
  <si>
    <t>LI</t>
  </si>
  <si>
    <t>PSH</t>
  </si>
  <si>
    <t xml:space="preserve">Duration Hours </t>
  </si>
  <si>
    <t>Turnaround Efficiency</t>
  </si>
  <si>
    <t>Discharge Cycles Per Year</t>
  </si>
  <si>
    <t>Up to 10</t>
  </si>
  <si>
    <t xml:space="preserve"> Up to 15,000 </t>
  </si>
  <si>
    <t xml:space="preserve"> Up to 365 </t>
  </si>
  <si>
    <t>Up to 365</t>
  </si>
  <si>
    <t>Depth of Discharge</t>
  </si>
  <si>
    <t>Up to 100%</t>
  </si>
  <si>
    <t xml:space="preserve"> Up to 20% </t>
  </si>
  <si>
    <t xml:space="preserve"> Up to 100% </t>
  </si>
  <si>
    <t>Plant Life Years</t>
  </si>
  <si>
    <t>Capital Cost in $/KILOWATT-HOUR (w/o Interconnection, w/o AFUDC)</t>
  </si>
  <si>
    <t>Install Year</t>
  </si>
  <si>
    <t>Storage Only</t>
  </si>
  <si>
    <t>Total System</t>
  </si>
  <si>
    <t>Capital Cost in $/KILOWATT (w/o Interconnection, w/o AFUDC)</t>
  </si>
  <si>
    <t>Enegy Storage Construction S-Curve</t>
  </si>
  <si>
    <t>Construction Year</t>
  </si>
  <si>
    <t>COD</t>
  </si>
  <si>
    <t>AFUDC Adder based on S-Curve</t>
  </si>
  <si>
    <t>Enegy Storage Interconnection and O&amp;M Costs</t>
  </si>
  <si>
    <t>Oahu Interconnection Cost 2016 $x1000</t>
  </si>
  <si>
    <t xml:space="preserve"> NA </t>
  </si>
  <si>
    <t xml:space="preserve"> $2,700       46 KV  /  $13,100 138 KV </t>
  </si>
  <si>
    <t xml:space="preserve"> $2,700 46 KV   /  $13,100        138 KV </t>
  </si>
  <si>
    <t xml:space="preserve"> $2,700       46 KV    $13,100 138 KV </t>
  </si>
  <si>
    <t>Escalator</t>
  </si>
  <si>
    <t>Maui Interconnection Costs $2016 $x1000</t>
  </si>
  <si>
    <t>Hawaii Interconnection Costs 2016 $x1000</t>
  </si>
  <si>
    <t>Fixed O&amp;M 2016 $/KW-Yr</t>
  </si>
  <si>
    <t>Changes and modifications</t>
  </si>
  <si>
    <t>HDB</t>
  </si>
  <si>
    <t>Updated interconnection costs for Oahu to reflect removal of land costs from substation cost estimate (assumes BESS project includes land.</t>
  </si>
  <si>
    <t xml:space="preserve">Updated BESS + inverter cost for residential energy storage to reflect changes received from BCG.  </t>
  </si>
  <si>
    <t>Added row for AFUDC factors being used by planning teams</t>
  </si>
  <si>
    <t xml:space="preserve"> Oahu 2016 Interconnect $ x 1000 </t>
  </si>
  <si>
    <t>Included in CapEx</t>
  </si>
  <si>
    <t>interconnect cost per kW</t>
  </si>
  <si>
    <t>assumed</t>
  </si>
  <si>
    <t>WND</t>
  </si>
  <si>
    <t>SUN</t>
  </si>
  <si>
    <t>year</t>
  </si>
  <si>
    <t>underlying forecast (GWh)</t>
  </si>
  <si>
    <t>energy efficiency (GWh)</t>
  </si>
  <si>
    <t>load_zone</t>
  </si>
  <si>
    <t>underlying forecast (MW)</t>
  </si>
  <si>
    <t>energy efficiency (MW)</t>
  </si>
  <si>
    <t>unit_size</t>
  </si>
  <si>
    <t>addition</t>
  </si>
  <si>
    <t>dist PV total</t>
  </si>
  <si>
    <t>tuple</t>
  </si>
  <si>
    <t>2016 Fixed O&amp;M $/KW-Yr</t>
  </si>
  <si>
    <t>2016 Variable O&amp;M $/MWH</t>
  </si>
  <si>
    <t>Fixed O&amp;M</t>
  </si>
  <si>
    <t>Variable O&amp;M</t>
  </si>
  <si>
    <t>copied from "PSIP 2016 New Generation Assumptions REVISED 16-June-16.xlsx" with state tax credit omitted from renewables</t>
  </si>
  <si>
    <t>N/A</t>
  </si>
  <si>
    <t>these are nominal project costs; earlier versions were shown in PSIP 2016-04-01 J-67 - J-70 and Appendix F (main difference is more expensive offshore wind now); may also be in 2016-09-07 workplan</t>
  </si>
  <si>
    <t>Add $205 million (2016 $) for on-shore upgrades</t>
  </si>
  <si>
    <t>NEEDS UPDATING</t>
  </si>
  <si>
    <t>$2,900         (46 kv)         $13,700        (138 kv)</t>
  </si>
  <si>
    <t xml:space="preserve">Black cells below are from "PSIP 2016 New Generation Assumptions REVISED 16-June-16.xlsx" </t>
  </si>
  <si>
    <t>load level (MW)</t>
  </si>
  <si>
    <t>CC 152 data - from PSIP 2016 New Generation Assumptions REVISED 16-June-16.xlsx, sheet "CT &amp; CC Op Parameters"</t>
  </si>
  <si>
    <t>avg heat rate (Btu/kWh)</t>
  </si>
  <si>
    <t>fuel consumption (MMBtu/h)</t>
  </si>
  <si>
    <t>Genset net output</t>
  </si>
  <si>
    <t>kWe</t>
  </si>
  <si>
    <t>20V34DF Net heat rate (HHV)</t>
  </si>
  <si>
    <t>BTU/kWh</t>
  </si>
  <si>
    <t>GAS OPERATION</t>
  </si>
  <si>
    <t>LIQUID FUEL OPERATION</t>
  </si>
  <si>
    <t>Generator set load (%)</t>
  </si>
  <si>
    <t>Genset gross output</t>
  </si>
  <si>
    <t>20V34DF Gross heat rate (LHV)</t>
  </si>
  <si>
    <t>18V50DF Gross heat rate (LHV)</t>
  </si>
  <si>
    <t>18V50DF Net heat rate (HHV)</t>
  </si>
  <si>
    <t>MW</t>
  </si>
  <si>
    <t>9 MW Wartsila units (MCBH)</t>
  </si>
  <si>
    <t>MMBtu/h</t>
  </si>
  <si>
    <t>linear fit</t>
  </si>
  <si>
    <t>inc heat rate</t>
  </si>
  <si>
    <t>reserve cost</t>
  </si>
  <si>
    <t>16.8 MW Wartsila units (power barge)</t>
  </si>
  <si>
    <t>output (MW)</t>
  </si>
  <si>
    <t>total MMBtu (avg of gas and liquid)</t>
  </si>
  <si>
    <t>baseload</t>
  </si>
  <si>
    <t>cogen</t>
  </si>
  <si>
    <t>must_run</t>
  </si>
  <si>
    <t>non_cycling</t>
  </si>
  <si>
    <t>lookup</t>
  </si>
  <si>
    <t>technologies</t>
  </si>
  <si>
    <t>max_capacity</t>
  </si>
  <si>
    <t>site</t>
  </si>
  <si>
    <t>orientation</t>
  </si>
  <si>
    <t>na</t>
  </si>
  <si>
    <t>nominal project capacity</t>
  </si>
  <si>
    <t>max projects allowed</t>
  </si>
  <si>
    <t>from "PSIP New Resource Assumptions UPDATED 11-MAR-16.xlsx" (not included in 16-June-16 workbook, not updated later)</t>
  </si>
  <si>
    <t>Battery_4</t>
  </si>
  <si>
    <t>Res_Battery_4</t>
  </si>
  <si>
    <t>Battery_6</t>
  </si>
  <si>
    <t>assumed cost</t>
  </si>
  <si>
    <t>assumed size</t>
  </si>
  <si>
    <t>hours of service</t>
  </si>
  <si>
    <t>Fixed O&amp;M ($/kW-y)</t>
  </si>
  <si>
    <t>Variable O&amp;M ($/MWh)</t>
  </si>
  <si>
    <t>Battery</t>
  </si>
  <si>
    <t>lifetime (years)</t>
  </si>
  <si>
    <t>gen_storage_efficiency</t>
  </si>
  <si>
    <t>gen_storage_energy_to_power_ratio</t>
  </si>
  <si>
    <t>Batteries</t>
  </si>
  <si>
    <t>These columns are from storage page</t>
  </si>
  <si>
    <t>gen_storage_max_cycles_per_year</t>
  </si>
  <si>
    <t>Battery_Conting</t>
  </si>
  <si>
    <t>Battery_Reg</t>
  </si>
  <si>
    <t>Lake_Wilson</t>
  </si>
  <si>
    <t>Pumped Hydro</t>
  </si>
  <si>
    <t>From John Wehrheim</t>
  </si>
  <si>
    <t>Hydro</t>
  </si>
  <si>
    <t>From NREL Annual Technology Baseline, https://atb.nrel.gov</t>
  </si>
  <si>
    <t>Scenario</t>
  </si>
  <si>
    <t>FlatDistPV</t>
  </si>
  <si>
    <t>SlopedDistPV</t>
  </si>
  <si>
    <t>DC-AC ratio</t>
  </si>
  <si>
    <t>inverter efficiency</t>
  </si>
  <si>
    <t>panel efficiency</t>
  </si>
  <si>
    <t>round-trip efficiency</t>
  </si>
  <si>
    <t>Capital cost adder for Honolulu</t>
  </si>
  <si>
    <t>tech_scen_id</t>
  </si>
  <si>
    <t>PSIP_2016_12</t>
  </si>
  <si>
    <t>Battery_Bulk</t>
  </si>
  <si>
    <t>asset life (years)</t>
  </si>
  <si>
    <t>non-resource-limited project definitions (note: only projects with technologies with the right tech_scen_id will be used in each case, so duplicates here will be dropped)</t>
  </si>
  <si>
    <t>regional capital cost ($/kW)</t>
  </si>
  <si>
    <t>regional energy capital cost ($/kWh)</t>
  </si>
  <si>
    <t>Fixed O&amp;M ($/kW-year)</t>
  </si>
  <si>
    <t>formulas change here</t>
  </si>
  <si>
    <t>&gt;&gt;&gt;</t>
  </si>
  <si>
    <t>&lt;&lt;&lt;</t>
  </si>
  <si>
    <t>Generic storage energy capital cost ($/kWh) (see below for regional values)</t>
  </si>
  <si>
    <t>Variable O&amp;M lookup</t>
  </si>
  <si>
    <t>2020-2050 average</t>
  </si>
  <si>
    <t>TODO: create separate projects and technologies for each vintage year (or maybe 5-year period), and then model improvements in performnce of newly installed renewable techs over time and degradation after installation.</t>
  </si>
  <si>
    <t>all</t>
  </si>
  <si>
    <t>Transmission cost per MW-km from project to load center</t>
  </si>
  <si>
    <t>substation_cost_per_kw</t>
  </si>
  <si>
    <t>lake wilson</t>
  </si>
  <si>
    <t>annual capital</t>
  </si>
  <si>
    <t>annual total</t>
  </si>
  <si>
    <t>capital cost</t>
  </si>
  <si>
    <t>battery_bulk (mid cost)</t>
  </si>
  <si>
    <t>ATB Scenario</t>
  </si>
  <si>
    <t>NOTE: ATB 2019 summary sheet combines fixed and variable O&amp;M into a single number; we use that number for fixed O&amp;M and zero out variable O&amp;M, since that is always zero; double-check in future years</t>
  </si>
  <si>
    <t>&lt;--- implemented directly in import code, not read from here</t>
  </si>
  <si>
    <t>annual degradation</t>
  </si>
  <si>
    <t>degradation de-rate</t>
  </si>
  <si>
    <t>total losses incl. degradation</t>
  </si>
  <si>
    <t>pre-inverter efficiency</t>
  </si>
  <si>
    <t>cost base year</t>
  </si>
  <si>
    <t>base year</t>
  </si>
  <si>
    <t>for analysis (not imported)</t>
  </si>
  <si>
    <t>capital cost for storage energy (base-year $ per kWh) (note: per-kWh cost for fixed-size technologies is generally included in per-kW cost)</t>
  </si>
  <si>
    <t>fixed operation and maintenance (base-year $/kW-year)</t>
  </si>
  <si>
    <t>capital cost (base-year $ per kW)</t>
  </si>
  <si>
    <t>cost_base_year</t>
  </si>
  <si>
    <t>Diesel</t>
  </si>
  <si>
    <t>gen_min_build_capacity</t>
  </si>
  <si>
    <t>RA3UtLosAngs</t>
  </si>
  <si>
    <t>RA3LaLTRG11</t>
  </si>
  <si>
    <t>RA3OfOTRG66</t>
  </si>
  <si>
    <t>ATB_2020_low</t>
  </si>
  <si>
    <t>Note: ATB 2020 costs are in 2018$ but PSIP is in 2016$</t>
  </si>
  <si>
    <t>These formulas should mostly self-shorten when a year is removed from the start of the ATB page, but you also need to remove the blank row below them, to shorten the named regions correctly.</t>
  </si>
  <si>
    <t>National capital cost in ATB base year dollars (including construction, excluding tax credits) (see below for regional values)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</si>
</sst>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8" formatCode="&quot;$&quot;#,##0.00_);[Red]\(&quot;$&quot;#,##0.00\)"/>
    <numFmt numFmtId="164" formatCode="&quot;$&quot;#,##0.00;[Red]\-&quot;$&quot;#,##0.00"/>
    <numFmt numFmtId="165" formatCode="_-&quot;$&quot;* #,##0.00_-;\-&quot;$&quot;* #,##0.00_-;_-&quot;$&quot;* &quot;-&quot;??_-;_-@_-"/>
    <numFmt numFmtId="166" formatCode="_-* #,##0.00_-;\-* #,##0.00_-;_-* &quot;-&quot;??_-;_-@_-"/>
    <numFmt numFmtId="167" formatCode="_-&quot;$&quot;* #,##0_-;\-&quot;$&quot;* #,##0_-;_-&quot;$&quot;* &quot;-&quot;??_-;_-@_-"/>
    <numFmt numFmtId="168" formatCode="_-* #,##0.000_-;\-* #,##0.000_-;_-* &quot;-&quot;??_-;_-@_-"/>
    <numFmt numFmtId="169" formatCode="_-* #,##0.0_-;\-* #,##0.0_-;_-* &quot;-&quot;??_-;_-@_-"/>
    <numFmt numFmtId="170" formatCode="_-* #,##0_-;\-* #,##0_-;_-* &quot;-&quot;??_-;_-@_-"/>
    <numFmt numFmtId="171" formatCode="0.0%"/>
    <numFmt numFmtId="172" formatCode="0.000%"/>
  </numFmts>
  <fonts count="38">
    <font>
      <sz val="12"/>
      <color theme="1"/>
      <name val="Calibri"/>
      <family val="2"/>
      <scheme val="minor"/>
    </font>
    <font>
      <sz val="12"/>
      <color theme="1"/>
      <name val="Calibri"/>
      <family val="2"/>
      <scheme val="minor"/>
    </font>
    <font>
      <sz val="10"/>
      <color indexed="81"/>
      <name val="Calibri"/>
      <family val="2"/>
    </font>
    <font>
      <sz val="9"/>
      <color indexed="81"/>
      <name val="Calibri"/>
      <family val="2"/>
    </font>
    <font>
      <u/>
      <sz val="12"/>
      <color theme="10"/>
      <name val="Calibri"/>
      <family val="2"/>
      <scheme val="minor"/>
    </font>
    <font>
      <u/>
      <sz val="12"/>
      <color theme="11"/>
      <name val="Calibri"/>
      <family val="2"/>
      <scheme val="minor"/>
    </font>
    <font>
      <sz val="12"/>
      <color rgb="FF0070C0"/>
      <name val="Calibri"/>
      <family val="2"/>
      <scheme val="minor"/>
    </font>
    <font>
      <b/>
      <sz val="12"/>
      <color rgb="FF000000"/>
      <name val="Calibri"/>
      <family val="2"/>
      <scheme val="minor"/>
    </font>
    <font>
      <b/>
      <sz val="12"/>
      <color rgb="FF000000"/>
      <name val="Calibri (Body)"/>
    </font>
    <font>
      <b/>
      <vertAlign val="subscript"/>
      <sz val="12"/>
      <color rgb="FF000000"/>
      <name val="Calibri (Body)"/>
    </font>
    <font>
      <sz val="12"/>
      <color rgb="FF000000"/>
      <name val="Calibri"/>
      <family val="2"/>
      <scheme val="minor"/>
    </font>
    <font>
      <b/>
      <sz val="12"/>
      <color rgb="FF3366FF"/>
      <name val="Calibri"/>
      <family val="2"/>
      <scheme val="minor"/>
    </font>
    <font>
      <sz val="12"/>
      <color rgb="FF3366FF"/>
      <name val="Calibri"/>
      <family val="2"/>
      <scheme val="minor"/>
    </font>
    <font>
      <b/>
      <sz val="16"/>
      <color rgb="FF000000"/>
      <name val="Calibri"/>
      <family val="2"/>
      <scheme val="minor"/>
    </font>
    <font>
      <b/>
      <sz val="12"/>
      <color rgb="FFFF0000"/>
      <name val="Calibri"/>
      <family val="2"/>
      <scheme val="minor"/>
    </font>
    <font>
      <sz val="12"/>
      <color rgb="FFC65911"/>
      <name val="Calibri"/>
      <family val="2"/>
      <scheme val="minor"/>
    </font>
    <font>
      <sz val="10"/>
      <color rgb="FF000000"/>
      <name val="Calibri"/>
      <family val="2"/>
      <scheme val="minor"/>
    </font>
    <font>
      <b/>
      <sz val="12"/>
      <color rgb="FF0070C0"/>
      <name val="Calibri"/>
      <family val="2"/>
      <scheme val="minor"/>
    </font>
    <font>
      <b/>
      <sz val="12"/>
      <color theme="1"/>
      <name val="Calibri"/>
      <family val="2"/>
      <scheme val="minor"/>
    </font>
    <font>
      <sz val="11"/>
      <color theme="1"/>
      <name val="Calibri"/>
      <family val="2"/>
      <scheme val="minor"/>
    </font>
    <font>
      <sz val="10"/>
      <name val="Arial"/>
      <family val="2"/>
    </font>
    <font>
      <sz val="11"/>
      <name val="Calibri"/>
      <family val="2"/>
      <scheme val="minor"/>
    </font>
    <font>
      <b/>
      <sz val="11"/>
      <name val="Calibri"/>
      <family val="2"/>
      <scheme val="minor"/>
    </font>
    <font>
      <b/>
      <sz val="11"/>
      <color rgb="FF00B050"/>
      <name val="Calibri"/>
      <family val="2"/>
      <scheme val="minor"/>
    </font>
    <font>
      <b/>
      <sz val="11"/>
      <color theme="8"/>
      <name val="Calibri"/>
      <family val="2"/>
      <scheme val="minor"/>
    </font>
    <font>
      <b/>
      <sz val="11"/>
      <color rgb="FF00B0F0"/>
      <name val="Calibri"/>
      <family val="2"/>
      <scheme val="minor"/>
    </font>
    <font>
      <b/>
      <sz val="11"/>
      <color theme="9"/>
      <name val="Calibri"/>
      <family val="2"/>
      <scheme val="minor"/>
    </font>
    <font>
      <b/>
      <sz val="11"/>
      <color theme="9" tint="-0.249977111117893"/>
      <name val="Calibri"/>
      <family val="2"/>
      <scheme val="minor"/>
    </font>
    <font>
      <b/>
      <sz val="10"/>
      <name val="Arial"/>
      <family val="2"/>
    </font>
    <font>
      <b/>
      <sz val="11"/>
      <color theme="1"/>
      <name val="Calibri"/>
      <family val="2"/>
      <scheme val="minor"/>
    </font>
    <font>
      <b/>
      <sz val="11"/>
      <color rgb="FFCC6600"/>
      <name val="Calibri"/>
      <family val="2"/>
      <scheme val="minor"/>
    </font>
    <font>
      <sz val="10"/>
      <color rgb="FF000000"/>
      <name val="Tahoma"/>
      <family val="2"/>
    </font>
    <font>
      <sz val="9"/>
      <color rgb="FF000000"/>
      <name val="Calibri"/>
      <family val="2"/>
    </font>
    <font>
      <sz val="10"/>
      <color rgb="FF000000"/>
      <name val="Calibri"/>
      <family val="2"/>
    </font>
    <font>
      <b/>
      <sz val="10"/>
      <color theme="1"/>
      <name val="Arial"/>
      <family val="2"/>
    </font>
    <font>
      <sz val="12"/>
      <color rgb="FFFF0000"/>
      <name val="Calibri"/>
      <family val="2"/>
      <scheme val="minor"/>
    </font>
    <font>
      <b/>
      <sz val="10"/>
      <color rgb="FFFF0000"/>
      <name val="Arial"/>
      <family val="2"/>
    </font>
    <font>
      <sz val="12"/>
      <name val="Calibri"/>
      <family val="2"/>
      <scheme val="minor"/>
    </font>
  </fonts>
  <fills count="6">
    <fill>
      <patternFill patternType="none"/>
    </fill>
    <fill>
      <patternFill patternType="gray125"/>
    </fill>
    <fill>
      <patternFill patternType="solid">
        <fgColor rgb="FFD9D9D9"/>
        <bgColor rgb="FF000000"/>
      </patternFill>
    </fill>
    <fill>
      <patternFill patternType="solid">
        <fgColor rgb="FFE2EFDA"/>
        <bgColor rgb="FF000000"/>
      </patternFill>
    </fill>
    <fill>
      <patternFill patternType="solid">
        <fgColor rgb="FFF2F2F2"/>
        <bgColor rgb="FF000000"/>
      </patternFill>
    </fill>
    <fill>
      <patternFill patternType="solid">
        <fgColor theme="9" tint="0.79998168889431442"/>
        <bgColor indexed="64"/>
      </patternFill>
    </fill>
  </fills>
  <borders count="50">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bottom style="thin">
        <color auto="1"/>
      </bottom>
      <diagonal/>
    </border>
    <border>
      <left style="thin">
        <color auto="1"/>
      </left>
      <right style="thin">
        <color auto="1"/>
      </right>
      <top/>
      <bottom/>
      <diagonal/>
    </border>
    <border>
      <left/>
      <right style="thin">
        <color auto="1"/>
      </right>
      <top/>
      <bottom/>
      <diagonal/>
    </border>
    <border>
      <left/>
      <right/>
      <top/>
      <bottom style="medium">
        <color auto="1"/>
      </bottom>
      <diagonal/>
    </border>
    <border>
      <left style="medium">
        <color auto="1"/>
      </left>
      <right style="thin">
        <color auto="1"/>
      </right>
      <top/>
      <bottom style="thin">
        <color auto="1"/>
      </bottom>
      <diagonal/>
    </border>
    <border>
      <left style="thin">
        <color auto="1"/>
      </left>
      <right style="thin">
        <color auto="1"/>
      </right>
      <top/>
      <bottom style="thin">
        <color rgb="FF000000"/>
      </bottom>
      <diagonal/>
    </border>
    <border>
      <left style="thin">
        <color auto="1"/>
      </left>
      <right style="medium">
        <color auto="1"/>
      </right>
      <top/>
      <bottom style="thin">
        <color rgb="FF000000"/>
      </bottom>
      <diagonal/>
    </border>
    <border>
      <left style="thin">
        <color auto="1"/>
      </left>
      <right style="medium">
        <color auto="1"/>
      </right>
      <top/>
      <bottom/>
      <diagonal/>
    </border>
    <border>
      <left style="medium">
        <color auto="1"/>
      </left>
      <right style="thin">
        <color auto="1"/>
      </right>
      <top/>
      <bottom/>
      <diagonal/>
    </border>
    <border>
      <left style="medium">
        <color auto="1"/>
      </left>
      <right style="thin">
        <color auto="1"/>
      </right>
      <top style="thin">
        <color auto="1"/>
      </top>
      <bottom/>
      <diagonal/>
    </border>
    <border>
      <left/>
      <right style="thin">
        <color auto="1"/>
      </right>
      <top style="thin">
        <color auto="1"/>
      </top>
      <bottom/>
      <diagonal/>
    </border>
    <border>
      <left style="medium">
        <color auto="1"/>
      </left>
      <right style="thin">
        <color auto="1"/>
      </right>
      <top/>
      <bottom style="medium">
        <color auto="1"/>
      </bottom>
      <diagonal/>
    </border>
    <border>
      <left/>
      <right style="thin">
        <color auto="1"/>
      </right>
      <top/>
      <bottom style="medium">
        <color auto="1"/>
      </bottom>
      <diagonal/>
    </border>
    <border>
      <left style="thin">
        <color auto="1"/>
      </left>
      <right style="medium">
        <color auto="1"/>
      </right>
      <top/>
      <bottom style="medium">
        <color auto="1"/>
      </bottom>
      <diagonal/>
    </border>
    <border>
      <left style="medium">
        <color auto="1"/>
      </left>
      <right/>
      <top style="thin">
        <color auto="1"/>
      </top>
      <bottom style="medium">
        <color auto="1"/>
      </bottom>
      <diagonal/>
    </border>
    <border>
      <left/>
      <right/>
      <top style="thin">
        <color auto="1"/>
      </top>
      <bottom style="medium">
        <color auto="1"/>
      </bottom>
      <diagonal/>
    </border>
    <border>
      <left/>
      <right style="medium">
        <color rgb="FF000000"/>
      </right>
      <top style="thin">
        <color auto="1"/>
      </top>
      <bottom style="medium">
        <color auto="1"/>
      </bottom>
      <diagonal/>
    </border>
    <border>
      <left style="thin">
        <color auto="1"/>
      </left>
      <right style="thin">
        <color auto="1"/>
      </right>
      <top style="medium">
        <color auto="1"/>
      </top>
      <bottom/>
      <diagonal/>
    </border>
    <border>
      <left style="thin">
        <color auto="1"/>
      </left>
      <right style="medium">
        <color auto="1"/>
      </right>
      <top style="medium">
        <color auto="1"/>
      </top>
      <bottom/>
      <diagonal/>
    </border>
    <border>
      <left style="medium">
        <color auto="1"/>
      </left>
      <right/>
      <top style="medium">
        <color auto="1"/>
      </top>
      <bottom/>
      <diagonal/>
    </border>
    <border>
      <left/>
      <right/>
      <top style="medium">
        <color auto="1"/>
      </top>
      <bottom/>
      <diagonal/>
    </border>
    <border>
      <left/>
      <right style="medium">
        <color rgb="FF000000"/>
      </right>
      <top style="medium">
        <color auto="1"/>
      </top>
      <bottom/>
      <diagonal/>
    </border>
    <border>
      <left style="medium">
        <color auto="1"/>
      </left>
      <right/>
      <top/>
      <bottom/>
      <diagonal/>
    </border>
    <border>
      <left/>
      <right style="medium">
        <color rgb="FF000000"/>
      </right>
      <top/>
      <bottom/>
      <diagonal/>
    </border>
    <border>
      <left style="medium">
        <color auto="1"/>
      </left>
      <right/>
      <top/>
      <bottom style="medium">
        <color auto="1"/>
      </bottom>
      <diagonal/>
    </border>
    <border>
      <left/>
      <right style="medium">
        <color rgb="FF000000"/>
      </right>
      <top/>
      <bottom style="medium">
        <color auto="1"/>
      </bottom>
      <diagonal/>
    </border>
    <border>
      <left/>
      <right/>
      <top style="thin">
        <color auto="1"/>
      </top>
      <bottom style="thin">
        <color auto="1"/>
      </bottom>
      <diagonal/>
    </border>
    <border>
      <left/>
      <right style="thin">
        <color rgb="FF000000"/>
      </right>
      <top style="thin">
        <color auto="1"/>
      </top>
      <bottom style="thin">
        <color auto="1"/>
      </bottom>
      <diagonal/>
    </border>
    <border>
      <left/>
      <right style="thin">
        <color rgb="FF000000"/>
      </right>
      <top/>
      <bottom/>
      <diagonal/>
    </border>
    <border>
      <left style="thin">
        <color auto="1"/>
      </left>
      <right/>
      <top/>
      <bottom style="thin">
        <color auto="1"/>
      </bottom>
      <diagonal/>
    </border>
    <border>
      <left/>
      <right/>
      <top/>
      <bottom style="thin">
        <color auto="1"/>
      </bottom>
      <diagonal/>
    </border>
    <border>
      <left style="thin">
        <color auto="1"/>
      </left>
      <right/>
      <top style="thin">
        <color auto="1"/>
      </top>
      <bottom style="thin">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rgb="FF000000"/>
      </right>
      <top style="medium">
        <color auto="1"/>
      </top>
      <bottom style="medium">
        <color auto="1"/>
      </bottom>
      <diagonal/>
    </border>
    <border>
      <left style="thin">
        <color auto="1"/>
      </left>
      <right style="thin">
        <color auto="1"/>
      </right>
      <top style="thin">
        <color auto="1"/>
      </top>
      <bottom/>
      <diagonal/>
    </border>
    <border>
      <left style="thin">
        <color auto="1"/>
      </left>
      <right style="thin">
        <color auto="1"/>
      </right>
      <top style="thin">
        <color auto="1"/>
      </top>
      <bottom style="medium">
        <color auto="1"/>
      </bottom>
      <diagonal/>
    </border>
    <border>
      <left/>
      <right/>
      <top style="thin">
        <color auto="1"/>
      </top>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right style="thin">
        <color auto="1"/>
      </right>
      <top style="medium">
        <color auto="1"/>
      </top>
      <bottom style="medium">
        <color auto="1"/>
      </bottom>
      <diagonal/>
    </border>
    <border>
      <left/>
      <right style="medium">
        <color auto="1"/>
      </right>
      <top style="medium">
        <color auto="1"/>
      </top>
      <bottom style="medium">
        <color auto="1"/>
      </bottom>
      <diagonal/>
    </border>
    <border>
      <left/>
      <right style="medium">
        <color auto="1"/>
      </right>
      <top style="medium">
        <color auto="1"/>
      </top>
      <bottom/>
      <diagonal/>
    </border>
    <border>
      <left/>
      <right style="medium">
        <color auto="1"/>
      </right>
      <top/>
      <bottom/>
      <diagonal/>
    </border>
    <border>
      <left/>
      <right style="medium">
        <color auto="1"/>
      </right>
      <top/>
      <bottom style="medium">
        <color auto="1"/>
      </bottom>
      <diagonal/>
    </border>
    <border>
      <left style="thin">
        <color rgb="FF000000"/>
      </left>
      <right/>
      <top style="thin">
        <color auto="1"/>
      </top>
      <bottom style="thin">
        <color auto="1"/>
      </bottom>
      <diagonal/>
    </border>
  </borders>
  <cellStyleXfs count="362">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165" fontId="1" fillId="0" borderId="0" applyFon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19" fillId="0" borderId="0"/>
    <xf numFmtId="0" fontId="2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248">
    <xf numFmtId="0" fontId="0" fillId="0" borderId="0" xfId="0"/>
    <xf numFmtId="10" fontId="0" fillId="0" borderId="0" xfId="0" applyNumberFormat="1"/>
    <xf numFmtId="9" fontId="0" fillId="0" borderId="0" xfId="0" applyNumberFormat="1"/>
    <xf numFmtId="167" fontId="7" fillId="0" borderId="1" xfId="0" applyNumberFormat="1" applyFont="1" applyBorder="1" applyAlignment="1">
      <alignment horizontal="center" vertical="center"/>
    </xf>
    <xf numFmtId="167" fontId="7" fillId="0" borderId="2" xfId="0" applyNumberFormat="1" applyFont="1" applyBorder="1" applyAlignment="1">
      <alignment horizontal="center" vertical="center" wrapText="1"/>
    </xf>
    <xf numFmtId="167" fontId="7" fillId="0" borderId="3" xfId="0" applyNumberFormat="1" applyFont="1" applyBorder="1" applyAlignment="1">
      <alignment horizontal="center" vertical="center"/>
    </xf>
    <xf numFmtId="167" fontId="7" fillId="0" borderId="4" xfId="0" applyNumberFormat="1" applyFont="1" applyBorder="1" applyAlignment="1">
      <alignment horizontal="center" vertical="center" wrapText="1"/>
    </xf>
    <xf numFmtId="167" fontId="7" fillId="0" borderId="5" xfId="0" applyNumberFormat="1" applyFont="1" applyBorder="1" applyAlignment="1">
      <alignment horizontal="center" vertical="center"/>
    </xf>
    <xf numFmtId="0" fontId="7" fillId="0" borderId="6" xfId="0" applyFont="1" applyBorder="1" applyAlignment="1">
      <alignment horizontal="center" vertical="center" wrapText="1"/>
    </xf>
    <xf numFmtId="0" fontId="7" fillId="0" borderId="2" xfId="0" applyFont="1" applyBorder="1" applyAlignment="1">
      <alignment horizontal="center" vertical="center" wrapText="1"/>
    </xf>
    <xf numFmtId="167" fontId="7" fillId="0" borderId="8" xfId="0" applyNumberFormat="1" applyFont="1" applyBorder="1" applyAlignment="1">
      <alignment horizontal="center" vertical="center" wrapText="1"/>
    </xf>
    <xf numFmtId="167" fontId="7" fillId="0" borderId="12" xfId="0" applyNumberFormat="1" applyFont="1" applyBorder="1" applyAlignment="1">
      <alignment horizontal="center" vertical="center" wrapText="1"/>
    </xf>
    <xf numFmtId="0" fontId="10" fillId="0" borderId="13" xfId="0" applyFont="1" applyBorder="1" applyAlignment="1">
      <alignment horizontal="center"/>
    </xf>
    <xf numFmtId="167" fontId="6" fillId="3" borderId="6" xfId="0" applyNumberFormat="1" applyFont="1" applyFill="1" applyBorder="1"/>
    <xf numFmtId="167" fontId="10" fillId="0" borderId="6" xfId="0" applyNumberFormat="1" applyFont="1" applyBorder="1"/>
    <xf numFmtId="167" fontId="10" fillId="3" borderId="6" xfId="0" applyNumberFormat="1" applyFont="1" applyFill="1" applyBorder="1"/>
    <xf numFmtId="167" fontId="10" fillId="0" borderId="0" xfId="0" applyNumberFormat="1" applyFont="1"/>
    <xf numFmtId="167" fontId="10" fillId="0" borderId="11" xfId="0" applyNumberFormat="1" applyFont="1" applyBorder="1"/>
    <xf numFmtId="0" fontId="10" fillId="0" borderId="12" xfId="0" applyFont="1" applyBorder="1" applyAlignment="1">
      <alignment horizontal="center"/>
    </xf>
    <xf numFmtId="167" fontId="6" fillId="3" borderId="14" xfId="0" applyNumberFormat="1" applyFont="1" applyFill="1" applyBorder="1"/>
    <xf numFmtId="0" fontId="10" fillId="0" borderId="15" xfId="0" applyFont="1" applyBorder="1" applyAlignment="1">
      <alignment horizontal="center"/>
    </xf>
    <xf numFmtId="167" fontId="10" fillId="0" borderId="16" xfId="0" applyNumberFormat="1" applyFont="1" applyBorder="1"/>
    <xf numFmtId="167" fontId="10" fillId="3" borderId="4" xfId="0" applyNumberFormat="1" applyFont="1" applyFill="1" applyBorder="1"/>
    <xf numFmtId="167" fontId="10" fillId="0" borderId="7" xfId="0" applyNumberFormat="1" applyFont="1" applyBorder="1"/>
    <xf numFmtId="167" fontId="10" fillId="0" borderId="17" xfId="0" applyNumberFormat="1" applyFont="1" applyBorder="1"/>
    <xf numFmtId="0" fontId="12" fillId="0" borderId="0" xfId="0" applyFont="1"/>
    <xf numFmtId="164" fontId="12" fillId="0" borderId="0" xfId="0" applyNumberFormat="1" applyFont="1"/>
    <xf numFmtId="0" fontId="10" fillId="0" borderId="0" xfId="0" applyFont="1"/>
    <xf numFmtId="0" fontId="7" fillId="0" borderId="1" xfId="0" applyFont="1" applyBorder="1" applyAlignment="1">
      <alignment horizontal="left"/>
    </xf>
    <xf numFmtId="0" fontId="7" fillId="0" borderId="2" xfId="0" applyFont="1" applyBorder="1" applyAlignment="1">
      <alignment horizontal="center"/>
    </xf>
    <xf numFmtId="0" fontId="7" fillId="0" borderId="0" xfId="0" applyFont="1" applyAlignment="1">
      <alignment horizontal="center"/>
    </xf>
    <xf numFmtId="0" fontId="7" fillId="0" borderId="2" xfId="0" applyFont="1" applyBorder="1"/>
    <xf numFmtId="0" fontId="7" fillId="0" borderId="3" xfId="0" applyFont="1" applyBorder="1" applyAlignment="1">
      <alignment horizontal="left"/>
    </xf>
    <xf numFmtId="168" fontId="10" fillId="0" borderId="32" xfId="0" applyNumberFormat="1" applyFont="1" applyBorder="1" applyAlignment="1">
      <alignment horizontal="right" vertical="center"/>
    </xf>
    <xf numFmtId="168" fontId="10" fillId="0" borderId="32" xfId="0" applyNumberFormat="1" applyFont="1" applyBorder="1" applyAlignment="1">
      <alignment horizontal="right"/>
    </xf>
    <xf numFmtId="0" fontId="10" fillId="0" borderId="2" xfId="0" applyFont="1" applyBorder="1" applyAlignment="1">
      <alignment horizontal="center" vertical="center"/>
    </xf>
    <xf numFmtId="0" fontId="10" fillId="0" borderId="4" xfId="0" applyFont="1" applyBorder="1" applyAlignment="1">
      <alignment horizontal="right" wrapText="1"/>
    </xf>
    <xf numFmtId="0" fontId="10" fillId="0" borderId="2" xfId="0" applyFont="1" applyBorder="1" applyAlignment="1">
      <alignment horizontal="right"/>
    </xf>
    <xf numFmtId="0" fontId="10" fillId="0" borderId="4" xfId="0" applyFont="1" applyBorder="1" applyAlignment="1">
      <alignment horizontal="right" vertical="center"/>
    </xf>
    <xf numFmtId="169" fontId="10" fillId="0" borderId="4" xfId="0" applyNumberFormat="1" applyFont="1" applyBorder="1" applyAlignment="1">
      <alignment horizontal="right"/>
    </xf>
    <xf numFmtId="9" fontId="10" fillId="0" borderId="4" xfId="0" applyNumberFormat="1" applyFont="1" applyBorder="1" applyAlignment="1">
      <alignment horizontal="center" vertical="center"/>
    </xf>
    <xf numFmtId="0" fontId="10" fillId="0" borderId="4" xfId="0" applyFont="1" applyBorder="1"/>
    <xf numFmtId="9" fontId="10" fillId="0" borderId="4" xfId="0" applyNumberFormat="1" applyFont="1" applyBorder="1"/>
    <xf numFmtId="170" fontId="10" fillId="0" borderId="4" xfId="0" applyNumberFormat="1" applyFont="1" applyBorder="1" applyAlignment="1">
      <alignment horizontal="center" vertical="center"/>
    </xf>
    <xf numFmtId="0" fontId="10" fillId="0" borderId="0" xfId="0" applyFont="1" applyAlignment="1">
      <alignment horizontal="center"/>
    </xf>
    <xf numFmtId="9" fontId="10" fillId="0" borderId="4" xfId="0" applyNumberFormat="1" applyFont="1" applyBorder="1" applyAlignment="1">
      <alignment horizontal="center"/>
    </xf>
    <xf numFmtId="0" fontId="7" fillId="0" borderId="33" xfId="0" applyFont="1" applyBorder="1" applyAlignment="1">
      <alignment horizontal="left"/>
    </xf>
    <xf numFmtId="9" fontId="10" fillId="0" borderId="34" xfId="0" applyNumberFormat="1" applyFont="1" applyBorder="1" applyAlignment="1">
      <alignment horizontal="center" vertical="center"/>
    </xf>
    <xf numFmtId="0" fontId="10" fillId="0" borderId="4" xfId="0" applyFont="1" applyBorder="1" applyAlignment="1">
      <alignment horizontal="center"/>
    </xf>
    <xf numFmtId="0" fontId="7" fillId="0" borderId="0" xfId="0" applyFont="1"/>
    <xf numFmtId="0" fontId="15" fillId="0" borderId="0" xfId="0" applyFont="1" applyAlignment="1">
      <alignment horizontal="right" vertical="center"/>
    </xf>
    <xf numFmtId="0" fontId="10" fillId="0" borderId="0" xfId="0" applyFont="1" applyAlignment="1">
      <alignment horizontal="right"/>
    </xf>
    <xf numFmtId="0" fontId="16" fillId="0" borderId="0" xfId="0" applyFont="1"/>
    <xf numFmtId="167" fontId="10" fillId="0" borderId="39" xfId="0" applyNumberFormat="1" applyFont="1" applyBorder="1"/>
    <xf numFmtId="167" fontId="10" fillId="0" borderId="14" xfId="0" applyNumberFormat="1" applyFont="1" applyBorder="1"/>
    <xf numFmtId="167" fontId="10" fillId="3" borderId="14" xfId="0" applyNumberFormat="1" applyFont="1" applyFill="1" applyBorder="1"/>
    <xf numFmtId="165" fontId="10" fillId="0" borderId="0" xfId="0" applyNumberFormat="1" applyFont="1"/>
    <xf numFmtId="167" fontId="10" fillId="0" borderId="5" xfId="0" applyNumberFormat="1" applyFont="1" applyBorder="1"/>
    <xf numFmtId="167" fontId="10" fillId="0" borderId="3" xfId="0" applyNumberFormat="1" applyFont="1" applyBorder="1"/>
    <xf numFmtId="167" fontId="10" fillId="0" borderId="4" xfId="0" applyNumberFormat="1" applyFont="1" applyBorder="1"/>
    <xf numFmtId="167" fontId="10" fillId="0" borderId="40" xfId="0" applyNumberFormat="1" applyFont="1" applyBorder="1"/>
    <xf numFmtId="167" fontId="10" fillId="0" borderId="41" xfId="0" applyNumberFormat="1" applyFont="1" applyBorder="1"/>
    <xf numFmtId="167" fontId="10" fillId="3" borderId="39" xfId="0" applyNumberFormat="1" applyFont="1" applyFill="1" applyBorder="1"/>
    <xf numFmtId="167" fontId="10" fillId="0" borderId="42" xfId="0" applyNumberFormat="1" applyFont="1" applyBorder="1"/>
    <xf numFmtId="167" fontId="10" fillId="3" borderId="5" xfId="0" applyNumberFormat="1" applyFont="1" applyFill="1" applyBorder="1"/>
    <xf numFmtId="167" fontId="10" fillId="0" borderId="34" xfId="0" applyNumberFormat="1" applyFont="1" applyBorder="1"/>
    <xf numFmtId="167" fontId="10" fillId="3" borderId="3" xfId="0" applyNumberFormat="1" applyFont="1" applyFill="1" applyBorder="1"/>
    <xf numFmtId="0" fontId="10" fillId="0" borderId="39" xfId="0" applyFont="1" applyBorder="1"/>
    <xf numFmtId="0" fontId="10" fillId="0" borderId="14" xfId="0" applyFont="1" applyBorder="1"/>
    <xf numFmtId="171" fontId="10" fillId="0" borderId="5" xfId="0" applyNumberFormat="1" applyFont="1" applyBorder="1"/>
    <xf numFmtId="171" fontId="10" fillId="0" borderId="6" xfId="0" applyNumberFormat="1" applyFont="1" applyBorder="1"/>
    <xf numFmtId="171" fontId="10" fillId="0" borderId="6" xfId="0" applyNumberFormat="1" applyFont="1" applyBorder="1" applyAlignment="1">
      <alignment horizontal="right"/>
    </xf>
    <xf numFmtId="0" fontId="10" fillId="0" borderId="5" xfId="0" applyFont="1" applyBorder="1"/>
    <xf numFmtId="0" fontId="10" fillId="0" borderId="6" xfId="0" applyFont="1" applyBorder="1"/>
    <xf numFmtId="9" fontId="10" fillId="0" borderId="5" xfId="0" applyNumberFormat="1" applyFont="1" applyBorder="1"/>
    <xf numFmtId="9" fontId="10" fillId="0" borderId="6" xfId="0" applyNumberFormat="1" applyFont="1" applyBorder="1"/>
    <xf numFmtId="0" fontId="10" fillId="0" borderId="3" xfId="0" applyFont="1" applyBorder="1"/>
    <xf numFmtId="172" fontId="10" fillId="0" borderId="43" xfId="0" applyNumberFormat="1" applyFont="1" applyBorder="1"/>
    <xf numFmtId="172" fontId="10" fillId="0" borderId="44" xfId="0" applyNumberFormat="1" applyFont="1" applyBorder="1"/>
    <xf numFmtId="172" fontId="10" fillId="0" borderId="44" xfId="0" applyNumberFormat="1" applyFont="1" applyBorder="1" applyAlignment="1">
      <alignment horizontal="center"/>
    </xf>
    <xf numFmtId="10" fontId="10" fillId="0" borderId="44" xfId="0" applyNumberFormat="1" applyFont="1" applyBorder="1"/>
    <xf numFmtId="10" fontId="10" fillId="0" borderId="44" xfId="0" applyNumberFormat="1" applyFont="1" applyBorder="1" applyAlignment="1">
      <alignment horizontal="right"/>
    </xf>
    <xf numFmtId="10" fontId="10" fillId="0" borderId="45" xfId="0" applyNumberFormat="1" applyFont="1" applyBorder="1"/>
    <xf numFmtId="0" fontId="7" fillId="0" borderId="0" xfId="0" applyFont="1" applyAlignment="1">
      <alignment wrapText="1"/>
    </xf>
    <xf numFmtId="167" fontId="10" fillId="0" borderId="14" xfId="0" applyNumberFormat="1" applyFont="1" applyBorder="1" applyAlignment="1">
      <alignment horizontal="right"/>
    </xf>
    <xf numFmtId="167" fontId="10" fillId="3" borderId="14" xfId="0" applyNumberFormat="1" applyFont="1" applyFill="1" applyBorder="1" applyAlignment="1">
      <alignment horizontal="center" wrapText="1"/>
    </xf>
    <xf numFmtId="166" fontId="10" fillId="0" borderId="14" xfId="0" applyNumberFormat="1" applyFont="1" applyBorder="1" applyAlignment="1">
      <alignment horizontal="right"/>
    </xf>
    <xf numFmtId="0" fontId="7" fillId="0" borderId="0" xfId="0" applyFont="1" applyAlignment="1">
      <alignment horizontal="left" indent="1"/>
    </xf>
    <xf numFmtId="10" fontId="10" fillId="0" borderId="5" xfId="0" applyNumberFormat="1" applyFont="1" applyBorder="1"/>
    <xf numFmtId="166" fontId="10" fillId="0" borderId="6" xfId="0" applyNumberFormat="1" applyFont="1" applyBorder="1" applyAlignment="1">
      <alignment horizontal="right"/>
    </xf>
    <xf numFmtId="10" fontId="10" fillId="0" borderId="6" xfId="0" applyNumberFormat="1" applyFont="1" applyBorder="1"/>
    <xf numFmtId="0" fontId="7" fillId="0" borderId="0" xfId="0" applyFont="1" applyAlignment="1">
      <alignment horizontal="left" wrapText="1"/>
    </xf>
    <xf numFmtId="167" fontId="10" fillId="0" borderId="5" xfId="0" applyNumberFormat="1" applyFont="1" applyBorder="1" applyAlignment="1">
      <alignment horizontal="right"/>
    </xf>
    <xf numFmtId="167" fontId="10" fillId="0" borderId="6" xfId="0" applyNumberFormat="1" applyFont="1" applyBorder="1" applyAlignment="1">
      <alignment horizontal="right"/>
    </xf>
    <xf numFmtId="165" fontId="10" fillId="0" borderId="6" xfId="0" applyNumberFormat="1" applyFont="1" applyBorder="1"/>
    <xf numFmtId="165" fontId="10" fillId="0" borderId="6" xfId="0" applyNumberFormat="1" applyFont="1" applyBorder="1" applyAlignment="1">
      <alignment horizontal="right"/>
    </xf>
    <xf numFmtId="0" fontId="10" fillId="4" borderId="23" xfId="0" applyFont="1" applyFill="1" applyBorder="1"/>
    <xf numFmtId="0" fontId="10" fillId="4" borderId="24" xfId="0" applyFont="1" applyFill="1" applyBorder="1"/>
    <xf numFmtId="0" fontId="10" fillId="4" borderId="46" xfId="0" applyFont="1" applyFill="1" applyBorder="1"/>
    <xf numFmtId="0" fontId="10" fillId="4" borderId="0" xfId="0" applyFont="1" applyFill="1"/>
    <xf numFmtId="0" fontId="10" fillId="4" borderId="26" xfId="0" applyFont="1" applyFill="1" applyBorder="1"/>
    <xf numFmtId="0" fontId="10" fillId="4" borderId="47" xfId="0" applyFont="1" applyFill="1" applyBorder="1"/>
    <xf numFmtId="15" fontId="10" fillId="4" borderId="26" xfId="0" applyNumberFormat="1" applyFont="1" applyFill="1" applyBorder="1"/>
    <xf numFmtId="0" fontId="10" fillId="4" borderId="0" xfId="0" applyFont="1" applyFill="1" applyAlignment="1">
      <alignment horizontal="right"/>
    </xf>
    <xf numFmtId="0" fontId="10" fillId="4" borderId="28" xfId="0" applyFont="1" applyFill="1" applyBorder="1"/>
    <xf numFmtId="0" fontId="10" fillId="4" borderId="7" xfId="0" applyFont="1" applyFill="1" applyBorder="1"/>
    <xf numFmtId="0" fontId="10" fillId="4" borderId="48" xfId="0" applyFont="1" applyFill="1" applyBorder="1"/>
    <xf numFmtId="167" fontId="7" fillId="0" borderId="39" xfId="0" applyNumberFormat="1" applyFont="1" applyBorder="1" applyAlignment="1">
      <alignment vertical="center" wrapText="1"/>
    </xf>
    <xf numFmtId="167" fontId="10" fillId="3" borderId="14" xfId="0" applyNumberFormat="1" applyFont="1" applyFill="1" applyBorder="1" applyAlignment="1">
      <alignment horizontal="right" vertical="center" wrapText="1"/>
    </xf>
    <xf numFmtId="0" fontId="10" fillId="0" borderId="14" xfId="0" applyFont="1" applyBorder="1" applyAlignment="1">
      <alignment horizontal="center" vertical="center" wrapText="1"/>
    </xf>
    <xf numFmtId="167" fontId="10" fillId="3" borderId="14" xfId="0" applyNumberFormat="1" applyFont="1" applyFill="1" applyBorder="1" applyAlignment="1">
      <alignment horizontal="center" vertical="center" wrapText="1"/>
    </xf>
    <xf numFmtId="0" fontId="7" fillId="0" borderId="0" xfId="0" applyFont="1" applyAlignment="1">
      <alignment horizontal="center" vertical="center" wrapText="1"/>
    </xf>
    <xf numFmtId="0" fontId="10" fillId="0" borderId="39" xfId="0" applyFont="1" applyBorder="1" applyAlignment="1">
      <alignment horizontal="center" vertical="center" wrapText="1"/>
    </xf>
    <xf numFmtId="164" fontId="11" fillId="0" borderId="0" xfId="0" applyNumberFormat="1" applyFont="1"/>
    <xf numFmtId="167" fontId="12" fillId="0" borderId="0" xfId="0" applyNumberFormat="1" applyFont="1"/>
    <xf numFmtId="0" fontId="12" fillId="0" borderId="0" xfId="0" applyNumberFormat="1" applyFont="1"/>
    <xf numFmtId="0" fontId="11" fillId="0" borderId="0" xfId="0" applyNumberFormat="1" applyFont="1"/>
    <xf numFmtId="167" fontId="11" fillId="0" borderId="0" xfId="0" applyNumberFormat="1" applyFont="1"/>
    <xf numFmtId="4" fontId="0" fillId="0" borderId="0" xfId="0" applyNumberFormat="1"/>
    <xf numFmtId="0" fontId="0" fillId="0" borderId="0" xfId="0" applyAlignment="1">
      <alignment horizontal="right"/>
    </xf>
    <xf numFmtId="167" fontId="17" fillId="0" borderId="2" xfId="0" applyNumberFormat="1" applyFont="1" applyBorder="1" applyAlignment="1">
      <alignment horizontal="center" vertical="center" wrapText="1"/>
    </xf>
    <xf numFmtId="167" fontId="17" fillId="0" borderId="4" xfId="0" applyNumberFormat="1" applyFont="1" applyBorder="1" applyAlignment="1">
      <alignment horizontal="center" vertical="center" wrapText="1"/>
    </xf>
    <xf numFmtId="0" fontId="17" fillId="0" borderId="6" xfId="0" applyFont="1" applyBorder="1" applyAlignment="1">
      <alignment horizontal="center" vertical="center" wrapText="1"/>
    </xf>
    <xf numFmtId="0" fontId="17" fillId="0" borderId="2" xfId="0" applyFont="1" applyBorder="1" applyAlignment="1">
      <alignment horizontal="center" vertical="center" wrapText="1"/>
    </xf>
    <xf numFmtId="0" fontId="18" fillId="0" borderId="5" xfId="0" applyFont="1" applyBorder="1"/>
    <xf numFmtId="165" fontId="0" fillId="0" borderId="5" xfId="119" applyFont="1" applyBorder="1" applyAlignment="1">
      <alignment horizontal="right"/>
    </xf>
    <xf numFmtId="165" fontId="1" fillId="0" borderId="5" xfId="119" applyFont="1" applyBorder="1" applyAlignment="1">
      <alignment horizontal="right"/>
    </xf>
    <xf numFmtId="0" fontId="0" fillId="5" borderId="0" xfId="0" applyFill="1"/>
    <xf numFmtId="165" fontId="0" fillId="5" borderId="5" xfId="119" applyFont="1" applyFill="1" applyBorder="1" applyAlignment="1">
      <alignment horizontal="right"/>
    </xf>
    <xf numFmtId="0" fontId="0" fillId="0" borderId="0" xfId="0" applyAlignment="1">
      <alignment horizontal="left"/>
    </xf>
    <xf numFmtId="0" fontId="18" fillId="0" borderId="0" xfId="0" applyFont="1"/>
    <xf numFmtId="165" fontId="18" fillId="0" borderId="5" xfId="119" applyFont="1" applyBorder="1" applyAlignment="1">
      <alignment horizontal="right" wrapText="1"/>
    </xf>
    <xf numFmtId="0" fontId="19" fillId="0" borderId="0" xfId="174"/>
    <xf numFmtId="0" fontId="19" fillId="0" borderId="0" xfId="174" applyFont="1"/>
    <xf numFmtId="0" fontId="21" fillId="0" borderId="0" xfId="175" applyFont="1" applyProtection="1">
      <protection locked="0"/>
    </xf>
    <xf numFmtId="0" fontId="22" fillId="0" borderId="0" xfId="175" applyFont="1" applyAlignment="1" applyProtection="1">
      <alignment horizontal="right"/>
      <protection locked="0"/>
    </xf>
    <xf numFmtId="0" fontId="22" fillId="0" borderId="0" xfId="175" applyFont="1" applyProtection="1">
      <protection locked="0"/>
    </xf>
    <xf numFmtId="0" fontId="20" fillId="0" borderId="0" xfId="175" applyFill="1" applyProtection="1">
      <protection locked="0"/>
    </xf>
    <xf numFmtId="0" fontId="21" fillId="0" borderId="0" xfId="175" applyFont="1" applyFill="1" applyAlignment="1" applyProtection="1">
      <alignment horizontal="right"/>
      <protection locked="0"/>
    </xf>
    <xf numFmtId="1" fontId="19" fillId="0" borderId="0" xfId="174" applyNumberFormat="1"/>
    <xf numFmtId="0" fontId="22" fillId="0" borderId="0" xfId="175" applyFont="1" applyFill="1" applyAlignment="1" applyProtection="1">
      <alignment horizontal="right"/>
      <protection locked="0"/>
    </xf>
    <xf numFmtId="1" fontId="23" fillId="0" borderId="0" xfId="174" applyNumberFormat="1" applyFont="1"/>
    <xf numFmtId="0" fontId="23" fillId="0" borderId="0" xfId="175" applyFont="1" applyProtection="1">
      <protection locked="0"/>
    </xf>
    <xf numFmtId="0" fontId="21" fillId="0" borderId="0" xfId="175" applyFont="1" applyAlignment="1" applyProtection="1">
      <alignment horizontal="right"/>
      <protection locked="0"/>
    </xf>
    <xf numFmtId="1" fontId="21" fillId="0" borderId="0" xfId="175" applyNumberFormat="1" applyFont="1" applyProtection="1">
      <protection locked="0"/>
    </xf>
    <xf numFmtId="0" fontId="21" fillId="0" borderId="0" xfId="174" applyFont="1"/>
    <xf numFmtId="1" fontId="24" fillId="0" borderId="0" xfId="175" applyNumberFormat="1" applyFont="1" applyProtection="1">
      <protection locked="0"/>
    </xf>
    <xf numFmtId="0" fontId="24" fillId="0" borderId="0" xfId="175" applyFont="1" applyProtection="1">
      <protection locked="0"/>
    </xf>
    <xf numFmtId="0" fontId="25" fillId="0" borderId="0" xfId="174" applyFont="1"/>
    <xf numFmtId="1" fontId="26" fillId="0" borderId="0" xfId="174" applyNumberFormat="1" applyFont="1"/>
    <xf numFmtId="0" fontId="26" fillId="0" borderId="0" xfId="175" applyFont="1" applyProtection="1">
      <protection locked="0"/>
    </xf>
    <xf numFmtId="0" fontId="27" fillId="0" borderId="0" xfId="174" applyFont="1"/>
    <xf numFmtId="0" fontId="28" fillId="0" borderId="0" xfId="175" applyFont="1" applyFill="1" applyProtection="1">
      <protection locked="0"/>
    </xf>
    <xf numFmtId="0" fontId="29" fillId="0" borderId="0" xfId="174" applyFont="1"/>
    <xf numFmtId="1" fontId="21" fillId="0" borderId="0" xfId="175" applyNumberFormat="1" applyFont="1" applyFill="1" applyProtection="1">
      <protection locked="0"/>
    </xf>
    <xf numFmtId="1" fontId="25" fillId="0" borderId="0" xfId="175" applyNumberFormat="1" applyFont="1" applyProtection="1">
      <protection locked="0"/>
    </xf>
    <xf numFmtId="0" fontId="25" fillId="0" borderId="0" xfId="175" applyFont="1" applyProtection="1">
      <protection locked="0"/>
    </xf>
    <xf numFmtId="1" fontId="30" fillId="0" borderId="0" xfId="175" applyNumberFormat="1" applyFont="1" applyProtection="1">
      <protection locked="0"/>
    </xf>
    <xf numFmtId="0" fontId="30" fillId="0" borderId="0" xfId="175" applyFont="1" applyProtection="1">
      <protection locked="0"/>
    </xf>
    <xf numFmtId="167" fontId="17" fillId="0" borderId="22" xfId="0" applyNumberFormat="1" applyFont="1" applyBorder="1" applyAlignment="1">
      <alignment horizontal="center" vertical="center" wrapText="1"/>
    </xf>
    <xf numFmtId="167" fontId="17" fillId="0" borderId="10" xfId="0" applyNumberFormat="1" applyFont="1" applyBorder="1" applyAlignment="1">
      <alignment horizontal="center" vertical="center" wrapText="1"/>
    </xf>
    <xf numFmtId="168" fontId="12" fillId="0" borderId="0" xfId="0" applyNumberFormat="1" applyFont="1"/>
    <xf numFmtId="0" fontId="11" fillId="0" borderId="0" xfId="0" applyFont="1"/>
    <xf numFmtId="9" fontId="11" fillId="0" borderId="0" xfId="0" applyNumberFormat="1" applyFont="1"/>
    <xf numFmtId="0" fontId="34" fillId="0" borderId="0" xfId="0" applyFont="1" applyBorder="1" applyAlignment="1">
      <alignment horizontal="center" vertical="top"/>
    </xf>
    <xf numFmtId="37" fontId="0" fillId="0" borderId="0" xfId="0" applyNumberFormat="1"/>
    <xf numFmtId="171" fontId="0" fillId="0" borderId="0" xfId="0" applyNumberFormat="1"/>
    <xf numFmtId="0" fontId="18" fillId="0" borderId="0" xfId="0" applyFont="1" applyAlignment="1">
      <alignment horizontal="right"/>
    </xf>
    <xf numFmtId="0" fontId="18" fillId="0" borderId="0" xfId="0" applyFont="1" applyAlignment="1">
      <alignment horizontal="left"/>
    </xf>
    <xf numFmtId="0" fontId="18" fillId="0" borderId="0" xfId="0" applyFont="1" applyAlignment="1"/>
    <xf numFmtId="0" fontId="7" fillId="2" borderId="0" xfId="0" applyFont="1" applyFill="1" applyBorder="1" applyAlignment="1">
      <alignment horizontal="center"/>
    </xf>
    <xf numFmtId="8" fontId="0" fillId="0" borderId="0" xfId="0" applyNumberFormat="1"/>
    <xf numFmtId="1" fontId="0" fillId="0" borderId="0" xfId="0" applyNumberFormat="1"/>
    <xf numFmtId="2" fontId="0" fillId="0" borderId="0" xfId="0" applyNumberFormat="1"/>
    <xf numFmtId="3" fontId="0" fillId="0" borderId="0" xfId="0" applyNumberFormat="1"/>
    <xf numFmtId="3" fontId="14" fillId="0" borderId="0" xfId="0" applyNumberFormat="1" applyFont="1"/>
    <xf numFmtId="2" fontId="14" fillId="0" borderId="0" xfId="0" applyNumberFormat="1" applyFont="1"/>
    <xf numFmtId="0" fontId="14" fillId="0" borderId="0" xfId="0" applyFont="1"/>
    <xf numFmtId="1" fontId="14" fillId="0" borderId="0" xfId="0" applyNumberFormat="1" applyFont="1"/>
    <xf numFmtId="37" fontId="14" fillId="0" borderId="0" xfId="0" applyNumberFormat="1" applyFont="1"/>
    <xf numFmtId="1" fontId="0" fillId="0" borderId="0" xfId="0" applyNumberFormat="1" applyFont="1"/>
    <xf numFmtId="0" fontId="14" fillId="0" borderId="0" xfId="0" applyFont="1" applyAlignment="1">
      <alignment horizontal="right"/>
    </xf>
    <xf numFmtId="167" fontId="35" fillId="3" borderId="14" xfId="0" applyNumberFormat="1" applyFont="1" applyFill="1" applyBorder="1"/>
    <xf numFmtId="167" fontId="35" fillId="0" borderId="16" xfId="0" applyNumberFormat="1" applyFont="1" applyBorder="1"/>
    <xf numFmtId="167" fontId="35" fillId="3" borderId="4" xfId="0" applyNumberFormat="1" applyFont="1" applyFill="1" applyBorder="1"/>
    <xf numFmtId="167" fontId="35" fillId="0" borderId="7" xfId="0" applyNumberFormat="1" applyFont="1" applyBorder="1"/>
    <xf numFmtId="167" fontId="35" fillId="0" borderId="17" xfId="0" applyNumberFormat="1" applyFont="1" applyBorder="1"/>
    <xf numFmtId="164" fontId="35" fillId="0" borderId="0" xfId="0" applyNumberFormat="1" applyFont="1"/>
    <xf numFmtId="0" fontId="35" fillId="0" borderId="12" xfId="0" applyFont="1" applyBorder="1" applyAlignment="1">
      <alignment horizontal="center"/>
    </xf>
    <xf numFmtId="167" fontId="35" fillId="0" borderId="6" xfId="0" applyNumberFormat="1" applyFont="1" applyBorder="1"/>
    <xf numFmtId="167" fontId="35" fillId="3" borderId="6" xfId="0" applyNumberFormat="1" applyFont="1" applyFill="1" applyBorder="1"/>
    <xf numFmtId="167" fontId="35" fillId="0" borderId="0" xfId="0" applyNumberFormat="1" applyFont="1"/>
    <xf numFmtId="167" fontId="35" fillId="0" borderId="11" xfId="0" applyNumberFormat="1" applyFont="1" applyBorder="1"/>
    <xf numFmtId="0" fontId="35" fillId="0" borderId="0" xfId="0" applyFont="1"/>
    <xf numFmtId="0" fontId="36" fillId="0" borderId="0" xfId="0" applyFont="1" applyBorder="1" applyAlignment="1">
      <alignment horizontal="center" vertical="top"/>
    </xf>
    <xf numFmtId="2" fontId="37" fillId="0" borderId="0" xfId="0" applyNumberFormat="1" applyFont="1"/>
    <xf numFmtId="167" fontId="7" fillId="0" borderId="21" xfId="0" applyNumberFormat="1" applyFont="1" applyBorder="1" applyAlignment="1">
      <alignment horizontal="center" vertical="center" wrapText="1"/>
    </xf>
    <xf numFmtId="167" fontId="7" fillId="0" borderId="9" xfId="0" applyNumberFormat="1" applyFont="1" applyBorder="1" applyAlignment="1">
      <alignment horizontal="center" vertical="center" wrapText="1"/>
    </xf>
    <xf numFmtId="167" fontId="17" fillId="0" borderId="22" xfId="0" applyNumberFormat="1" applyFont="1" applyBorder="1" applyAlignment="1">
      <alignment horizontal="center" vertical="center" wrapText="1"/>
    </xf>
    <xf numFmtId="167" fontId="17" fillId="0" borderId="10" xfId="0" applyNumberFormat="1" applyFont="1" applyBorder="1" applyAlignment="1">
      <alignment horizontal="center" vertical="center" wrapText="1"/>
    </xf>
    <xf numFmtId="0" fontId="7" fillId="2" borderId="18" xfId="0" applyFont="1" applyFill="1" applyBorder="1" applyAlignment="1">
      <alignment horizontal="center"/>
    </xf>
    <xf numFmtId="0" fontId="7" fillId="2" borderId="19" xfId="0" applyFont="1" applyFill="1" applyBorder="1" applyAlignment="1">
      <alignment horizontal="center"/>
    </xf>
    <xf numFmtId="0" fontId="7" fillId="2" borderId="20" xfId="0" applyFont="1" applyFill="1" applyBorder="1" applyAlignment="1">
      <alignment horizontal="center"/>
    </xf>
    <xf numFmtId="167" fontId="7" fillId="0" borderId="22" xfId="0" applyNumberFormat="1" applyFont="1" applyBorder="1" applyAlignment="1">
      <alignment horizontal="center" vertical="center" wrapText="1"/>
    </xf>
    <xf numFmtId="167" fontId="7" fillId="0" borderId="10" xfId="0" applyNumberFormat="1" applyFont="1" applyBorder="1" applyAlignment="1">
      <alignment horizontal="center" vertical="center" wrapText="1"/>
    </xf>
    <xf numFmtId="0" fontId="13" fillId="2" borderId="23" xfId="0" applyFont="1" applyFill="1" applyBorder="1" applyAlignment="1">
      <alignment horizontal="center"/>
    </xf>
    <xf numFmtId="0" fontId="13" fillId="2" borderId="24" xfId="0" applyFont="1" applyFill="1" applyBorder="1" applyAlignment="1">
      <alignment horizontal="center"/>
    </xf>
    <xf numFmtId="0" fontId="13" fillId="2" borderId="25" xfId="0" applyFont="1" applyFill="1" applyBorder="1" applyAlignment="1">
      <alignment horizontal="center"/>
    </xf>
    <xf numFmtId="0" fontId="13" fillId="2" borderId="26" xfId="0" applyFont="1" applyFill="1" applyBorder="1" applyAlignment="1">
      <alignment horizontal="center"/>
    </xf>
    <xf numFmtId="0" fontId="13" fillId="2" borderId="0" xfId="0" applyFont="1" applyFill="1" applyBorder="1" applyAlignment="1">
      <alignment horizontal="center"/>
    </xf>
    <xf numFmtId="0" fontId="13" fillId="2" borderId="27" xfId="0" applyFont="1" applyFill="1" applyBorder="1" applyAlignment="1">
      <alignment horizontal="center"/>
    </xf>
    <xf numFmtId="0" fontId="14" fillId="2" borderId="28" xfId="0" applyFont="1" applyFill="1" applyBorder="1" applyAlignment="1">
      <alignment horizontal="left"/>
    </xf>
    <xf numFmtId="0" fontId="14" fillId="2" borderId="7" xfId="0" applyFont="1" applyFill="1" applyBorder="1" applyAlignment="1">
      <alignment horizontal="left"/>
    </xf>
    <xf numFmtId="0" fontId="14" fillId="2" borderId="29" xfId="0" applyFont="1" applyFill="1" applyBorder="1" applyAlignment="1">
      <alignment horizontal="left"/>
    </xf>
    <xf numFmtId="0" fontId="7" fillId="0" borderId="35" xfId="0" applyFont="1" applyBorder="1" applyAlignment="1">
      <alignment horizontal="center"/>
    </xf>
    <xf numFmtId="0" fontId="7" fillId="0" borderId="30" xfId="0" applyFont="1" applyBorder="1" applyAlignment="1">
      <alignment horizontal="center"/>
    </xf>
    <xf numFmtId="0" fontId="7" fillId="0" borderId="2" xfId="0" applyFont="1" applyBorder="1" applyAlignment="1">
      <alignment horizontal="center"/>
    </xf>
    <xf numFmtId="0" fontId="7" fillId="0" borderId="31" xfId="0" applyFont="1" applyBorder="1" applyAlignment="1">
      <alignment horizontal="center"/>
    </xf>
    <xf numFmtId="0" fontId="7" fillId="0" borderId="49" xfId="0" applyFont="1" applyBorder="1" applyAlignment="1">
      <alignment horizontal="center"/>
    </xf>
    <xf numFmtId="168" fontId="10" fillId="0" borderId="49" xfId="0" applyNumberFormat="1" applyFont="1" applyBorder="1" applyAlignment="1">
      <alignment horizontal="center"/>
    </xf>
    <xf numFmtId="168" fontId="10" fillId="0" borderId="31" xfId="0" applyNumberFormat="1" applyFont="1" applyBorder="1" applyAlignment="1">
      <alignment horizontal="center"/>
    </xf>
    <xf numFmtId="0" fontId="10" fillId="4" borderId="35" xfId="0" applyFont="1" applyFill="1" applyBorder="1" applyAlignment="1">
      <alignment horizontal="center"/>
    </xf>
    <xf numFmtId="0" fontId="10" fillId="4" borderId="30" xfId="0" applyFont="1" applyFill="1" applyBorder="1" applyAlignment="1">
      <alignment horizontal="center"/>
    </xf>
    <xf numFmtId="0" fontId="10" fillId="4" borderId="2" xfId="0" applyFont="1" applyFill="1" applyBorder="1" applyAlignment="1">
      <alignment horizontal="center"/>
    </xf>
    <xf numFmtId="169" fontId="10" fillId="0" borderId="35" xfId="0" applyNumberFormat="1" applyFont="1" applyBorder="1" applyAlignment="1">
      <alignment horizontal="center"/>
    </xf>
    <xf numFmtId="169" fontId="10" fillId="0" borderId="31" xfId="0" applyNumberFormat="1" applyFont="1" applyBorder="1" applyAlignment="1">
      <alignment horizontal="center"/>
    </xf>
    <xf numFmtId="9" fontId="10" fillId="0" borderId="35" xfId="0" applyNumberFormat="1" applyFont="1" applyBorder="1" applyAlignment="1">
      <alignment horizontal="center"/>
    </xf>
    <xf numFmtId="9" fontId="10" fillId="0" borderId="30" xfId="0" applyNumberFormat="1" applyFont="1" applyBorder="1" applyAlignment="1">
      <alignment horizontal="center"/>
    </xf>
    <xf numFmtId="9" fontId="10" fillId="0" borderId="2" xfId="0" applyNumberFormat="1" applyFont="1" applyBorder="1" applyAlignment="1">
      <alignment horizontal="center"/>
    </xf>
    <xf numFmtId="9" fontId="10" fillId="0" borderId="31" xfId="0" applyNumberFormat="1" applyFont="1" applyBorder="1" applyAlignment="1">
      <alignment horizontal="center"/>
    </xf>
    <xf numFmtId="0" fontId="10" fillId="0" borderId="35" xfId="0" applyFont="1" applyBorder="1" applyAlignment="1">
      <alignment horizontal="center" vertical="center"/>
    </xf>
    <xf numFmtId="0" fontId="10" fillId="0" borderId="30" xfId="0" applyFont="1" applyBorder="1" applyAlignment="1">
      <alignment horizontal="center" vertical="center"/>
    </xf>
    <xf numFmtId="0" fontId="10" fillId="0" borderId="31" xfId="0" applyFont="1" applyBorder="1" applyAlignment="1">
      <alignment horizontal="center" vertical="center"/>
    </xf>
    <xf numFmtId="170" fontId="10" fillId="0" borderId="49" xfId="0" applyNumberFormat="1" applyFont="1" applyBorder="1" applyAlignment="1">
      <alignment horizontal="center"/>
    </xf>
    <xf numFmtId="170" fontId="10" fillId="0" borderId="30" xfId="0" applyNumberFormat="1" applyFont="1" applyBorder="1" applyAlignment="1">
      <alignment horizontal="center"/>
    </xf>
    <xf numFmtId="170" fontId="10" fillId="0" borderId="31" xfId="0" applyNumberFormat="1" applyFont="1" applyBorder="1" applyAlignment="1">
      <alignment horizontal="center"/>
    </xf>
    <xf numFmtId="170" fontId="10" fillId="0" borderId="2" xfId="0" applyNumberFormat="1" applyFont="1" applyBorder="1" applyAlignment="1">
      <alignment horizontal="center"/>
    </xf>
    <xf numFmtId="0" fontId="10" fillId="0" borderId="49" xfId="0" applyFont="1" applyBorder="1" applyAlignment="1">
      <alignment horizontal="center"/>
    </xf>
    <xf numFmtId="0" fontId="10" fillId="0" borderId="30" xfId="0" applyFont="1" applyBorder="1" applyAlignment="1">
      <alignment horizontal="center"/>
    </xf>
    <xf numFmtId="0" fontId="10" fillId="0" borderId="2" xfId="0" applyFont="1" applyBorder="1" applyAlignment="1">
      <alignment horizontal="center"/>
    </xf>
    <xf numFmtId="0" fontId="10" fillId="0" borderId="2" xfId="0" applyFont="1" applyBorder="1" applyAlignment="1">
      <alignment horizontal="center" vertical="center"/>
    </xf>
    <xf numFmtId="170" fontId="10" fillId="0" borderId="35" xfId="0" applyNumberFormat="1" applyFont="1" applyBorder="1" applyAlignment="1">
      <alignment horizontal="center"/>
    </xf>
    <xf numFmtId="0" fontId="7" fillId="0" borderId="36" xfId="0" applyFont="1" applyBorder="1" applyAlignment="1">
      <alignment horizontal="center" vertical="center"/>
    </xf>
    <xf numFmtId="0" fontId="7" fillId="0" borderId="37" xfId="0" applyFont="1" applyBorder="1" applyAlignment="1">
      <alignment horizontal="center" vertical="center"/>
    </xf>
    <xf numFmtId="0" fontId="7" fillId="0" borderId="38" xfId="0" applyFont="1" applyBorder="1" applyAlignment="1">
      <alignment horizontal="center" vertical="center"/>
    </xf>
    <xf numFmtId="0" fontId="10" fillId="0" borderId="35" xfId="0" applyFont="1" applyBorder="1" applyAlignment="1">
      <alignment horizontal="center"/>
    </xf>
    <xf numFmtId="0" fontId="10" fillId="0" borderId="31" xfId="0" applyFont="1" applyBorder="1" applyAlignment="1">
      <alignment horizontal="center"/>
    </xf>
    <xf numFmtId="9" fontId="10" fillId="0" borderId="49" xfId="0" applyNumberFormat="1" applyFont="1" applyBorder="1" applyAlignment="1">
      <alignment horizontal="center"/>
    </xf>
  </cellXfs>
  <cellStyles count="362">
    <cellStyle name="Currency" xfId="119" builtinId="4"/>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Normal" xfId="0" builtinId="0"/>
    <cellStyle name="Normal 2 2" xfId="175" xr:uid="{00000000-0005-0000-0000-000068010000}"/>
    <cellStyle name="Normal 3" xfId="174" xr:uid="{00000000-0005-0000-0000-00006901000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scatterChart>
        <c:scatterStyle val="lineMarker"/>
        <c:varyColors val="0"/>
        <c:ser>
          <c:idx val="0"/>
          <c:order val="0"/>
          <c:tx>
            <c:strRef>
              <c:f>'heat rates'!$H$11</c:f>
              <c:strCache>
                <c:ptCount val="1"/>
                <c:pt idx="0">
                  <c:v>9 MW Wartsila units (MCBH)</c:v>
                </c:pt>
              </c:strCache>
            </c:strRef>
          </c:tx>
          <c:spPr>
            <a:ln w="31750">
              <a:noFill/>
            </a:ln>
          </c:spPr>
          <c:trendline>
            <c:trendlineType val="linear"/>
            <c:dispRSqr val="1"/>
            <c:dispEq val="1"/>
            <c:trendlineLbl>
              <c:layout>
                <c:manualLayout>
                  <c:x val="0.23220275590551201"/>
                  <c:y val="0.151171624380286"/>
                </c:manualLayout>
              </c:layout>
              <c:numFmt formatCode="General" sourceLinked="0"/>
            </c:trendlineLbl>
          </c:trendline>
          <c:xVal>
            <c:numRef>
              <c:f>'heat rates'!$I$20:$O$20</c:f>
              <c:numCache>
                <c:formatCode>General</c:formatCode>
                <c:ptCount val="7"/>
                <c:pt idx="0">
                  <c:v>9.1638600000000014</c:v>
                </c:pt>
                <c:pt idx="1">
                  <c:v>8.2464959999999987</c:v>
                </c:pt>
                <c:pt idx="2">
                  <c:v>7.3271759999999997</c:v>
                </c:pt>
                <c:pt idx="3">
                  <c:v>6.4058999999999999</c:v>
                </c:pt>
                <c:pt idx="4">
                  <c:v>5.4816899999999995</c:v>
                </c:pt>
                <c:pt idx="5">
                  <c:v>4.5555240000000001</c:v>
                </c:pt>
                <c:pt idx="6">
                  <c:v>2.7333143999999998</c:v>
                </c:pt>
              </c:numCache>
            </c:numRef>
          </c:xVal>
          <c:yVal>
            <c:numRef>
              <c:f>'heat rates'!$I$21:$O$21</c:f>
              <c:numCache>
                <c:formatCode>General</c:formatCode>
                <c:ptCount val="7"/>
                <c:pt idx="0">
                  <c:v>79.487490300000019</c:v>
                </c:pt>
                <c:pt idx="1">
                  <c:v>71.520729920000022</c:v>
                </c:pt>
                <c:pt idx="2">
                  <c:v>65.065734939999999</c:v>
                </c:pt>
                <c:pt idx="3">
                  <c:v>59.000598750000009</c:v>
                </c:pt>
                <c:pt idx="4">
                  <c:v>51.759848925000007</c:v>
                </c:pt>
                <c:pt idx="5">
                  <c:v>44.204350129999995</c:v>
                </c:pt>
                <c:pt idx="6">
                  <c:v>30.884983140685581</c:v>
                </c:pt>
              </c:numCache>
            </c:numRef>
          </c:yVal>
          <c:smooth val="0"/>
          <c:extLst>
            <c:ext xmlns:c16="http://schemas.microsoft.com/office/drawing/2014/chart" uri="{C3380CC4-5D6E-409C-BE32-E72D297353CC}">
              <c16:uniqueId val="{00000001-41CD-3344-B84C-25CB235AB65B}"/>
            </c:ext>
          </c:extLst>
        </c:ser>
        <c:ser>
          <c:idx val="1"/>
          <c:order val="1"/>
          <c:tx>
            <c:strRef>
              <c:f>'heat rates'!$H$25</c:f>
              <c:strCache>
                <c:ptCount val="1"/>
                <c:pt idx="0">
                  <c:v>16.8 MW Wartsila units (power barge)</c:v>
                </c:pt>
              </c:strCache>
            </c:strRef>
          </c:tx>
          <c:spPr>
            <a:ln w="31750">
              <a:noFill/>
            </a:ln>
          </c:spPr>
          <c:trendline>
            <c:trendlineType val="linear"/>
            <c:dispRSqr val="1"/>
            <c:dispEq val="1"/>
            <c:trendlineLbl>
              <c:numFmt formatCode="General" sourceLinked="0"/>
            </c:trendlineLbl>
          </c:trendline>
          <c:xVal>
            <c:numRef>
              <c:f>'heat rates'!$I$34:$O$34</c:f>
              <c:numCache>
                <c:formatCode>General</c:formatCode>
                <c:ptCount val="7"/>
                <c:pt idx="0">
                  <c:v>16.786391999999999</c:v>
                </c:pt>
                <c:pt idx="1">
                  <c:v>15.112056000000001</c:v>
                </c:pt>
                <c:pt idx="2">
                  <c:v>13.433807999999999</c:v>
                </c:pt>
                <c:pt idx="3">
                  <c:v>11.75067</c:v>
                </c:pt>
                <c:pt idx="4">
                  <c:v>10.063619999999998</c:v>
                </c:pt>
                <c:pt idx="5">
                  <c:v>8.3716800000000013</c:v>
                </c:pt>
                <c:pt idx="6">
                  <c:v>5.0230080000000008</c:v>
                </c:pt>
              </c:numCache>
            </c:numRef>
          </c:xVal>
          <c:yVal>
            <c:numRef>
              <c:f>'heat rates'!$I$35:$O$35</c:f>
              <c:numCache>
                <c:formatCode>General</c:formatCode>
                <c:ptCount val="7"/>
                <c:pt idx="0">
                  <c:v>143.12673410000002</c:v>
                </c:pt>
                <c:pt idx="1">
                  <c:v>128.71291946000002</c:v>
                </c:pt>
                <c:pt idx="2">
                  <c:v>116.41905592000002</c:v>
                </c:pt>
                <c:pt idx="3">
                  <c:v>104.43167662499998</c:v>
                </c:pt>
                <c:pt idx="4">
                  <c:v>91.937188350000028</c:v>
                </c:pt>
                <c:pt idx="5">
                  <c:v>78.920503600000004</c:v>
                </c:pt>
                <c:pt idx="6">
                  <c:v>53.664720719504444</c:v>
                </c:pt>
              </c:numCache>
            </c:numRef>
          </c:yVal>
          <c:smooth val="0"/>
          <c:extLst>
            <c:ext xmlns:c16="http://schemas.microsoft.com/office/drawing/2014/chart" uri="{C3380CC4-5D6E-409C-BE32-E72D297353CC}">
              <c16:uniqueId val="{00000003-41CD-3344-B84C-25CB235AB65B}"/>
            </c:ext>
          </c:extLst>
        </c:ser>
        <c:dLbls>
          <c:showLegendKey val="0"/>
          <c:showVal val="0"/>
          <c:showCatName val="0"/>
          <c:showSerName val="0"/>
          <c:showPercent val="0"/>
          <c:showBubbleSize val="0"/>
        </c:dLbls>
        <c:axId val="-2125943384"/>
        <c:axId val="-2133756920"/>
      </c:scatterChart>
      <c:valAx>
        <c:axId val="-2125943384"/>
        <c:scaling>
          <c:orientation val="minMax"/>
        </c:scaling>
        <c:delete val="0"/>
        <c:axPos val="b"/>
        <c:numFmt formatCode="General" sourceLinked="1"/>
        <c:majorTickMark val="out"/>
        <c:minorTickMark val="none"/>
        <c:tickLblPos val="nextTo"/>
        <c:crossAx val="-2133756920"/>
        <c:crosses val="autoZero"/>
        <c:crossBetween val="midCat"/>
      </c:valAx>
      <c:valAx>
        <c:axId val="-2133756920"/>
        <c:scaling>
          <c:orientation val="minMax"/>
        </c:scaling>
        <c:delete val="0"/>
        <c:axPos val="l"/>
        <c:majorGridlines/>
        <c:numFmt formatCode="General" sourceLinked="1"/>
        <c:majorTickMark val="out"/>
        <c:minorTickMark val="none"/>
        <c:tickLblPos val="nextTo"/>
        <c:crossAx val="-2125943384"/>
        <c:crosses val="autoZero"/>
        <c:crossBetween val="midCat"/>
      </c:valAx>
    </c:plotArea>
    <c:legend>
      <c:legendPos val="r"/>
      <c:overlay val="0"/>
    </c:legend>
    <c:plotVisOnly val="1"/>
    <c:dispBlanksAs val="gap"/>
    <c:showDLblsOverMax val="0"/>
  </c:chart>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273050</xdr:colOff>
      <xdr:row>37</xdr:row>
      <xdr:rowOff>82550</xdr:rowOff>
    </xdr:from>
    <xdr:to>
      <xdr:col>11</xdr:col>
      <xdr:colOff>323850</xdr:colOff>
      <xdr:row>51</xdr:row>
      <xdr:rowOff>158750</xdr:rowOff>
    </xdr:to>
    <xdr:graphicFrame macro="">
      <xdr:nvGraphicFramePr>
        <xdr:cNvPr id="2" name="Chart 1">
          <a:extLst>
            <a:ext uri="{FF2B5EF4-FFF2-40B4-BE49-F238E27FC236}">
              <a16:creationId xmlns:a16="http://schemas.microsoft.com/office/drawing/2014/main" id="{00000000-0008-0000-05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NREL%20ATB/2020-ATB-Data.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eface and Contents"/>
      <sheetName val="Financial Definitions"/>
      <sheetName val="Offshore Wind"/>
      <sheetName val="Land-Based Wind"/>
      <sheetName val="Solar - Utility PV"/>
      <sheetName val="Solar - PV Dist. Comm"/>
      <sheetName val="Solar - PV Dist. Res"/>
      <sheetName val="Solar - CSP"/>
      <sheetName val="Geothermal"/>
      <sheetName val="Hydropower"/>
      <sheetName val="Coal"/>
      <sheetName val="Natural Gas"/>
      <sheetName val="Nuclear"/>
      <sheetName val="Biopower"/>
      <sheetName val="Storage"/>
      <sheetName val="WACC Calc"/>
      <sheetName val="Summary"/>
      <sheetName val="Summary_CAPEX"/>
      <sheetName val="Summary_CF"/>
      <sheetName val="Summary_LCOE"/>
      <sheetName val="Summary_FOM"/>
      <sheetName val="Summary_VOM"/>
      <sheetName val="Summary_Fuel"/>
      <sheetName val="Summary_WACCNomTech"/>
      <sheetName val="LCOE Range"/>
      <sheetName val="PV OCC"/>
      <sheetName val="Program Goal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row r="10">
          <cell r="AX10">
            <v>335.35301394813848</v>
          </cell>
          <cell r="AY10">
            <v>317</v>
          </cell>
          <cell r="AZ10">
            <v>246.89946991575823</v>
          </cell>
          <cell r="BA10">
            <v>229.52140538302547</v>
          </cell>
          <cell r="BB10">
            <v>212.14334085029265</v>
          </cell>
          <cell r="BC10">
            <v>194.76527631755985</v>
          </cell>
          <cell r="BD10">
            <v>177.38721178482706</v>
          </cell>
          <cell r="BE10">
            <v>160.00914725209432</v>
          </cell>
          <cell r="BF10">
            <v>151.3062332891277</v>
          </cell>
          <cell r="BG10">
            <v>142.60331932616106</v>
          </cell>
          <cell r="BH10">
            <v>133.90040536319444</v>
          </cell>
          <cell r="BI10">
            <v>125.19749140022778</v>
          </cell>
          <cell r="BJ10">
            <v>116.49457743726111</v>
          </cell>
          <cell r="BK10">
            <v>114.21533570479296</v>
          </cell>
          <cell r="BL10">
            <v>111.9360939723248</v>
          </cell>
          <cell r="BM10">
            <v>109.65685223985665</v>
          </cell>
          <cell r="BN10">
            <v>107.37761050738848</v>
          </cell>
          <cell r="BO10">
            <v>105.09836877492032</v>
          </cell>
          <cell r="BP10">
            <v>102.81912704245217</v>
          </cell>
          <cell r="BQ10">
            <v>100.539885309984</v>
          </cell>
          <cell r="BR10">
            <v>98.26064357751585</v>
          </cell>
          <cell r="BS10">
            <v>95.981401845047685</v>
          </cell>
          <cell r="BT10">
            <v>93.702160112579534</v>
          </cell>
          <cell r="BU10">
            <v>91.422918380111369</v>
          </cell>
          <cell r="BV10">
            <v>89.143676647643218</v>
          </cell>
          <cell r="BW10">
            <v>86.864434915175053</v>
          </cell>
          <cell r="BX10">
            <v>84.585193182706888</v>
          </cell>
          <cell r="BY10">
            <v>82.305951450238723</v>
          </cell>
          <cell r="BZ10">
            <v>80.026709717770572</v>
          </cell>
          <cell r="CA10">
            <v>77.747467985302421</v>
          </cell>
          <cell r="CB10">
            <v>75.46822625283427</v>
          </cell>
          <cell r="CC10">
            <v>73.18898452036612</v>
          </cell>
          <cell r="CD10">
            <v>70.909742787898097</v>
          </cell>
        </row>
        <row r="11">
          <cell r="AX11">
            <v>335.35301394813848</v>
          </cell>
          <cell r="AY11">
            <v>317</v>
          </cell>
          <cell r="AZ11">
            <v>298.64698605186152</v>
          </cell>
          <cell r="BA11">
            <v>280.14703669424989</v>
          </cell>
          <cell r="BB11">
            <v>261.64708733663832</v>
          </cell>
          <cell r="BC11">
            <v>243.14713797902678</v>
          </cell>
          <cell r="BD11">
            <v>224.64718862141524</v>
          </cell>
          <cell r="BE11">
            <v>206.1472392638037</v>
          </cell>
          <cell r="BF11">
            <v>198.47515412524004</v>
          </cell>
          <cell r="BG11">
            <v>190.80306898667635</v>
          </cell>
          <cell r="BH11">
            <v>183.13098384811269</v>
          </cell>
          <cell r="BI11">
            <v>175.45889870954906</v>
          </cell>
          <cell r="BJ11">
            <v>167.78681357098529</v>
          </cell>
          <cell r="BK11">
            <v>165.68947840134803</v>
          </cell>
          <cell r="BL11">
            <v>163.59214323171071</v>
          </cell>
          <cell r="BM11">
            <v>161.49480806207339</v>
          </cell>
          <cell r="BN11">
            <v>159.39747289243607</v>
          </cell>
          <cell r="BO11">
            <v>157.30013772279875</v>
          </cell>
          <cell r="BP11">
            <v>155.20280255316146</v>
          </cell>
          <cell r="BQ11">
            <v>153.10546738352414</v>
          </cell>
          <cell r="BR11">
            <v>151.00813221388682</v>
          </cell>
          <cell r="BS11">
            <v>148.91079704424951</v>
          </cell>
          <cell r="BT11">
            <v>146.81346187461224</v>
          </cell>
          <cell r="BU11">
            <v>144.71612670497493</v>
          </cell>
          <cell r="BV11">
            <v>142.61879153533761</v>
          </cell>
          <cell r="BW11">
            <v>140.52145636570029</v>
          </cell>
          <cell r="BX11">
            <v>138.424121196063</v>
          </cell>
          <cell r="BY11">
            <v>136.32678602642568</v>
          </cell>
          <cell r="BZ11">
            <v>134.22945085678836</v>
          </cell>
          <cell r="CA11">
            <v>132.13211568715104</v>
          </cell>
          <cell r="CB11">
            <v>130.03478051751372</v>
          </cell>
          <cell r="CC11">
            <v>127.93744534787645</v>
          </cell>
          <cell r="CD11">
            <v>125.840110178239</v>
          </cell>
        </row>
        <row r="12">
          <cell r="AX12">
            <v>335.35301394813848</v>
          </cell>
          <cell r="AY12">
            <v>317</v>
          </cell>
          <cell r="AZ12">
            <v>308.69358288770059</v>
          </cell>
          <cell r="BA12">
            <v>300.38716577540112</v>
          </cell>
          <cell r="BB12">
            <v>292.08074866310159</v>
          </cell>
          <cell r="BC12">
            <v>283.77433155080212</v>
          </cell>
          <cell r="BD12">
            <v>275.4679144385027</v>
          </cell>
          <cell r="BE12">
            <v>267.16149732620318</v>
          </cell>
          <cell r="BF12">
            <v>260.92320855614975</v>
          </cell>
          <cell r="BG12">
            <v>254.68491978609626</v>
          </cell>
          <cell r="BH12">
            <v>248.44663101604277</v>
          </cell>
          <cell r="BI12">
            <v>242.20834224598931</v>
          </cell>
          <cell r="BJ12">
            <v>235.97005347593583</v>
          </cell>
          <cell r="BK12">
            <v>233.02042780748664</v>
          </cell>
          <cell r="BL12">
            <v>230.07080213903745</v>
          </cell>
          <cell r="BM12">
            <v>227.12117647058827</v>
          </cell>
          <cell r="BN12">
            <v>224.17155080213905</v>
          </cell>
          <cell r="BO12">
            <v>221.22192513368989</v>
          </cell>
          <cell r="BP12">
            <v>218.27229946524071</v>
          </cell>
          <cell r="BQ12">
            <v>215.32267379679152</v>
          </cell>
          <cell r="BR12">
            <v>212.3730481283423</v>
          </cell>
          <cell r="BS12">
            <v>209.42342245989312</v>
          </cell>
          <cell r="BT12">
            <v>206.47379679144393</v>
          </cell>
          <cell r="BU12">
            <v>203.52417112299474</v>
          </cell>
          <cell r="BV12">
            <v>200.57454545454556</v>
          </cell>
          <cell r="BW12">
            <v>197.62491978609637</v>
          </cell>
          <cell r="BX12">
            <v>194.67529411764718</v>
          </cell>
          <cell r="BY12">
            <v>191.725668449198</v>
          </cell>
          <cell r="BZ12">
            <v>188.77604278074878</v>
          </cell>
          <cell r="CA12">
            <v>185.82641711229959</v>
          </cell>
          <cell r="CB12">
            <v>182.87679144385041</v>
          </cell>
          <cell r="CC12">
            <v>179.92716577540122</v>
          </cell>
          <cell r="CD12">
            <v>176.97754010695192</v>
          </cell>
        </row>
        <row r="17">
          <cell r="L17">
            <v>40.834783401886895</v>
          </cell>
          <cell r="M17">
            <v>38.6</v>
          </cell>
          <cell r="N17">
            <v>30.064099491319457</v>
          </cell>
          <cell r="O17">
            <v>27.948032327396788</v>
          </cell>
          <cell r="P17">
            <v>25.831965163474123</v>
          </cell>
          <cell r="Q17">
            <v>23.715897999551455</v>
          </cell>
          <cell r="R17">
            <v>21.599830835628786</v>
          </cell>
          <cell r="S17">
            <v>19.483763671706125</v>
          </cell>
          <cell r="T17">
            <v>18.424039763281797</v>
          </cell>
          <cell r="U17">
            <v>17.364315854857466</v>
          </cell>
          <cell r="V17">
            <v>16.304591946433142</v>
          </cell>
          <cell r="W17">
            <v>15.244868038008811</v>
          </cell>
          <cell r="X17">
            <v>14.185144129584479</v>
          </cell>
          <cell r="Y17">
            <v>13.907608700962172</v>
          </cell>
          <cell r="Z17">
            <v>13.630073272339866</v>
          </cell>
          <cell r="AA17">
            <v>13.35253784371756</v>
          </cell>
          <cell r="AB17">
            <v>13.075002415095254</v>
          </cell>
          <cell r="AC17">
            <v>12.797466986472948</v>
          </cell>
          <cell r="AD17">
            <v>12.519931557850644</v>
          </cell>
          <cell r="AE17">
            <v>12.242396129228338</v>
          </cell>
          <cell r="AF17">
            <v>11.964860700606032</v>
          </cell>
          <cell r="AG17">
            <v>11.687325271983724</v>
          </cell>
          <cell r="AH17">
            <v>11.40978984336142</v>
          </cell>
          <cell r="AI17">
            <v>11.132254414739114</v>
          </cell>
          <cell r="AJ17">
            <v>10.854718986116808</v>
          </cell>
          <cell r="AK17">
            <v>10.577183557494502</v>
          </cell>
          <cell r="AL17">
            <v>10.299648128872196</v>
          </cell>
          <cell r="AM17">
            <v>10.02211270024989</v>
          </cell>
          <cell r="AN17">
            <v>9.744577271627584</v>
          </cell>
          <cell r="AO17">
            <v>9.4670418430052798</v>
          </cell>
          <cell r="AP17">
            <v>9.1895064143829739</v>
          </cell>
          <cell r="AQ17">
            <v>8.9119709857606697</v>
          </cell>
          <cell r="AR17">
            <v>8.6344355571383797</v>
          </cell>
        </row>
        <row r="18">
          <cell r="L18">
            <v>40.834783401886895</v>
          </cell>
          <cell r="M18">
            <v>38.6</v>
          </cell>
          <cell r="N18">
            <v>36.365216598113108</v>
          </cell>
          <cell r="O18">
            <v>34.112541376649993</v>
          </cell>
          <cell r="P18">
            <v>31.859866155186879</v>
          </cell>
          <cell r="Q18">
            <v>29.607190933723771</v>
          </cell>
          <cell r="R18">
            <v>27.354515712260657</v>
          </cell>
          <cell r="S18">
            <v>25.101840490797549</v>
          </cell>
          <cell r="T18">
            <v>24.16763706383049</v>
          </cell>
          <cell r="U18">
            <v>23.233433636863431</v>
          </cell>
          <cell r="V18">
            <v>22.299230209896375</v>
          </cell>
          <cell r="W18">
            <v>21.36502678292932</v>
          </cell>
          <cell r="X18">
            <v>20.430823355962247</v>
          </cell>
          <cell r="Y18">
            <v>20.175438064012724</v>
          </cell>
          <cell r="Z18">
            <v>19.920052772063197</v>
          </cell>
          <cell r="AA18">
            <v>19.664667480113668</v>
          </cell>
          <cell r="AB18">
            <v>19.409282188164141</v>
          </cell>
          <cell r="AC18">
            <v>19.153896896214611</v>
          </cell>
          <cell r="AD18">
            <v>18.898511604265089</v>
          </cell>
          <cell r="AE18">
            <v>18.643126312315559</v>
          </cell>
          <cell r="AF18">
            <v>18.387741020366033</v>
          </cell>
          <cell r="AG18">
            <v>18.132355728416503</v>
          </cell>
          <cell r="AH18">
            <v>17.87697043646698</v>
          </cell>
          <cell r="AI18">
            <v>17.62158514451745</v>
          </cell>
          <cell r="AJ18">
            <v>17.366199852567924</v>
          </cell>
          <cell r="AK18">
            <v>17.110814560618394</v>
          </cell>
          <cell r="AL18">
            <v>16.855429268668871</v>
          </cell>
          <cell r="AM18">
            <v>16.600043976719345</v>
          </cell>
          <cell r="AN18">
            <v>16.344658684769815</v>
          </cell>
          <cell r="AO18">
            <v>16.089273392820285</v>
          </cell>
          <cell r="AP18">
            <v>15.833888100870759</v>
          </cell>
          <cell r="AQ18">
            <v>15.578502808921233</v>
          </cell>
          <cell r="AR18">
            <v>15.32311751697169</v>
          </cell>
        </row>
        <row r="19">
          <cell r="L19">
            <v>40.834783401886895</v>
          </cell>
          <cell r="M19">
            <v>38.6</v>
          </cell>
          <cell r="N19">
            <v>37.588556149732625</v>
          </cell>
          <cell r="O19">
            <v>36.577112299465249</v>
          </cell>
          <cell r="P19">
            <v>35.565668449197858</v>
          </cell>
          <cell r="Q19">
            <v>34.554224598930482</v>
          </cell>
          <cell r="R19">
            <v>33.542780748663105</v>
          </cell>
          <cell r="S19">
            <v>32.531336898395715</v>
          </cell>
          <cell r="T19">
            <v>31.771721925133694</v>
          </cell>
          <cell r="U19">
            <v>31.012106951871658</v>
          </cell>
          <cell r="V19">
            <v>30.252491978609626</v>
          </cell>
          <cell r="W19">
            <v>29.492877005347594</v>
          </cell>
          <cell r="X19">
            <v>28.733262032085563</v>
          </cell>
          <cell r="Y19">
            <v>28.374096256684496</v>
          </cell>
          <cell r="Z19">
            <v>28.014930481283429</v>
          </cell>
          <cell r="AA19">
            <v>27.655764705882362</v>
          </cell>
          <cell r="AB19">
            <v>27.296598930481288</v>
          </cell>
          <cell r="AC19">
            <v>26.937433155080221</v>
          </cell>
          <cell r="AD19">
            <v>26.578267379679154</v>
          </cell>
          <cell r="AE19">
            <v>26.219101604278087</v>
          </cell>
          <cell r="AF19">
            <v>25.859935828877013</v>
          </cell>
          <cell r="AG19">
            <v>25.500770053475946</v>
          </cell>
          <cell r="AH19">
            <v>25.14160427807488</v>
          </cell>
          <cell r="AI19">
            <v>24.782438502673809</v>
          </cell>
          <cell r="AJ19">
            <v>24.423272727272742</v>
          </cell>
          <cell r="AK19">
            <v>24.064106951871672</v>
          </cell>
          <cell r="AL19">
            <v>23.704941176470605</v>
          </cell>
          <cell r="AM19">
            <v>23.345775401069535</v>
          </cell>
          <cell r="AN19">
            <v>22.986609625668464</v>
          </cell>
          <cell r="AO19">
            <v>22.627443850267397</v>
          </cell>
          <cell r="AP19">
            <v>22.26827807486633</v>
          </cell>
          <cell r="AQ19">
            <v>21.909112299465264</v>
          </cell>
          <cell r="AR19">
            <v>21.549946524064179</v>
          </cell>
        </row>
        <row r="20">
          <cell r="AX20">
            <v>291.97928028292182</v>
          </cell>
          <cell r="AY20">
            <v>276</v>
          </cell>
          <cell r="AZ20">
            <v>214.96609998974535</v>
          </cell>
          <cell r="BA20">
            <v>199.83567156376978</v>
          </cell>
          <cell r="BB20">
            <v>184.70524313779424</v>
          </cell>
          <cell r="BC20">
            <v>169.57481471181868</v>
          </cell>
          <cell r="BD20">
            <v>154.44438628584311</v>
          </cell>
          <cell r="BE20">
            <v>139.3139578598676</v>
          </cell>
          <cell r="BF20">
            <v>131.73665737476102</v>
          </cell>
          <cell r="BG20">
            <v>124.15935688965442</v>
          </cell>
          <cell r="BH20">
            <v>116.58205640454783</v>
          </cell>
          <cell r="BI20">
            <v>109.00475591944122</v>
          </cell>
          <cell r="BJ20">
            <v>101.4274554343346</v>
          </cell>
          <cell r="BK20">
            <v>99.443005219314998</v>
          </cell>
          <cell r="BL20">
            <v>97.45855500429542</v>
          </cell>
          <cell r="BM20">
            <v>95.474104789275813</v>
          </cell>
          <cell r="BN20">
            <v>93.489654574256221</v>
          </cell>
          <cell r="BO20">
            <v>91.505204359236629</v>
          </cell>
          <cell r="BP20">
            <v>89.520754144217037</v>
          </cell>
          <cell r="BQ20">
            <v>87.53630392919743</v>
          </cell>
          <cell r="BR20">
            <v>85.551853714177824</v>
          </cell>
          <cell r="BS20">
            <v>83.567403499158246</v>
          </cell>
          <cell r="BT20">
            <v>81.58295328413864</v>
          </cell>
          <cell r="BU20">
            <v>79.598503069119047</v>
          </cell>
          <cell r="BV20">
            <v>77.614052854099455</v>
          </cell>
          <cell r="BW20">
            <v>75.629602639079863</v>
          </cell>
          <cell r="BX20">
            <v>73.645152424060257</v>
          </cell>
          <cell r="BY20">
            <v>71.660702209040679</v>
          </cell>
          <cell r="BZ20">
            <v>69.676251994021072</v>
          </cell>
          <cell r="CA20">
            <v>67.69180177900148</v>
          </cell>
          <cell r="CB20">
            <v>65.707351563981902</v>
          </cell>
          <cell r="CC20">
            <v>63.722901348962303</v>
          </cell>
          <cell r="CD20">
            <v>61.738451133942824</v>
          </cell>
        </row>
        <row r="21">
          <cell r="AX21">
            <v>291.97928028292182</v>
          </cell>
          <cell r="AY21">
            <v>276</v>
          </cell>
          <cell r="AZ21">
            <v>260.02071971707818</v>
          </cell>
          <cell r="BA21">
            <v>243.91350828899991</v>
          </cell>
          <cell r="BB21">
            <v>227.80629686092172</v>
          </cell>
          <cell r="BC21">
            <v>211.6990854328435</v>
          </cell>
          <cell r="BD21">
            <v>195.59187400476532</v>
          </cell>
          <cell r="BE21">
            <v>179.48466257668713</v>
          </cell>
          <cell r="BF21">
            <v>172.80486605225946</v>
          </cell>
          <cell r="BG21">
            <v>166.12506952783178</v>
          </cell>
          <cell r="BH21">
            <v>159.44527300340414</v>
          </cell>
          <cell r="BI21">
            <v>152.76547647897647</v>
          </cell>
          <cell r="BJ21">
            <v>146.08567995454871</v>
          </cell>
          <cell r="BK21">
            <v>144.25960895511687</v>
          </cell>
          <cell r="BL21">
            <v>142.43353795568501</v>
          </cell>
          <cell r="BM21">
            <v>140.60746695625318</v>
          </cell>
          <cell r="BN21">
            <v>138.78139595682131</v>
          </cell>
          <cell r="BO21">
            <v>136.95532495738945</v>
          </cell>
          <cell r="BP21">
            <v>135.12925395795762</v>
          </cell>
          <cell r="BQ21">
            <v>133.30318295852575</v>
          </cell>
          <cell r="BR21">
            <v>131.47711195909392</v>
          </cell>
          <cell r="BS21">
            <v>129.65104095966205</v>
          </cell>
          <cell r="BT21">
            <v>127.82496996023021</v>
          </cell>
          <cell r="BU21">
            <v>125.99889896079836</v>
          </cell>
          <cell r="BV21">
            <v>124.17282796136649</v>
          </cell>
          <cell r="BW21">
            <v>122.34675696193464</v>
          </cell>
          <cell r="BX21">
            <v>120.5206859625028</v>
          </cell>
          <cell r="BY21">
            <v>118.69461496307093</v>
          </cell>
          <cell r="BZ21">
            <v>116.86854396363908</v>
          </cell>
          <cell r="CA21">
            <v>115.04247296420724</v>
          </cell>
          <cell r="CB21">
            <v>113.21640196477537</v>
          </cell>
          <cell r="CC21">
            <v>111.39033096534352</v>
          </cell>
          <cell r="CD21">
            <v>109.56425996591155</v>
          </cell>
        </row>
        <row r="22">
          <cell r="AX22">
            <v>291.97928028292182</v>
          </cell>
          <cell r="AY22">
            <v>276</v>
          </cell>
          <cell r="AZ22">
            <v>268.76791443850271</v>
          </cell>
          <cell r="BA22">
            <v>261.53582887700537</v>
          </cell>
          <cell r="BB22">
            <v>254.30374331550803</v>
          </cell>
          <cell r="BC22">
            <v>247.07165775401069</v>
          </cell>
          <cell r="BD22">
            <v>239.83957219251337</v>
          </cell>
          <cell r="BE22">
            <v>232.60748663101603</v>
          </cell>
          <cell r="BF22">
            <v>227.17604278074865</v>
          </cell>
          <cell r="BG22">
            <v>221.74459893048126</v>
          </cell>
          <cell r="BH22">
            <v>216.31315508021387</v>
          </cell>
          <cell r="BI22">
            <v>210.88171122994655</v>
          </cell>
          <cell r="BJ22">
            <v>205.45026737967916</v>
          </cell>
          <cell r="BK22">
            <v>202.88213903743315</v>
          </cell>
          <cell r="BL22">
            <v>200.31401069518719</v>
          </cell>
          <cell r="BM22">
            <v>197.74588235294121</v>
          </cell>
          <cell r="BN22">
            <v>195.17775401069522</v>
          </cell>
          <cell r="BO22">
            <v>192.60962566844924</v>
          </cell>
          <cell r="BP22">
            <v>190.04149732620328</v>
          </cell>
          <cell r="BQ22">
            <v>187.47336898395727</v>
          </cell>
          <cell r="BR22">
            <v>184.90524064171129</v>
          </cell>
          <cell r="BS22">
            <v>182.3371122994653</v>
          </cell>
          <cell r="BT22">
            <v>179.76898395721935</v>
          </cell>
          <cell r="BU22">
            <v>177.20085561497336</v>
          </cell>
          <cell r="BV22">
            <v>174.63272727272735</v>
          </cell>
          <cell r="BW22">
            <v>172.06459893048137</v>
          </cell>
          <cell r="BX22">
            <v>169.49647058823541</v>
          </cell>
          <cell r="BY22">
            <v>166.92834224598943</v>
          </cell>
          <cell r="BZ22">
            <v>164.36021390374344</v>
          </cell>
          <cell r="CA22">
            <v>161.79208556149743</v>
          </cell>
          <cell r="CB22">
            <v>159.22395721925147</v>
          </cell>
          <cell r="CC22">
            <v>156.65582887700549</v>
          </cell>
          <cell r="CD22">
            <v>154.08770053475939</v>
          </cell>
        </row>
        <row r="25">
          <cell r="M25">
            <v>0</v>
          </cell>
          <cell r="N25">
            <v>0</v>
          </cell>
          <cell r="O25">
            <v>0</v>
          </cell>
          <cell r="P25">
            <v>0</v>
          </cell>
          <cell r="Q25">
            <v>0</v>
          </cell>
          <cell r="R25">
            <v>0</v>
          </cell>
          <cell r="S25">
            <v>0</v>
          </cell>
          <cell r="T25">
            <v>0</v>
          </cell>
          <cell r="U25">
            <v>0</v>
          </cell>
          <cell r="V25">
            <v>0</v>
          </cell>
          <cell r="W25">
            <v>0</v>
          </cell>
          <cell r="X25">
            <v>0</v>
          </cell>
          <cell r="Y25">
            <v>0</v>
          </cell>
          <cell r="Z25">
            <v>0</v>
          </cell>
          <cell r="AA25">
            <v>0</v>
          </cell>
          <cell r="AB25">
            <v>0</v>
          </cell>
          <cell r="AC25">
            <v>0</v>
          </cell>
          <cell r="AD25">
            <v>0</v>
          </cell>
          <cell r="AE25">
            <v>0</v>
          </cell>
          <cell r="AF25">
            <v>0</v>
          </cell>
          <cell r="AG25">
            <v>0</v>
          </cell>
          <cell r="AH25">
            <v>0</v>
          </cell>
          <cell r="AI25">
            <v>0</v>
          </cell>
          <cell r="AJ25">
            <v>0</v>
          </cell>
          <cell r="AK25">
            <v>0</v>
          </cell>
          <cell r="AL25">
            <v>0</v>
          </cell>
          <cell r="AM25">
            <v>0</v>
          </cell>
          <cell r="AN25">
            <v>0</v>
          </cell>
          <cell r="AO25">
            <v>0</v>
          </cell>
          <cell r="AP25">
            <v>0</v>
          </cell>
          <cell r="AQ25">
            <v>0</v>
          </cell>
          <cell r="AR25">
            <v>0</v>
          </cell>
        </row>
        <row r="26">
          <cell r="M26">
            <v>0</v>
          </cell>
          <cell r="N26">
            <v>0</v>
          </cell>
          <cell r="O26">
            <v>0</v>
          </cell>
          <cell r="P26">
            <v>0</v>
          </cell>
          <cell r="Q26">
            <v>0</v>
          </cell>
          <cell r="R26">
            <v>0</v>
          </cell>
          <cell r="S26">
            <v>0</v>
          </cell>
          <cell r="T26">
            <v>0</v>
          </cell>
          <cell r="U26">
            <v>0</v>
          </cell>
          <cell r="V26">
            <v>0</v>
          </cell>
          <cell r="W26">
            <v>0</v>
          </cell>
          <cell r="X26">
            <v>0</v>
          </cell>
          <cell r="Y26">
            <v>0</v>
          </cell>
          <cell r="Z26">
            <v>0</v>
          </cell>
          <cell r="AA26">
            <v>0</v>
          </cell>
          <cell r="AB26">
            <v>0</v>
          </cell>
          <cell r="AC26">
            <v>0</v>
          </cell>
          <cell r="AD26">
            <v>0</v>
          </cell>
          <cell r="AE26">
            <v>0</v>
          </cell>
          <cell r="AF26">
            <v>0</v>
          </cell>
          <cell r="AG26">
            <v>0</v>
          </cell>
          <cell r="AH26">
            <v>0</v>
          </cell>
          <cell r="AI26">
            <v>0</v>
          </cell>
          <cell r="AJ26">
            <v>0</v>
          </cell>
          <cell r="AK26">
            <v>0</v>
          </cell>
          <cell r="AL26">
            <v>0</v>
          </cell>
          <cell r="AM26">
            <v>0</v>
          </cell>
          <cell r="AN26">
            <v>0</v>
          </cell>
          <cell r="AO26">
            <v>0</v>
          </cell>
          <cell r="AP26">
            <v>0</v>
          </cell>
          <cell r="AQ26">
            <v>0</v>
          </cell>
          <cell r="AR26">
            <v>0</v>
          </cell>
        </row>
        <row r="27">
          <cell r="M27">
            <v>0</v>
          </cell>
          <cell r="N27">
            <v>0</v>
          </cell>
          <cell r="O27">
            <v>0</v>
          </cell>
          <cell r="P27">
            <v>0</v>
          </cell>
          <cell r="Q27">
            <v>0</v>
          </cell>
          <cell r="R27">
            <v>0</v>
          </cell>
          <cell r="S27">
            <v>0</v>
          </cell>
          <cell r="T27">
            <v>0</v>
          </cell>
          <cell r="U27">
            <v>0</v>
          </cell>
          <cell r="V27">
            <v>0</v>
          </cell>
          <cell r="W27">
            <v>0</v>
          </cell>
          <cell r="X27">
            <v>0</v>
          </cell>
          <cell r="Y27">
            <v>0</v>
          </cell>
          <cell r="Z27">
            <v>0</v>
          </cell>
          <cell r="AA27">
            <v>0</v>
          </cell>
          <cell r="AB27">
            <v>0</v>
          </cell>
          <cell r="AC27">
            <v>0</v>
          </cell>
          <cell r="AD27">
            <v>0</v>
          </cell>
          <cell r="AE27">
            <v>0</v>
          </cell>
          <cell r="AF27">
            <v>0</v>
          </cell>
          <cell r="AG27">
            <v>0</v>
          </cell>
          <cell r="AH27">
            <v>0</v>
          </cell>
          <cell r="AI27">
            <v>0</v>
          </cell>
          <cell r="AJ27">
            <v>0</v>
          </cell>
          <cell r="AK27">
            <v>0</v>
          </cell>
          <cell r="AL27">
            <v>0</v>
          </cell>
          <cell r="AM27">
            <v>0</v>
          </cell>
          <cell r="AN27">
            <v>0</v>
          </cell>
          <cell r="AO27">
            <v>0</v>
          </cell>
          <cell r="AP27">
            <v>0</v>
          </cell>
          <cell r="AQ27">
            <v>0</v>
          </cell>
          <cell r="AR27">
            <v>0</v>
          </cell>
        </row>
      </sheetData>
      <sheetData sheetId="15"/>
      <sheetData sheetId="16"/>
      <sheetData sheetId="17">
        <row r="1">
          <cell r="A1" t="str">
            <v>Key</v>
          </cell>
          <cell r="B1" t="str">
            <v>FinancialCase</v>
          </cell>
          <cell r="C1" t="str">
            <v>CostCase</v>
          </cell>
          <cell r="D1" t="str">
            <v>CRPYears</v>
          </cell>
          <cell r="E1" t="str">
            <v>Technology</v>
          </cell>
          <cell r="F1" t="str">
            <v>TechDetail</v>
          </cell>
          <cell r="G1">
            <v>2018</v>
          </cell>
          <cell r="H1">
            <v>2019</v>
          </cell>
          <cell r="I1">
            <v>2020</v>
          </cell>
          <cell r="J1">
            <v>2021</v>
          </cell>
          <cell r="K1">
            <v>2022</v>
          </cell>
          <cell r="L1">
            <v>2023</v>
          </cell>
          <cell r="M1">
            <v>2024</v>
          </cell>
          <cell r="N1">
            <v>2025</v>
          </cell>
          <cell r="O1">
            <v>2026</v>
          </cell>
          <cell r="P1">
            <v>2027</v>
          </cell>
          <cell r="Q1">
            <v>2028</v>
          </cell>
          <cell r="R1">
            <v>2029</v>
          </cell>
          <cell r="S1">
            <v>2030</v>
          </cell>
          <cell r="T1">
            <v>2031</v>
          </cell>
          <cell r="U1">
            <v>2032</v>
          </cell>
          <cell r="V1">
            <v>2033</v>
          </cell>
          <cell r="W1">
            <v>2034</v>
          </cell>
          <cell r="X1">
            <v>2035</v>
          </cell>
          <cell r="Y1">
            <v>2036</v>
          </cell>
          <cell r="Z1">
            <v>2037</v>
          </cell>
          <cell r="AA1">
            <v>2038</v>
          </cell>
          <cell r="AB1">
            <v>2039</v>
          </cell>
          <cell r="AC1">
            <v>2040</v>
          </cell>
          <cell r="AD1">
            <v>2041</v>
          </cell>
          <cell r="AE1">
            <v>2042</v>
          </cell>
          <cell r="AF1">
            <v>2043</v>
          </cell>
          <cell r="AG1">
            <v>2044</v>
          </cell>
          <cell r="AH1">
            <v>2045</v>
          </cell>
          <cell r="AI1">
            <v>2046</v>
          </cell>
          <cell r="AJ1">
            <v>2047</v>
          </cell>
          <cell r="AK1">
            <v>2048</v>
          </cell>
          <cell r="AL1">
            <v>2049</v>
          </cell>
          <cell r="AM1">
            <v>2050</v>
          </cell>
        </row>
        <row r="2">
          <cell r="A2" t="str">
            <v>RA3CSClass11</v>
          </cell>
          <cell r="B2" t="str">
            <v>RD</v>
          </cell>
          <cell r="C2" t="str">
            <v>Advanced</v>
          </cell>
          <cell r="D2">
            <v>30</v>
          </cell>
          <cell r="E2" t="str">
            <v>CSP</v>
          </cell>
          <cell r="F2" t="str">
            <v>Class1</v>
          </cell>
          <cell r="G2">
            <v>7834.5806736023223</v>
          </cell>
          <cell r="H2">
            <v>7472.2043962811404</v>
          </cell>
          <cell r="I2">
            <v>7109.8281189599575</v>
          </cell>
          <cell r="J2">
            <v>6747.4518416387764</v>
          </cell>
          <cell r="K2">
            <v>6221.5101146105826</v>
          </cell>
          <cell r="L2">
            <v>5905.2882269941483</v>
          </cell>
          <cell r="M2">
            <v>5542.4171515515063</v>
          </cell>
          <cell r="N2">
            <v>5179.5460761088634</v>
          </cell>
          <cell r="O2">
            <v>4816.6750006662214</v>
          </cell>
          <cell r="P2">
            <v>4453.8039252235794</v>
          </cell>
          <cell r="Q2">
            <v>4090.9328497809365</v>
          </cell>
          <cell r="R2">
            <v>3728.0617743382941</v>
          </cell>
          <cell r="S2">
            <v>3365.1906988956539</v>
          </cell>
          <cell r="T2">
            <v>3331.6423568660516</v>
          </cell>
          <cell r="U2">
            <v>3298.0940148364498</v>
          </cell>
          <cell r="V2">
            <v>3264.5456728068475</v>
          </cell>
          <cell r="W2">
            <v>3230.9973307772448</v>
          </cell>
          <cell r="X2">
            <v>3197.4489887476434</v>
          </cell>
          <cell r="Y2">
            <v>3163.9006467180416</v>
          </cell>
          <cell r="Z2">
            <v>3130.3523046884388</v>
          </cell>
          <cell r="AA2">
            <v>3096.803962658837</v>
          </cell>
          <cell r="AB2">
            <v>3063.2556206292343</v>
          </cell>
          <cell r="AC2">
            <v>3029.7072785996329</v>
          </cell>
          <cell r="AD2">
            <v>2996.1589365700297</v>
          </cell>
          <cell r="AE2">
            <v>2962.6105945404283</v>
          </cell>
          <cell r="AF2">
            <v>2929.0622525108256</v>
          </cell>
          <cell r="AG2">
            <v>2895.5139104812238</v>
          </cell>
          <cell r="AH2">
            <v>2861.9655684516219</v>
          </cell>
          <cell r="AI2">
            <v>2828.4172264220197</v>
          </cell>
          <cell r="AJ2">
            <v>2794.8688843924174</v>
          </cell>
          <cell r="AK2">
            <v>2761.3205423628146</v>
          </cell>
          <cell r="AL2">
            <v>2727.7722003332133</v>
          </cell>
          <cell r="AM2">
            <v>2694.2238583036115</v>
          </cell>
        </row>
        <row r="3">
          <cell r="A3" t="str">
            <v>RM3CSClass11</v>
          </cell>
          <cell r="B3" t="str">
            <v>RD</v>
          </cell>
          <cell r="C3" t="str">
            <v>Moderate</v>
          </cell>
          <cell r="D3">
            <v>30</v>
          </cell>
          <cell r="E3" t="str">
            <v>CSP</v>
          </cell>
          <cell r="F3" t="str">
            <v>Class1</v>
          </cell>
          <cell r="G3">
            <v>7834.5806736023223</v>
          </cell>
          <cell r="H3">
            <v>7472.2043962811404</v>
          </cell>
          <cell r="I3">
            <v>7109.8281189599575</v>
          </cell>
          <cell r="J3">
            <v>6747.4518416387764</v>
          </cell>
          <cell r="K3">
            <v>6391.646882252584</v>
          </cell>
          <cell r="L3">
            <v>6157.9774654915418</v>
          </cell>
          <cell r="M3">
            <v>5931.0889522932912</v>
          </cell>
          <cell r="N3">
            <v>5723.9972145678794</v>
          </cell>
          <cell r="O3">
            <v>5532.3382877112508</v>
          </cell>
          <cell r="P3">
            <v>5357.7699598233739</v>
          </cell>
          <cell r="Q3">
            <v>5199.5810170913728</v>
          </cell>
          <cell r="R3">
            <v>5053.286505975806</v>
          </cell>
          <cell r="S3">
            <v>4922.9242889049801</v>
          </cell>
          <cell r="T3">
            <v>4805.4189438577614</v>
          </cell>
          <cell r="U3">
            <v>4700.3075136029356</v>
          </cell>
          <cell r="V3">
            <v>4607.3863699064505</v>
          </cell>
          <cell r="W3">
            <v>4523.1267209251346</v>
          </cell>
          <cell r="X3">
            <v>4450.9459569759538</v>
          </cell>
          <cell r="Y3">
            <v>4386.1156616423914</v>
          </cell>
          <cell r="Z3">
            <v>4329.6429036792297</v>
          </cell>
          <cell r="AA3">
            <v>4281.6597444373419</v>
          </cell>
          <cell r="AB3">
            <v>4239.7971820038802</v>
          </cell>
          <cell r="AC3">
            <v>4203.6177126768916</v>
          </cell>
          <cell r="AD3">
            <v>4171.7594032983097</v>
          </cell>
          <cell r="AE3">
            <v>4144.5372836283941</v>
          </cell>
          <cell r="AF3">
            <v>4121.5854168483729</v>
          </cell>
          <cell r="AG3">
            <v>4100.4329869283702</v>
          </cell>
          <cell r="AH3">
            <v>4080.3481202308412</v>
          </cell>
          <cell r="AI3">
            <v>4062.7643167970318</v>
          </cell>
          <cell r="AJ3">
            <v>4043.7470133219758</v>
          </cell>
          <cell r="AK3">
            <v>4025.0956466656935</v>
          </cell>
          <cell r="AL3">
            <v>4005.3767167869378</v>
          </cell>
          <cell r="AM3">
            <v>3982.0891604219883</v>
          </cell>
        </row>
        <row r="4">
          <cell r="A4" t="str">
            <v>RC3CSClass11</v>
          </cell>
          <cell r="B4" t="str">
            <v>RD</v>
          </cell>
          <cell r="C4" t="str">
            <v>Conservative</v>
          </cell>
          <cell r="D4">
            <v>30</v>
          </cell>
          <cell r="E4" t="str">
            <v>CSP</v>
          </cell>
          <cell r="F4" t="str">
            <v>Class1</v>
          </cell>
          <cell r="G4">
            <v>7834.5806736023223</v>
          </cell>
          <cell r="H4">
            <v>7472.2043962811404</v>
          </cell>
          <cell r="I4">
            <v>7109.8281189599575</v>
          </cell>
          <cell r="J4">
            <v>6747.4518416387764</v>
          </cell>
          <cell r="K4">
            <v>6747.4518416387764</v>
          </cell>
          <cell r="L4">
            <v>6747.4518416387764</v>
          </cell>
          <cell r="M4">
            <v>6747.4518416387764</v>
          </cell>
          <cell r="N4">
            <v>6747.4518416387764</v>
          </cell>
          <cell r="O4">
            <v>6747.4518416387764</v>
          </cell>
          <cell r="P4">
            <v>6747.4518416387764</v>
          </cell>
          <cell r="Q4">
            <v>6747.4518416387764</v>
          </cell>
          <cell r="R4">
            <v>6747.4518416387764</v>
          </cell>
          <cell r="S4">
            <v>6747.4518416387764</v>
          </cell>
          <cell r="T4">
            <v>6747.4518416387764</v>
          </cell>
          <cell r="U4">
            <v>6747.4518416387764</v>
          </cell>
          <cell r="V4">
            <v>6747.4518416387764</v>
          </cell>
          <cell r="W4">
            <v>6747.4518416387764</v>
          </cell>
          <cell r="X4">
            <v>6747.4518416387764</v>
          </cell>
          <cell r="Y4">
            <v>6747.4518416387764</v>
          </cell>
          <cell r="Z4">
            <v>6747.4518416387764</v>
          </cell>
          <cell r="AA4">
            <v>6747.4518416387764</v>
          </cell>
          <cell r="AB4">
            <v>6747.4518416387764</v>
          </cell>
          <cell r="AC4">
            <v>6747.4518416387764</v>
          </cell>
          <cell r="AD4">
            <v>6747.4518416387764</v>
          </cell>
          <cell r="AE4">
            <v>6747.4518416387764</v>
          </cell>
          <cell r="AF4">
            <v>6747.4518416387764</v>
          </cell>
          <cell r="AG4">
            <v>6747.4518416387764</v>
          </cell>
          <cell r="AH4">
            <v>6747.4518416387764</v>
          </cell>
          <cell r="AI4">
            <v>6747.4518416387764</v>
          </cell>
          <cell r="AJ4">
            <v>6747.4518416387764</v>
          </cell>
          <cell r="AK4">
            <v>6747.4518416387764</v>
          </cell>
          <cell r="AL4">
            <v>6747.4518416387764</v>
          </cell>
          <cell r="AM4">
            <v>6747.4518416387764</v>
          </cell>
        </row>
        <row r="5">
          <cell r="A5" t="str">
            <v>RA3CSClass33</v>
          </cell>
          <cell r="B5" t="str">
            <v>RD</v>
          </cell>
          <cell r="C5" t="str">
            <v>Advanced</v>
          </cell>
          <cell r="D5">
            <v>30</v>
          </cell>
          <cell r="E5" t="str">
            <v>CSP</v>
          </cell>
          <cell r="F5" t="str">
            <v>Class3</v>
          </cell>
          <cell r="G5">
            <v>7834.5806736023223</v>
          </cell>
          <cell r="H5">
            <v>7472.2043962811404</v>
          </cell>
          <cell r="I5">
            <v>7109.8281189599575</v>
          </cell>
          <cell r="J5">
            <v>6747.4518416387764</v>
          </cell>
          <cell r="K5">
            <v>6221.5101146105826</v>
          </cell>
          <cell r="L5">
            <v>5905.2882269941483</v>
          </cell>
          <cell r="M5">
            <v>5542.4171515515063</v>
          </cell>
          <cell r="N5">
            <v>5179.5460761088634</v>
          </cell>
          <cell r="O5">
            <v>4816.6750006662214</v>
          </cell>
          <cell r="P5">
            <v>4453.8039252235794</v>
          </cell>
          <cell r="Q5">
            <v>4090.9328497809365</v>
          </cell>
          <cell r="R5">
            <v>3728.0617743382941</v>
          </cell>
          <cell r="S5">
            <v>3365.1906988956539</v>
          </cell>
          <cell r="T5">
            <v>3331.6423568660516</v>
          </cell>
          <cell r="U5">
            <v>3298.0940148364498</v>
          </cell>
          <cell r="V5">
            <v>3264.5456728068475</v>
          </cell>
          <cell r="W5">
            <v>3230.9973307772448</v>
          </cell>
          <cell r="X5">
            <v>3197.4489887476434</v>
          </cell>
          <cell r="Y5">
            <v>3163.9006467180416</v>
          </cell>
          <cell r="Z5">
            <v>3130.3523046884388</v>
          </cell>
          <cell r="AA5">
            <v>3096.803962658837</v>
          </cell>
          <cell r="AB5">
            <v>3063.2556206292343</v>
          </cell>
          <cell r="AC5">
            <v>3029.7072785996329</v>
          </cell>
          <cell r="AD5">
            <v>2996.1589365700297</v>
          </cell>
          <cell r="AE5">
            <v>2962.6105945404283</v>
          </cell>
          <cell r="AF5">
            <v>2929.0622525108256</v>
          </cell>
          <cell r="AG5">
            <v>2895.5139104812238</v>
          </cell>
          <cell r="AH5">
            <v>2861.9655684516219</v>
          </cell>
          <cell r="AI5">
            <v>2828.4172264220197</v>
          </cell>
          <cell r="AJ5">
            <v>2794.8688843924174</v>
          </cell>
          <cell r="AK5">
            <v>2761.3205423628146</v>
          </cell>
          <cell r="AL5">
            <v>2727.7722003332133</v>
          </cell>
          <cell r="AM5">
            <v>2694.2238583036115</v>
          </cell>
        </row>
        <row r="6">
          <cell r="A6" t="str">
            <v>RM3CSClass33</v>
          </cell>
          <cell r="B6" t="str">
            <v>RD</v>
          </cell>
          <cell r="C6" t="str">
            <v>Moderate</v>
          </cell>
          <cell r="D6">
            <v>30</v>
          </cell>
          <cell r="E6" t="str">
            <v>CSP</v>
          </cell>
          <cell r="F6" t="str">
            <v>Class3</v>
          </cell>
          <cell r="G6">
            <v>7834.5806736023223</v>
          </cell>
          <cell r="H6">
            <v>7472.2043962811404</v>
          </cell>
          <cell r="I6">
            <v>7109.8281189599575</v>
          </cell>
          <cell r="J6">
            <v>6747.4518416387764</v>
          </cell>
          <cell r="K6">
            <v>6391.646882252584</v>
          </cell>
          <cell r="L6">
            <v>6157.9774654915418</v>
          </cell>
          <cell r="M6">
            <v>5931.0889522932912</v>
          </cell>
          <cell r="N6">
            <v>5723.9972145678794</v>
          </cell>
          <cell r="O6">
            <v>5532.3382877112508</v>
          </cell>
          <cell r="P6">
            <v>5357.7699598233739</v>
          </cell>
          <cell r="Q6">
            <v>5199.5810170913728</v>
          </cell>
          <cell r="R6">
            <v>5053.286505975806</v>
          </cell>
          <cell r="S6">
            <v>4922.9242889049801</v>
          </cell>
          <cell r="T6">
            <v>4805.4189438577614</v>
          </cell>
          <cell r="U6">
            <v>4700.3075136029356</v>
          </cell>
          <cell r="V6">
            <v>4607.3863699064505</v>
          </cell>
          <cell r="W6">
            <v>4523.1267209251346</v>
          </cell>
          <cell r="X6">
            <v>4450.9459569759538</v>
          </cell>
          <cell r="Y6">
            <v>4386.1156616423914</v>
          </cell>
          <cell r="Z6">
            <v>4329.6429036792297</v>
          </cell>
          <cell r="AA6">
            <v>4281.6597444373419</v>
          </cell>
          <cell r="AB6">
            <v>4239.7971820038802</v>
          </cell>
          <cell r="AC6">
            <v>4203.6177126768916</v>
          </cell>
          <cell r="AD6">
            <v>4171.7594032983097</v>
          </cell>
          <cell r="AE6">
            <v>4144.5372836283941</v>
          </cell>
          <cell r="AF6">
            <v>4121.5854168483729</v>
          </cell>
          <cell r="AG6">
            <v>4100.4329869283702</v>
          </cell>
          <cell r="AH6">
            <v>4080.3481202308412</v>
          </cell>
          <cell r="AI6">
            <v>4062.7643167970318</v>
          </cell>
          <cell r="AJ6">
            <v>4043.7470133219758</v>
          </cell>
          <cell r="AK6">
            <v>4025.0956466656935</v>
          </cell>
          <cell r="AL6">
            <v>4005.3767167869378</v>
          </cell>
          <cell r="AM6">
            <v>3982.0891604219883</v>
          </cell>
        </row>
        <row r="7">
          <cell r="A7" t="str">
            <v>RC3CSClass33</v>
          </cell>
          <cell r="B7" t="str">
            <v>RD</v>
          </cell>
          <cell r="C7" t="str">
            <v>Conservative</v>
          </cell>
          <cell r="D7">
            <v>30</v>
          </cell>
          <cell r="E7" t="str">
            <v>CSP</v>
          </cell>
          <cell r="F7" t="str">
            <v>Class3</v>
          </cell>
          <cell r="G7">
            <v>7834.5806736023223</v>
          </cell>
          <cell r="H7">
            <v>7472.2043962811404</v>
          </cell>
          <cell r="I7">
            <v>7109.8281189599575</v>
          </cell>
          <cell r="J7">
            <v>6747.4518416387764</v>
          </cell>
          <cell r="K7">
            <v>6747.4518416387764</v>
          </cell>
          <cell r="L7">
            <v>6747.4518416387764</v>
          </cell>
          <cell r="M7">
            <v>6747.4518416387764</v>
          </cell>
          <cell r="N7">
            <v>6747.4518416387764</v>
          </cell>
          <cell r="O7">
            <v>6747.4518416387764</v>
          </cell>
          <cell r="P7">
            <v>6747.4518416387764</v>
          </cell>
          <cell r="Q7">
            <v>6747.4518416387764</v>
          </cell>
          <cell r="R7">
            <v>6747.4518416387764</v>
          </cell>
          <cell r="S7">
            <v>6747.4518416387764</v>
          </cell>
          <cell r="T7">
            <v>6747.4518416387764</v>
          </cell>
          <cell r="U7">
            <v>6747.4518416387764</v>
          </cell>
          <cell r="V7">
            <v>6747.4518416387764</v>
          </cell>
          <cell r="W7">
            <v>6747.4518416387764</v>
          </cell>
          <cell r="X7">
            <v>6747.4518416387764</v>
          </cell>
          <cell r="Y7">
            <v>6747.4518416387764</v>
          </cell>
          <cell r="Z7">
            <v>6747.4518416387764</v>
          </cell>
          <cell r="AA7">
            <v>6747.4518416387764</v>
          </cell>
          <cell r="AB7">
            <v>6747.4518416387764</v>
          </cell>
          <cell r="AC7">
            <v>6747.4518416387764</v>
          </cell>
          <cell r="AD7">
            <v>6747.4518416387764</v>
          </cell>
          <cell r="AE7">
            <v>6747.4518416387764</v>
          </cell>
          <cell r="AF7">
            <v>6747.4518416387764</v>
          </cell>
          <cell r="AG7">
            <v>6747.4518416387764</v>
          </cell>
          <cell r="AH7">
            <v>6747.4518416387764</v>
          </cell>
          <cell r="AI7">
            <v>6747.4518416387764</v>
          </cell>
          <cell r="AJ7">
            <v>6747.4518416387764</v>
          </cell>
          <cell r="AK7">
            <v>6747.4518416387764</v>
          </cell>
          <cell r="AL7">
            <v>6747.4518416387764</v>
          </cell>
          <cell r="AM7">
            <v>6747.4518416387764</v>
          </cell>
        </row>
        <row r="8">
          <cell r="A8" t="str">
            <v>RA3CSClass55</v>
          </cell>
          <cell r="B8" t="str">
            <v>RD</v>
          </cell>
          <cell r="C8" t="str">
            <v>Advanced</v>
          </cell>
          <cell r="D8">
            <v>30</v>
          </cell>
          <cell r="E8" t="str">
            <v>CSP</v>
          </cell>
          <cell r="F8" t="str">
            <v>Class5</v>
          </cell>
          <cell r="G8">
            <v>7834.5806736023223</v>
          </cell>
          <cell r="H8">
            <v>7472.2043962811404</v>
          </cell>
          <cell r="I8">
            <v>7109.8281189599575</v>
          </cell>
          <cell r="J8">
            <v>6747.4518416387764</v>
          </cell>
          <cell r="K8">
            <v>6221.5101146105826</v>
          </cell>
          <cell r="L8">
            <v>5905.2882269941483</v>
          </cell>
          <cell r="M8">
            <v>5542.4171515515063</v>
          </cell>
          <cell r="N8">
            <v>5179.5460761088634</v>
          </cell>
          <cell r="O8">
            <v>4816.6750006662214</v>
          </cell>
          <cell r="P8">
            <v>4453.8039252235794</v>
          </cell>
          <cell r="Q8">
            <v>4090.9328497809365</v>
          </cell>
          <cell r="R8">
            <v>3728.0617743382941</v>
          </cell>
          <cell r="S8">
            <v>3365.1906988956539</v>
          </cell>
          <cell r="T8">
            <v>3331.6423568660516</v>
          </cell>
          <cell r="U8">
            <v>3298.0940148364498</v>
          </cell>
          <cell r="V8">
            <v>3264.5456728068475</v>
          </cell>
          <cell r="W8">
            <v>3230.9973307772448</v>
          </cell>
          <cell r="X8">
            <v>3197.4489887476434</v>
          </cell>
          <cell r="Y8">
            <v>3163.9006467180416</v>
          </cell>
          <cell r="Z8">
            <v>3130.3523046884388</v>
          </cell>
          <cell r="AA8">
            <v>3096.803962658837</v>
          </cell>
          <cell r="AB8">
            <v>3063.2556206292343</v>
          </cell>
          <cell r="AC8">
            <v>3029.7072785996329</v>
          </cell>
          <cell r="AD8">
            <v>2996.1589365700297</v>
          </cell>
          <cell r="AE8">
            <v>2962.6105945404283</v>
          </cell>
          <cell r="AF8">
            <v>2929.0622525108256</v>
          </cell>
          <cell r="AG8">
            <v>2895.5139104812238</v>
          </cell>
          <cell r="AH8">
            <v>2861.9655684516219</v>
          </cell>
          <cell r="AI8">
            <v>2828.4172264220197</v>
          </cell>
          <cell r="AJ8">
            <v>2794.8688843924174</v>
          </cell>
          <cell r="AK8">
            <v>2761.3205423628146</v>
          </cell>
          <cell r="AL8">
            <v>2727.7722003332133</v>
          </cell>
          <cell r="AM8">
            <v>2694.2238583036115</v>
          </cell>
        </row>
        <row r="9">
          <cell r="A9" t="str">
            <v>RM3CSClass55</v>
          </cell>
          <cell r="B9" t="str">
            <v>RD</v>
          </cell>
          <cell r="C9" t="str">
            <v>Moderate</v>
          </cell>
          <cell r="D9">
            <v>30</v>
          </cell>
          <cell r="E9" t="str">
            <v>CSP</v>
          </cell>
          <cell r="F9" t="str">
            <v>Class5</v>
          </cell>
          <cell r="G9">
            <v>7834.5806736023223</v>
          </cell>
          <cell r="H9">
            <v>7472.2043962811404</v>
          </cell>
          <cell r="I9">
            <v>7109.8281189599575</v>
          </cell>
          <cell r="J9">
            <v>6747.4518416387764</v>
          </cell>
          <cell r="K9">
            <v>6391.646882252584</v>
          </cell>
          <cell r="L9">
            <v>6157.9774654915418</v>
          </cell>
          <cell r="M9">
            <v>5931.0889522932912</v>
          </cell>
          <cell r="N9">
            <v>5723.9972145678794</v>
          </cell>
          <cell r="O9">
            <v>5532.3382877112508</v>
          </cell>
          <cell r="P9">
            <v>5357.7699598233739</v>
          </cell>
          <cell r="Q9">
            <v>5199.5810170913728</v>
          </cell>
          <cell r="R9">
            <v>5053.286505975806</v>
          </cell>
          <cell r="S9">
            <v>4922.9242889049801</v>
          </cell>
          <cell r="T9">
            <v>4805.4189438577614</v>
          </cell>
          <cell r="U9">
            <v>4700.3075136029356</v>
          </cell>
          <cell r="V9">
            <v>4607.3863699064505</v>
          </cell>
          <cell r="W9">
            <v>4523.1267209251346</v>
          </cell>
          <cell r="X9">
            <v>4450.9459569759538</v>
          </cell>
          <cell r="Y9">
            <v>4386.1156616423914</v>
          </cell>
          <cell r="Z9">
            <v>4329.6429036792297</v>
          </cell>
          <cell r="AA9">
            <v>4281.6597444373419</v>
          </cell>
          <cell r="AB9">
            <v>4239.7971820038802</v>
          </cell>
          <cell r="AC9">
            <v>4203.6177126768916</v>
          </cell>
          <cell r="AD9">
            <v>4171.7594032983097</v>
          </cell>
          <cell r="AE9">
            <v>4144.5372836283941</v>
          </cell>
          <cell r="AF9">
            <v>4121.5854168483729</v>
          </cell>
          <cell r="AG9">
            <v>4100.4329869283702</v>
          </cell>
          <cell r="AH9">
            <v>4080.3481202308412</v>
          </cell>
          <cell r="AI9">
            <v>4062.7643167970318</v>
          </cell>
          <cell r="AJ9">
            <v>4043.7470133219758</v>
          </cell>
          <cell r="AK9">
            <v>4025.0956466656935</v>
          </cell>
          <cell r="AL9">
            <v>4005.3767167869378</v>
          </cell>
          <cell r="AM9">
            <v>3982.0891604219883</v>
          </cell>
        </row>
        <row r="10">
          <cell r="A10" t="str">
            <v>RC3CSClass55</v>
          </cell>
          <cell r="B10" t="str">
            <v>RD</v>
          </cell>
          <cell r="C10" t="str">
            <v>Conservative</v>
          </cell>
          <cell r="D10">
            <v>30</v>
          </cell>
          <cell r="E10" t="str">
            <v>CSP</v>
          </cell>
          <cell r="F10" t="str">
            <v>Class5</v>
          </cell>
          <cell r="G10">
            <v>7834.5806736023223</v>
          </cell>
          <cell r="H10">
            <v>7472.2043962811404</v>
          </cell>
          <cell r="I10">
            <v>7109.8281189599575</v>
          </cell>
          <cell r="J10">
            <v>6747.4518416387764</v>
          </cell>
          <cell r="K10">
            <v>6747.4518416387764</v>
          </cell>
          <cell r="L10">
            <v>6747.4518416387764</v>
          </cell>
          <cell r="M10">
            <v>6747.4518416387764</v>
          </cell>
          <cell r="N10">
            <v>6747.4518416387764</v>
          </cell>
          <cell r="O10">
            <v>6747.4518416387764</v>
          </cell>
          <cell r="P10">
            <v>6747.4518416387764</v>
          </cell>
          <cell r="Q10">
            <v>6747.4518416387764</v>
          </cell>
          <cell r="R10">
            <v>6747.4518416387764</v>
          </cell>
          <cell r="S10">
            <v>6747.4518416387764</v>
          </cell>
          <cell r="T10">
            <v>6747.4518416387764</v>
          </cell>
          <cell r="U10">
            <v>6747.4518416387764</v>
          </cell>
          <cell r="V10">
            <v>6747.4518416387764</v>
          </cell>
          <cell r="W10">
            <v>6747.4518416387764</v>
          </cell>
          <cell r="X10">
            <v>6747.4518416387764</v>
          </cell>
          <cell r="Y10">
            <v>6747.4518416387764</v>
          </cell>
          <cell r="Z10">
            <v>6747.4518416387764</v>
          </cell>
          <cell r="AA10">
            <v>6747.4518416387764</v>
          </cell>
          <cell r="AB10">
            <v>6747.4518416387764</v>
          </cell>
          <cell r="AC10">
            <v>6747.4518416387764</v>
          </cell>
          <cell r="AD10">
            <v>6747.4518416387764</v>
          </cell>
          <cell r="AE10">
            <v>6747.4518416387764</v>
          </cell>
          <cell r="AF10">
            <v>6747.4518416387764</v>
          </cell>
          <cell r="AG10">
            <v>6747.4518416387764</v>
          </cell>
          <cell r="AH10">
            <v>6747.4518416387764</v>
          </cell>
          <cell r="AI10">
            <v>6747.4518416387764</v>
          </cell>
          <cell r="AJ10">
            <v>6747.4518416387764</v>
          </cell>
          <cell r="AK10">
            <v>6747.4518416387764</v>
          </cell>
          <cell r="AL10">
            <v>6747.4518416387764</v>
          </cell>
          <cell r="AM10">
            <v>6747.4518416387764</v>
          </cell>
        </row>
        <row r="11">
          <cell r="A11" t="str">
            <v>RA3OfOTRG11</v>
          </cell>
          <cell r="B11" t="str">
            <v>RD</v>
          </cell>
          <cell r="C11" t="str">
            <v>Advanced</v>
          </cell>
          <cell r="D11">
            <v>30</v>
          </cell>
          <cell r="E11" t="str">
            <v>OffShoreWind</v>
          </cell>
          <cell r="F11" t="str">
            <v>OTRG1</v>
          </cell>
          <cell r="G11">
            <v>4066.3038662426356</v>
          </cell>
          <cell r="H11">
            <v>3786.5949064622014</v>
          </cell>
          <cell r="I11">
            <v>3554.0143177959708</v>
          </cell>
          <cell r="J11">
            <v>3346.9724987072236</v>
          </cell>
          <cell r="K11">
            <v>3158.5542022726108</v>
          </cell>
          <cell r="L11">
            <v>2985.4625343448342</v>
          </cell>
          <cell r="M11">
            <v>2825.7135096410698</v>
          </cell>
          <cell r="N11">
            <v>2677.9036656527396</v>
          </cell>
          <cell r="O11">
            <v>2540.9204884654487</v>
          </cell>
          <cell r="P11">
            <v>2413.8118227763439</v>
          </cell>
          <cell r="Q11">
            <v>2295.7220487286645</v>
          </cell>
          <cell r="R11">
            <v>2185.8595068297686</v>
          </cell>
          <cell r="S11">
            <v>2083.4797061193522</v>
          </cell>
          <cell r="T11">
            <v>1987.876928676676</v>
          </cell>
          <cell r="U11">
            <v>1898.3804409593504</v>
          </cell>
          <cell r="V11">
            <v>1854.083621985839</v>
          </cell>
          <cell r="W11">
            <v>1814.6673285618883</v>
          </cell>
          <cell r="X11">
            <v>1779.594172757983</v>
          </cell>
          <cell r="Y11">
            <v>1748.3472542310808</v>
          </cell>
          <cell r="Z11">
            <v>1720.4269949696861</v>
          </cell>
          <cell r="AA11">
            <v>1695.3484231151876</v>
          </cell>
          <cell r="AB11">
            <v>1672.6388411337466</v>
          </cell>
          <cell r="AC11">
            <v>1651.8358436568681</v>
          </cell>
          <cell r="AD11">
            <v>1632.4856680015851</v>
          </cell>
          <cell r="AE11">
            <v>1614.1418705246786</v>
          </cell>
          <cell r="AF11">
            <v>1596.3643277150054</v>
          </cell>
          <cell r="AG11">
            <v>1578.7185644407884</v>
          </cell>
          <cell r="AH11">
            <v>1560.7754145731487</v>
          </cell>
          <cell r="AI11">
            <v>1542.1110224373681</v>
          </cell>
          <cell r="AJ11">
            <v>1522.3071981105591</v>
          </cell>
          <cell r="AK11">
            <v>1500.9521463278811</v>
          </cell>
          <cell r="AL11">
            <v>1477.6415986035988</v>
          </cell>
          <cell r="AM11">
            <v>1451.9803923218951</v>
          </cell>
        </row>
        <row r="12">
          <cell r="A12" t="str">
            <v>RM3OfOTRG11</v>
          </cell>
          <cell r="B12" t="str">
            <v>RD</v>
          </cell>
          <cell r="C12" t="str">
            <v>Moderate</v>
          </cell>
          <cell r="D12">
            <v>30</v>
          </cell>
          <cell r="E12" t="str">
            <v>OffShoreWind</v>
          </cell>
          <cell r="F12" t="str">
            <v>OTRG1</v>
          </cell>
          <cell r="G12">
            <v>4066.3038662426356</v>
          </cell>
          <cell r="H12">
            <v>3837.7273665048419</v>
          </cell>
          <cell r="I12">
            <v>3649.9168775661192</v>
          </cell>
          <cell r="J12">
            <v>3485.0596170550875</v>
          </cell>
          <cell r="K12">
            <v>3337.2451096643831</v>
          </cell>
          <cell r="L12">
            <v>3203.5756323754272</v>
          </cell>
          <cell r="M12">
            <v>3082.2824702346147</v>
          </cell>
          <cell r="N12">
            <v>2972.1172151264177</v>
          </cell>
          <cell r="O12">
            <v>2872.1049676877351</v>
          </cell>
          <cell r="P12">
            <v>2781.4284750326333</v>
          </cell>
          <cell r="Q12">
            <v>2699.367785850191</v>
          </cell>
          <cell r="R12">
            <v>2625.2662741074309</v>
          </cell>
          <cell r="S12">
            <v>2558.5103093331932</v>
          </cell>
          <cell r="T12">
            <v>2498.5164824291442</v>
          </cell>
          <cell r="U12">
            <v>2444.723249302916</v>
          </cell>
          <cell r="V12">
            <v>2396.5852769141807</v>
          </cell>
          <cell r="W12">
            <v>2353.5695064066808</v>
          </cell>
          <cell r="X12">
            <v>2315.1523432313766</v>
          </cell>
          <cell r="Y12">
            <v>2280.8176079939212</v>
          </cell>
          <cell r="Z12">
            <v>2250.0550135267358</v>
          </cell>
          <cell r="AA12">
            <v>2222.3590139149755</v>
          </cell>
          <cell r="AB12">
            <v>2197.2279215212743</v>
          </cell>
          <cell r="AC12">
            <v>2174.1632204468865</v>
          </cell>
          <cell r="AD12">
            <v>2152.66902621395</v>
          </cell>
          <cell r="AE12">
            <v>2132.2516558196116</v>
          </cell>
          <cell r="AF12">
            <v>2112.4192821655415</v>
          </cell>
          <cell r="AG12">
            <v>2092.6816537409645</v>
          </cell>
          <cell r="AH12">
            <v>2072.549865309652</v>
          </cell>
          <cell r="AI12">
            <v>2051.5361688545445</v>
          </cell>
          <cell r="AJ12">
            <v>2029.1538165858494</v>
          </cell>
          <cell r="AK12">
            <v>2004.9169297006467</v>
          </cell>
          <cell r="AL12">
            <v>1978.3403879857453</v>
          </cell>
          <cell r="AM12">
            <v>1948.9397364134529</v>
          </cell>
        </row>
        <row r="13">
          <cell r="A13" t="str">
            <v>RC3OfOTRG11</v>
          </cell>
          <cell r="B13" t="str">
            <v>RD</v>
          </cell>
          <cell r="C13" t="str">
            <v>Conservative</v>
          </cell>
          <cell r="D13">
            <v>30</v>
          </cell>
          <cell r="E13" t="str">
            <v>OffShoreWind</v>
          </cell>
          <cell r="F13" t="str">
            <v>OTRG1</v>
          </cell>
          <cell r="G13">
            <v>4066.3038662426356</v>
          </cell>
          <cell r="H13">
            <v>3941.9284408087656</v>
          </cell>
          <cell r="I13">
            <v>3865.5474487103793</v>
          </cell>
          <cell r="J13">
            <v>3797.2143472154039</v>
          </cell>
          <cell r="K13">
            <v>3735.2430256673401</v>
          </cell>
          <cell r="L13">
            <v>3678.7509471382882</v>
          </cell>
          <cell r="M13">
            <v>3627.1567083925452</v>
          </cell>
          <cell r="N13">
            <v>3580.0176845823412</v>
          </cell>
          <cell r="O13">
            <v>3536.9642022435378</v>
          </cell>
          <cell r="P13">
            <v>3497.6686360312269</v>
          </cell>
          <cell r="Q13">
            <v>3461.8293132782974</v>
          </cell>
          <cell r="R13">
            <v>3429.1614516972095</v>
          </cell>
          <cell r="S13">
            <v>3399.3917369541782</v>
          </cell>
          <cell r="T13">
            <v>3372.2549154847488</v>
          </cell>
          <cell r="U13">
            <v>3347.4915656491244</v>
          </cell>
          <cell r="V13">
            <v>3324.8465896862403</v>
          </cell>
          <cell r="W13">
            <v>3304.0681636560762</v>
          </cell>
          <cell r="X13">
            <v>3284.9069879777094</v>
          </cell>
          <cell r="Y13">
            <v>3267.1157408708873</v>
          </cell>
          <cell r="Z13">
            <v>3250.4486721544095</v>
          </cell>
          <cell r="AA13">
            <v>3234.6612962535805</v>
          </cell>
          <cell r="AB13">
            <v>3219.5101566893964</v>
          </cell>
          <cell r="AC13">
            <v>3204.7526429620802</v>
          </cell>
          <cell r="AD13">
            <v>3190.1468464352924</v>
          </cell>
          <cell r="AE13">
            <v>3175.4514456591978</v>
          </cell>
          <cell r="AF13">
            <v>3160.425614198477</v>
          </cell>
          <cell r="AG13">
            <v>3144.8289458650283</v>
          </cell>
          <cell r="AH13">
            <v>3128.4213935546572</v>
          </cell>
          <cell r="AI13">
            <v>3110.9632188214405</v>
          </cell>
          <cell r="AJ13">
            <v>3092.2149500042024</v>
          </cell>
          <cell r="AK13">
            <v>3071.9373472215352</v>
          </cell>
          <cell r="AL13">
            <v>3049.8913729262108</v>
          </cell>
          <cell r="AM13">
            <v>3025.8381669920286</v>
          </cell>
        </row>
        <row r="14">
          <cell r="A14" t="str">
            <v>RA3OfOTRG22</v>
          </cell>
          <cell r="B14" t="str">
            <v>RD</v>
          </cell>
          <cell r="C14" t="str">
            <v>Advanced</v>
          </cell>
          <cell r="D14">
            <v>30</v>
          </cell>
          <cell r="E14" t="str">
            <v>OffShoreWind</v>
          </cell>
          <cell r="F14" t="str">
            <v>OTRG2</v>
          </cell>
          <cell r="G14">
            <v>4114.4814943516785</v>
          </cell>
          <cell r="H14">
            <v>3831.0774723791287</v>
          </cell>
          <cell r="I14">
            <v>3596.0873850497173</v>
          </cell>
          <cell r="J14">
            <v>3387.1547807782954</v>
          </cell>
          <cell r="K14">
            <v>3197.1276537732224</v>
          </cell>
          <cell r="L14">
            <v>3022.6046358760996</v>
          </cell>
          <cell r="M14">
            <v>2861.5463508129469</v>
          </cell>
          <cell r="N14">
            <v>2712.5163827310885</v>
          </cell>
          <cell r="O14">
            <v>2574.3809823232377</v>
          </cell>
          <cell r="P14">
            <v>2446.1734828659551</v>
          </cell>
          <cell r="Q14">
            <v>2327.0278971553653</v>
          </cell>
          <cell r="R14">
            <v>2216.1449027076574</v>
          </cell>
          <cell r="S14">
            <v>2112.7741966877438</v>
          </cell>
          <cell r="T14">
            <v>2016.2055695689633</v>
          </cell>
          <cell r="U14">
            <v>1925.7647725033798</v>
          </cell>
          <cell r="V14">
            <v>1881.1218042683281</v>
          </cell>
          <cell r="W14">
            <v>1841.3873984989584</v>
          </cell>
          <cell r="X14">
            <v>1806.0210074217043</v>
          </cell>
          <cell r="Y14">
            <v>1774.5028810940389</v>
          </cell>
          <cell r="Z14">
            <v>1746.3308413621687</v>
          </cell>
          <cell r="AA14">
            <v>1721.0175187994719</v>
          </cell>
          <cell r="AB14">
            <v>1698.0879841884932</v>
          </cell>
          <cell r="AC14">
            <v>1677.077737342951</v>
          </cell>
          <cell r="AD14">
            <v>1657.5310345357675</v>
          </cell>
          <cell r="AE14">
            <v>1638.9995464593821</v>
          </cell>
          <cell r="AF14">
            <v>1621.041344744586</v>
          </cell>
          <cell r="AG14">
            <v>1603.2202188195699</v>
          </cell>
          <cell r="AH14">
            <v>1585.1053278680952</v>
          </cell>
          <cell r="AI14">
            <v>1566.2711960037341</v>
          </cell>
          <cell r="AJ14">
            <v>1546.2980634441562</v>
          </cell>
          <cell r="AK14">
            <v>1524.7726132968062</v>
          </cell>
          <cell r="AL14">
            <v>1501.2891034887616</v>
          </cell>
          <cell r="AM14">
            <v>1475.450947600998</v>
          </cell>
        </row>
        <row r="15">
          <cell r="A15" t="str">
            <v>RM3OfOTRG22</v>
          </cell>
          <cell r="B15" t="str">
            <v>RD</v>
          </cell>
          <cell r="C15" t="str">
            <v>Moderate</v>
          </cell>
          <cell r="D15">
            <v>30</v>
          </cell>
          <cell r="E15" t="str">
            <v>OffShoreWind</v>
          </cell>
          <cell r="F15" t="str">
            <v>OTRG2</v>
          </cell>
          <cell r="G15">
            <v>4114.4814943516785</v>
          </cell>
          <cell r="H15">
            <v>3882.8788073149194</v>
          </cell>
          <cell r="I15">
            <v>3693.1323984642922</v>
          </cell>
          <cell r="J15">
            <v>3526.8047791054755</v>
          </cell>
          <cell r="K15">
            <v>3377.7886926476308</v>
          </cell>
          <cell r="L15">
            <v>3243.0979526244951</v>
          </cell>
          <cell r="M15">
            <v>3120.9159719939307</v>
          </cell>
          <cell r="N15">
            <v>3009.9651772045472</v>
          </cell>
          <cell r="O15">
            <v>2909.2513369495796</v>
          </cell>
          <cell r="P15">
            <v>2817.9435342816851</v>
          </cell>
          <cell r="Q15">
            <v>2735.3116521234506</v>
          </cell>
          <cell r="R15">
            <v>2660.691175416538</v>
          </cell>
          <cell r="S15">
            <v>2593.4621304888974</v>
          </cell>
          <cell r="T15">
            <v>2533.0358515938592</v>
          </cell>
          <cell r="U15">
            <v>2478.8463241058398</v>
          </cell>
          <cell r="V15">
            <v>2430.3443272891486</v>
          </cell>
          <cell r="W15">
            <v>2386.9933558873399</v>
          </cell>
          <cell r="X15">
            <v>2348.2667092225329</v>
          </cell>
          <cell r="Y15">
            <v>2313.6453683694658</v>
          </cell>
          <cell r="Z15">
            <v>2282.6164184735608</v>
          </cell>
          <cell r="AA15">
            <v>2254.6718563957907</v>
          </cell>
          <cell r="AB15">
            <v>2229.3076759917085</v>
          </cell>
          <cell r="AC15">
            <v>2206.0231568893787</v>
          </cell>
          <cell r="AD15">
            <v>2184.3203047455313</v>
          </cell>
          <cell r="AE15">
            <v>2163.7034058417935</v>
          </cell>
          <cell r="AF15">
            <v>2143.6786690898693</v>
          </cell>
          <cell r="AG15">
            <v>2123.7539356363018</v>
          </cell>
          <cell r="AH15">
            <v>2103.4384413049447</v>
          </cell>
          <cell r="AI15">
            <v>2082.242620744461</v>
          </cell>
          <cell r="AJ15">
            <v>2059.6779447920644</v>
          </cell>
          <cell r="AK15">
            <v>2035.2567845146305</v>
          </cell>
          <cell r="AL15">
            <v>2008.4922968424287</v>
          </cell>
          <cell r="AM15">
            <v>1978.8983278067196</v>
          </cell>
        </row>
        <row r="16">
          <cell r="A16" t="str">
            <v>RC3OfOTRG22</v>
          </cell>
          <cell r="B16" t="str">
            <v>RD</v>
          </cell>
          <cell r="C16" t="str">
            <v>Conservative</v>
          </cell>
          <cell r="D16">
            <v>30</v>
          </cell>
          <cell r="E16" t="str">
            <v>OffShoreWind</v>
          </cell>
          <cell r="F16" t="str">
            <v>OTRG2</v>
          </cell>
          <cell r="G16">
            <v>4114.4814943516785</v>
          </cell>
          <cell r="H16">
            <v>3988.4399297953692</v>
          </cell>
          <cell r="I16">
            <v>3911.4620628377729</v>
          </cell>
          <cell r="J16">
            <v>3842.662161304142</v>
          </cell>
          <cell r="K16">
            <v>3780.3012923812375</v>
          </cell>
          <cell r="L16">
            <v>3723.4729879647734</v>
          </cell>
          <cell r="M16">
            <v>3671.582740337552</v>
          </cell>
          <cell r="N16">
            <v>3624.1798096859407</v>
          </cell>
          <cell r="O16">
            <v>3580.8890304095753</v>
          </cell>
          <cell r="P16">
            <v>3541.3787967882749</v>
          </cell>
          <cell r="Q16">
            <v>3505.344388859322</v>
          </cell>
          <cell r="R16">
            <v>3472.498584301361</v>
          </cell>
          <cell r="S16">
            <v>3442.5660410554783</v>
          </cell>
          <cell r="T16">
            <v>3415.2797676418713</v>
          </cell>
          <cell r="U16">
            <v>3390.3788141812688</v>
          </cell>
          <cell r="V16">
            <v>3367.6067101300464</v>
          </cell>
          <cell r="W16">
            <v>3346.7103764696976</v>
          </cell>
          <cell r="X16">
            <v>3327.4393492993913</v>
          </cell>
          <cell r="Y16">
            <v>3309.5452136270665</v>
          </cell>
          <cell r="Z16">
            <v>3292.7811825635963</v>
          </cell>
          <cell r="AA16">
            <v>3276.9017792929071</v>
          </cell>
          <cell r="AB16">
            <v>3261.6625930938148</v>
          </cell>
          <cell r="AC16">
            <v>3246.8200896399517</v>
          </cell>
          <cell r="AD16">
            <v>3232.1314617025637</v>
          </cell>
          <cell r="AE16">
            <v>3217.3545103505903</v>
          </cell>
          <cell r="AF16">
            <v>3202.2475494647988</v>
          </cell>
          <cell r="AG16">
            <v>3186.5693282823727</v>
          </cell>
          <cell r="AH16">
            <v>3170.0789680345874</v>
          </cell>
          <cell r="AI16">
            <v>3152.5359097082187</v>
          </cell>
          <cell r="AJ16">
            <v>3133.6998706665313</v>
          </cell>
          <cell r="AK16">
            <v>3113.3308083857623</v>
          </cell>
          <cell r="AL16">
            <v>3091.1888899508763</v>
          </cell>
          <cell r="AM16">
            <v>3067.0344662467</v>
          </cell>
        </row>
        <row r="17">
          <cell r="A17" t="str">
            <v>RA3OfOTRG33</v>
          </cell>
          <cell r="B17" t="str">
            <v>RD</v>
          </cell>
          <cell r="C17" t="str">
            <v>Advanced</v>
          </cell>
          <cell r="D17">
            <v>30</v>
          </cell>
          <cell r="E17" t="str">
            <v>OffShoreWind</v>
          </cell>
          <cell r="F17" t="str">
            <v>OTRG3</v>
          </cell>
          <cell r="G17">
            <v>4278.5307879036081</v>
          </cell>
          <cell r="H17">
            <v>3984.3554295415634</v>
          </cell>
          <cell r="I17">
            <v>3739.516137137105</v>
          </cell>
          <cell r="J17">
            <v>3521.4736226522914</v>
          </cell>
          <cell r="K17">
            <v>3323.0053774919365</v>
          </cell>
          <cell r="L17">
            <v>3140.6651063435729</v>
          </cell>
          <cell r="M17">
            <v>2972.3763263771675</v>
          </cell>
          <cell r="N17">
            <v>2816.6679836814556</v>
          </cell>
          <cell r="O17">
            <v>2672.3722917241612</v>
          </cell>
          <cell r="P17">
            <v>2538.4885201585853</v>
          </cell>
          <cell r="Q17">
            <v>2414.1164726457655</v>
          </cell>
          <cell r="R17">
            <v>2298.4225768158799</v>
          </cell>
          <cell r="S17">
            <v>2190.6224427916854</v>
          </cell>
          <cell r="T17">
            <v>2089.9721790178833</v>
          </cell>
          <cell r="U17">
            <v>1995.7645095116234</v>
          </cell>
          <cell r="V17">
            <v>1949.0938458830626</v>
          </cell>
          <cell r="W17">
            <v>1907.5687533330304</v>
          </cell>
          <cell r="X17">
            <v>1870.6226853425242</v>
          </cell>
          <cell r="Y17">
            <v>1837.7106288639584</v>
          </cell>
          <cell r="Z17">
            <v>1808.3057819361984</v>
          </cell>
          <cell r="AA17">
            <v>1781.8967008390844</v>
          </cell>
          <cell r="AB17">
            <v>1757.9848497040898</v>
          </cell>
          <cell r="AC17">
            <v>1736.0825168206179</v>
          </cell>
          <cell r="AD17">
            <v>1715.7110802971433</v>
          </cell>
          <cell r="AE17">
            <v>1696.399616271869</v>
          </cell>
          <cell r="AF17">
            <v>1677.6838488194717</v>
          </cell>
          <cell r="AG17">
            <v>1659.105444326987</v>
          </cell>
          <cell r="AH17">
            <v>1640.2116560142945</v>
          </cell>
          <cell r="AI17">
            <v>1620.5553276424157</v>
          </cell>
          <cell r="AJ17">
            <v>1599.6952702425754</v>
          </cell>
          <cell r="AK17">
            <v>1577.1970327929751</v>
          </cell>
          <cell r="AL17">
            <v>1552.6340981418134</v>
          </cell>
          <cell r="AM17">
            <v>1525.5895503929187</v>
          </cell>
        </row>
        <row r="18">
          <cell r="A18" t="str">
            <v>RM3OfOTRG33</v>
          </cell>
          <cell r="B18" t="str">
            <v>RD</v>
          </cell>
          <cell r="C18" t="str">
            <v>Moderate</v>
          </cell>
          <cell r="D18">
            <v>30</v>
          </cell>
          <cell r="E18" t="str">
            <v>OffShoreWind</v>
          </cell>
          <cell r="F18" t="str">
            <v>OTRG3</v>
          </cell>
          <cell r="G18">
            <v>4278.5307879036081</v>
          </cell>
          <cell r="H18">
            <v>4038.1347220171897</v>
          </cell>
          <cell r="I18">
            <v>3840.4218571455954</v>
          </cell>
          <cell r="J18">
            <v>3666.7930895531517</v>
          </cell>
          <cell r="K18">
            <v>3511.0733940313635</v>
          </cell>
          <cell r="L18">
            <v>3370.2325702210255</v>
          </cell>
          <cell r="M18">
            <v>3242.4189191057085</v>
          </cell>
          <cell r="N18">
            <v>3126.3238576363069</v>
          </cell>
          <cell r="O18">
            <v>3020.9243015497705</v>
          </cell>
          <cell r="P18">
            <v>2925.3617239416649</v>
          </cell>
          <cell r="Q18">
            <v>2838.8791649736913</v>
          </cell>
          <cell r="R18">
            <v>2760.7857661290609</v>
          </cell>
          <cell r="S18">
            <v>2690.435549285472</v>
          </cell>
          <cell r="T18">
            <v>2627.2140825332317</v>
          </cell>
          <cell r="U18">
            <v>2570.5297574833039</v>
          </cell>
          <cell r="V18">
            <v>2519.8078874562384</v>
          </cell>
          <cell r="W18">
            <v>2474.4865980304039</v>
          </cell>
          <cell r="X18">
            <v>2434.0138939861968</v>
          </cell>
          <cell r="Y18">
            <v>2397.8455203230919</v>
          </cell>
          <cell r="Z18">
            <v>2365.4433725698386</v>
          </cell>
          <cell r="AA18">
            <v>2336.2742953542133</v>
          </cell>
          <cell r="AB18">
            <v>2309.8091607200313</v>
          </cell>
          <cell r="AC18">
            <v>2285.5221514919067</v>
          </cell>
          <cell r="AD18">
            <v>2262.890197271151</v>
          </cell>
          <cell r="AE18">
            <v>2241.3925256420002</v>
          </cell>
          <cell r="AF18">
            <v>2220.5103014520641</v>
          </cell>
          <cell r="AG18">
            <v>2199.7263342068645</v>
          </cell>
          <cell r="AH18">
            <v>2178.5248387042434</v>
          </cell>
          <cell r="AI18">
            <v>2156.3912376912031</v>
          </cell>
          <cell r="AJ18">
            <v>2132.8119979898174</v>
          </cell>
          <cell r="AK18">
            <v>2107.2744935035435</v>
          </cell>
          <cell r="AL18">
            <v>2079.2668899805044</v>
          </cell>
          <cell r="AM18">
            <v>2048.2780475146183</v>
          </cell>
        </row>
        <row r="19">
          <cell r="A19" t="str">
            <v>RC3OfOTRG33</v>
          </cell>
          <cell r="B19" t="str">
            <v>RD</v>
          </cell>
          <cell r="C19" t="str">
            <v>Conservative</v>
          </cell>
          <cell r="D19">
            <v>30</v>
          </cell>
          <cell r="E19" t="str">
            <v>OffShoreWind</v>
          </cell>
          <cell r="F19" t="str">
            <v>OTRG3</v>
          </cell>
          <cell r="G19">
            <v>4278.5307879036081</v>
          </cell>
          <cell r="H19">
            <v>4147.7307343908824</v>
          </cell>
          <cell r="I19">
            <v>4067.2565260349179</v>
          </cell>
          <cell r="J19">
            <v>3995.2382070459494</v>
          </cell>
          <cell r="K19">
            <v>3929.9130486030117</v>
          </cell>
          <cell r="L19">
            <v>3870.3571225523356</v>
          </cell>
          <cell r="M19">
            <v>3815.9608354837387</v>
          </cell>
          <cell r="N19">
            <v>3766.2594561200958</v>
          </cell>
          <cell r="O19">
            <v>3720.8644025991753</v>
          </cell>
          <cell r="P19">
            <v>3679.4309844768122</v>
          </cell>
          <cell r="Q19">
            <v>3641.6416016960416</v>
          </cell>
          <cell r="R19">
            <v>3607.1962850172686</v>
          </cell>
          <cell r="S19">
            <v>3575.8070358850046</v>
          </cell>
          <cell r="T19">
            <v>3547.1942698798293</v>
          </cell>
          <cell r="U19">
            <v>3521.0844901659748</v>
          </cell>
          <cell r="V19">
            <v>3497.2087133359182</v>
          </cell>
          <cell r="W19">
            <v>3475.3013733204352</v>
          </cell>
          <cell r="X19">
            <v>3455.0995390718554</v>
          </cell>
          <cell r="Y19">
            <v>3436.3423440456918</v>
          </cell>
          <cell r="Z19">
            <v>3418.7705621920236</v>
          </cell>
          <cell r="AA19">
            <v>3402.1262875050511</v>
          </cell>
          <cell r="AB19">
            <v>3386.1526881880072</v>
          </cell>
          <cell r="AC19">
            <v>3370.5938155092517</v>
          </cell>
          <cell r="AD19">
            <v>3355.194453368762</v>
          </cell>
          <cell r="AE19">
            <v>3339.6999985940088</v>
          </cell>
          <cell r="AF19">
            <v>3323.856364727349</v>
          </cell>
          <cell r="AG19">
            <v>3307.4099039810858</v>
          </cell>
          <cell r="AH19">
            <v>3290.1073433928946</v>
          </cell>
          <cell r="AI19">
            <v>3271.6957321896348</v>
          </cell>
          <cell r="AJ19">
            <v>3251.9223980781821</v>
          </cell>
          <cell r="AK19">
            <v>3230.5349107059028</v>
          </cell>
          <cell r="AL19">
            <v>3207.281050924239</v>
          </cell>
          <cell r="AM19">
            <v>3181.908784783413</v>
          </cell>
        </row>
        <row r="20">
          <cell r="A20" t="str">
            <v>RA3OfOTRG44</v>
          </cell>
          <cell r="B20" t="str">
            <v>RD</v>
          </cell>
          <cell r="C20" t="str">
            <v>Advanced</v>
          </cell>
          <cell r="D20">
            <v>30</v>
          </cell>
          <cell r="E20" t="str">
            <v>OffShoreWind</v>
          </cell>
          <cell r="F20" t="str">
            <v>OTRG4</v>
          </cell>
          <cell r="G20">
            <v>4442.8331379112115</v>
          </cell>
          <cell r="H20">
            <v>4137.625939882254</v>
          </cell>
          <cell r="I20">
            <v>3883.1437707804589</v>
          </cell>
          <cell r="J20">
            <v>3656.3371409597257</v>
          </cell>
          <cell r="K20">
            <v>3449.8138388573266</v>
          </cell>
          <cell r="L20">
            <v>3260.0407078720482</v>
          </cell>
          <cell r="M20">
            <v>3084.8836947189798</v>
          </cell>
          <cell r="N20">
            <v>2922.8266057032838</v>
          </cell>
          <cell r="O20">
            <v>2772.6624096902751</v>
          </cell>
          <cell r="P20">
            <v>2633.3541927460783</v>
          </cell>
          <cell r="Q20">
            <v>2503.9673494553567</v>
          </cell>
          <cell r="R20">
            <v>2383.6351033792025</v>
          </cell>
          <cell r="S20">
            <v>2271.5408507327988</v>
          </cell>
          <cell r="T20">
            <v>2166.9094426702713</v>
          </cell>
          <cell r="U20">
            <v>2069.0033613852102</v>
          </cell>
          <cell r="V20">
            <v>2020.4162322949937</v>
          </cell>
          <cell r="W20">
            <v>1977.1929839992642</v>
          </cell>
          <cell r="X20">
            <v>1938.7430837410886</v>
          </cell>
          <cell r="Y20">
            <v>1904.498312215751</v>
          </cell>
          <cell r="Z20">
            <v>1873.9093297915279</v>
          </cell>
          <cell r="AA20">
            <v>1846.4427243325902</v>
          </cell>
          <cell r="AB20">
            <v>1821.5784730119919</v>
          </cell>
          <cell r="AC20">
            <v>1798.8077824486161</v>
          </cell>
          <cell r="AD20">
            <v>1777.6312902346847</v>
          </cell>
          <cell r="AE20">
            <v>1757.557621584717</v>
          </cell>
          <cell r="AF20">
            <v>1738.1023008210907</v>
          </cell>
          <cell r="AG20">
            <v>1718.7870210372732</v>
          </cell>
          <cell r="AH20">
            <v>1699.1392781966499</v>
          </cell>
          <cell r="AI20">
            <v>1678.692379359662</v>
          </cell>
          <cell r="AJ20">
            <v>1656.9858396738521</v>
          </cell>
          <cell r="AK20">
            <v>1633.5661901250382</v>
          </cell>
          <cell r="AL20">
            <v>1607.9882288450899</v>
          </cell>
          <cell r="AM20">
            <v>1579.8167643241873</v>
          </cell>
        </row>
        <row r="21">
          <cell r="A21" t="str">
            <v>RM3OfOTRG44</v>
          </cell>
          <cell r="B21" t="str">
            <v>RD</v>
          </cell>
          <cell r="C21" t="str">
            <v>Moderate</v>
          </cell>
          <cell r="D21">
            <v>30</v>
          </cell>
          <cell r="E21" t="str">
            <v>OffShoreWind</v>
          </cell>
          <cell r="F21" t="str">
            <v>OTRG4</v>
          </cell>
          <cell r="G21">
            <v>4442.8331379112115</v>
          </cell>
          <cell r="H21">
            <v>4193.4265982326724</v>
          </cell>
          <cell r="I21">
            <v>3987.9201200255211</v>
          </cell>
          <cell r="J21">
            <v>3807.2879868503296</v>
          </cell>
          <cell r="K21">
            <v>3645.2061760727788</v>
          </cell>
          <cell r="L21">
            <v>3498.5657608275505</v>
          </cell>
          <cell r="M21">
            <v>3365.4626491328204</v>
          </cell>
          <cell r="N21">
            <v>3244.5480008672994</v>
          </cell>
          <cell r="O21">
            <v>3134.7648541487374</v>
          </cell>
          <cell r="P21">
            <v>3035.2244814776545</v>
          </cell>
          <cell r="Q21">
            <v>2945.1419919306131</v>
          </cell>
          <cell r="R21">
            <v>2863.8000729356886</v>
          </cell>
          <cell r="S21">
            <v>2790.5272951651245</v>
          </cell>
          <cell r="T21">
            <v>2724.6844804019725</v>
          </cell>
          <cell r="U21">
            <v>2665.6557839401194</v>
          </cell>
          <cell r="V21">
            <v>2612.8426608976092</v>
          </cell>
          <cell r="W21">
            <v>2565.6596649394251</v>
          </cell>
          <cell r="X21">
            <v>2523.5314496827432</v>
          </cell>
          <cell r="Y21">
            <v>2485.8905819185456</v>
          </cell>
          <cell r="Z21">
            <v>2452.1759164002879</v>
          </cell>
          <cell r="AA21">
            <v>2421.8313675677714</v>
          </cell>
          <cell r="AB21">
            <v>2394.3049672692</v>
          </cell>
          <cell r="AC21">
            <v>2369.0481321127736</v>
          </cell>
          <cell r="AD21">
            <v>2345.5150868599471</v>
          </cell>
          <cell r="AE21">
            <v>2323.1624056033875</v>
          </cell>
          <cell r="AF21">
            <v>2301.4486429871677</v>
          </cell>
          <cell r="AG21">
            <v>2279.8340350630551</v>
          </cell>
          <cell r="AH21">
            <v>2257.7802545763075</v>
          </cell>
          <cell r="AI21">
            <v>2234.7502092128925</v>
          </cell>
          <cell r="AJ21">
            <v>2210.2078740636457</v>
          </cell>
          <cell r="AK21">
            <v>2183.6181515694607</v>
          </cell>
          <cell r="AL21">
            <v>2154.4467537096207</v>
          </cell>
          <cell r="AM21">
            <v>2122.1601023243179</v>
          </cell>
        </row>
        <row r="22">
          <cell r="A22" t="str">
            <v>RC3OfOTRG44</v>
          </cell>
          <cell r="B22" t="str">
            <v>RD</v>
          </cell>
          <cell r="C22" t="str">
            <v>Conservative</v>
          </cell>
          <cell r="D22">
            <v>30</v>
          </cell>
          <cell r="E22" t="str">
            <v>OffShoreWind</v>
          </cell>
          <cell r="F22" t="str">
            <v>OTRG4</v>
          </cell>
          <cell r="G22">
            <v>4442.8331379112115</v>
          </cell>
          <cell r="H22">
            <v>4307.1440286203306</v>
          </cell>
          <cell r="I22">
            <v>4223.3652663610756</v>
          </cell>
          <cell r="J22">
            <v>4148.3429695242476</v>
          </cell>
          <cell r="K22">
            <v>4080.2695552524983</v>
          </cell>
          <cell r="L22">
            <v>4018.194984305499</v>
          </cell>
          <cell r="M22">
            <v>3961.4905759772028</v>
          </cell>
          <cell r="N22">
            <v>3909.6757486301585</v>
          </cell>
          <cell r="O22">
            <v>3862.3477715958525</v>
          </cell>
          <cell r="P22">
            <v>3819.1487863748953</v>
          </cell>
          <cell r="Q22">
            <v>3779.7486301881513</v>
          </cell>
          <cell r="R22">
            <v>3743.8351650333952</v>
          </cell>
          <cell r="S22">
            <v>3711.108491076714</v>
          </cell>
          <cell r="T22">
            <v>3681.2773106336222</v>
          </cell>
          <cell r="U22">
            <v>3654.0565496299719</v>
          </cell>
          <cell r="V22">
            <v>3629.1657482721412</v>
          </cell>
          <cell r="W22">
            <v>3606.3279404650207</v>
          </cell>
          <cell r="X22">
            <v>3585.2688540144504</v>
          </cell>
          <cell r="Y22">
            <v>3565.7163273606561</v>
          </cell>
          <cell r="Z22">
            <v>3547.3998760951754</v>
          </cell>
          <cell r="AA22">
            <v>3530.0503653499768</v>
          </cell>
          <cell r="AB22">
            <v>3513.3997584691942</v>
          </cell>
          <cell r="AC22">
            <v>3497.1809215941253</v>
          </cell>
          <cell r="AD22">
            <v>3481.1274698682946</v>
          </cell>
          <cell r="AE22">
            <v>3464.9736450585488</v>
          </cell>
          <cell r="AF22">
            <v>3448.45421719258</v>
          </cell>
          <cell r="AG22">
            <v>3431.3044047700828</v>
          </cell>
          <cell r="AH22">
            <v>3413.2598094915743</v>
          </cell>
          <cell r="AI22">
            <v>3394.0563624460515</v>
          </cell>
          <cell r="AJ22">
            <v>3373.4302794251471</v>
          </cell>
          <cell r="AK22">
            <v>3351.11802356713</v>
          </cell>
          <cell r="AL22">
            <v>3326.8562739336885</v>
          </cell>
          <cell r="AM22">
            <v>3300.3818989235442</v>
          </cell>
        </row>
        <row r="23">
          <cell r="A23" t="str">
            <v>RA3OfOTRG55</v>
          </cell>
          <cell r="B23" t="str">
            <v>RD</v>
          </cell>
          <cell r="C23" t="str">
            <v>Advanced</v>
          </cell>
          <cell r="D23">
            <v>30</v>
          </cell>
          <cell r="E23" t="str">
            <v>OffShoreWind</v>
          </cell>
          <cell r="F23" t="str">
            <v>OTRG5</v>
          </cell>
          <cell r="G23">
            <v>4661.9752163610656</v>
          </cell>
          <cell r="H23">
            <v>4340.1996389014093</v>
          </cell>
          <cell r="I23">
            <v>4074.5404022062344</v>
          </cell>
          <cell r="J23">
            <v>3838.7805389629261</v>
          </cell>
          <cell r="K23">
            <v>3624.548048403607</v>
          </cell>
          <cell r="L23">
            <v>3427.8756004026873</v>
          </cell>
          <cell r="M23">
            <v>3246.3971932123482</v>
          </cell>
          <cell r="N23">
            <v>3078.4569830489422</v>
          </cell>
          <cell r="O23">
            <v>2922.7564001766409</v>
          </cell>
          <cell r="P23">
            <v>2778.1945502936087</v>
          </cell>
          <cell r="Q23">
            <v>2643.7898150568235</v>
          </cell>
          <cell r="R23">
            <v>2518.6394849368844</v>
          </cell>
          <cell r="S23">
            <v>2401.8986323292497</v>
          </cell>
          <cell r="T23">
            <v>2292.7692498585629</v>
          </cell>
          <cell r="U23">
            <v>2190.4950495381877</v>
          </cell>
          <cell r="V23">
            <v>2140.2213122467438</v>
          </cell>
          <cell r="W23">
            <v>2095.4576740378043</v>
          </cell>
          <cell r="X23">
            <v>2055.5972170387936</v>
          </cell>
          <cell r="Y23">
            <v>2020.0567056620694</v>
          </cell>
          <cell r="Z23">
            <v>1988.2728909358443</v>
          </cell>
          <cell r="AA23">
            <v>1959.6993542980531</v>
          </cell>
          <cell r="AB23">
            <v>1933.8038082064136</v>
          </cell>
          <cell r="AC23">
            <v>1910.0658077527253</v>
          </cell>
          <cell r="AD23">
            <v>1887.9748493794875</v>
          </cell>
          <cell r="AE23">
            <v>1867.0288455629222</v>
          </cell>
          <cell r="AF23">
            <v>1846.7329717272278</v>
          </cell>
          <cell r="AG23">
            <v>1826.5988862585016</v>
          </cell>
          <cell r="AH23">
            <v>1806.1443281019781</v>
          </cell>
          <cell r="AI23">
            <v>1784.8931003863408</v>
          </cell>
          <cell r="AJ23">
            <v>1762.3754538861403</v>
          </cell>
          <cell r="AK23">
            <v>1738.1288918761597</v>
          </cell>
          <cell r="AL23">
            <v>1711.6994291050219</v>
          </cell>
          <cell r="AM23">
            <v>1682.6433535820465</v>
          </cell>
        </row>
        <row r="24">
          <cell r="A24" t="str">
            <v>RM3OfOTRG55</v>
          </cell>
          <cell r="B24" t="str">
            <v>RD</v>
          </cell>
          <cell r="C24" t="str">
            <v>Moderate</v>
          </cell>
          <cell r="D24">
            <v>30</v>
          </cell>
          <cell r="E24" t="str">
            <v>OffShoreWind</v>
          </cell>
          <cell r="F24" t="str">
            <v>OTRG5</v>
          </cell>
          <cell r="G24">
            <v>4661.9752163610656</v>
          </cell>
          <cell r="H24">
            <v>4399.0031979950691</v>
          </cell>
          <cell r="I24">
            <v>4184.5094583049595</v>
          </cell>
          <cell r="J24">
            <v>3996.8862556677777</v>
          </cell>
          <cell r="K24">
            <v>3828.99400831189</v>
          </cell>
          <cell r="L24">
            <v>3677.3553641050235</v>
          </cell>
          <cell r="M24">
            <v>3539.8653661211142</v>
          </cell>
          <cell r="N24">
            <v>3415.0515299845488</v>
          </cell>
          <cell r="O24">
            <v>3301.7738420188448</v>
          </cell>
          <cell r="P24">
            <v>3199.0839198354215</v>
          </cell>
          <cell r="Q24">
            <v>3106.1516585135441</v>
          </cell>
          <cell r="R24">
            <v>3022.2239298260697</v>
          </cell>
          <cell r="S24">
            <v>2946.5998699226657</v>
          </cell>
          <cell r="T24">
            <v>2878.6153513311315</v>
          </cell>
          <cell r="U24">
            <v>2817.6328251576697</v>
          </cell>
          <cell r="V24">
            <v>2763.0344482756936</v>
          </cell>
          <cell r="W24">
            <v>2714.2172977632631</v>
          </cell>
          <cell r="X24">
            <v>2670.5899552839751</v>
          </cell>
          <cell r="Y24">
            <v>2631.5700161861582</v>
          </cell>
          <cell r="Z24">
            <v>2596.5822382680967</v>
          </cell>
          <cell r="AA24">
            <v>2565.0571426815272</v>
          </cell>
          <cell r="AB24">
            <v>2536.4299406080245</v>
          </cell>
          <cell r="AC24">
            <v>2510.1396987187877</v>
          </cell>
          <cell r="AD24">
            <v>2485.6286823773166</v>
          </cell>
          <cell r="AE24">
            <v>2462.3418330074887</v>
          </cell>
          <cell r="AF24">
            <v>2439.7263480263409</v>
          </cell>
          <cell r="AG24">
            <v>2417.2313400974658</v>
          </cell>
          <cell r="AH24">
            <v>2394.3075583835998</v>
          </cell>
          <cell r="AI24">
            <v>2370.4071587354315</v>
          </cell>
          <cell r="AJ24">
            <v>2344.9835128559957</v>
          </cell>
          <cell r="AK24">
            <v>2317.4910487679886</v>
          </cell>
          <cell r="AL24">
            <v>2287.3851166176432</v>
          </cell>
          <cell r="AM24">
            <v>2254.1218751347778</v>
          </cell>
        </row>
        <row r="25">
          <cell r="A25" t="str">
            <v>RC3OfOTRG55</v>
          </cell>
          <cell r="B25" t="str">
            <v>RD</v>
          </cell>
          <cell r="C25" t="str">
            <v>Conservative</v>
          </cell>
          <cell r="D25">
            <v>30</v>
          </cell>
          <cell r="E25" t="str">
            <v>OffShoreWind</v>
          </cell>
          <cell r="F25" t="str">
            <v>OTRG5</v>
          </cell>
          <cell r="G25">
            <v>4661.9752163610656</v>
          </cell>
          <cell r="H25">
            <v>4518.8282592234245</v>
          </cell>
          <cell r="I25">
            <v>4432.1412405513565</v>
          </cell>
          <cell r="J25">
            <v>4354.7805637401143</v>
          </cell>
          <cell r="K25">
            <v>4284.7189846893725</v>
          </cell>
          <cell r="L25">
            <v>4220.9060643077173</v>
          </cell>
          <cell r="M25">
            <v>4162.6574144190663</v>
          </cell>
          <cell r="N25">
            <v>4109.45734253715</v>
          </cell>
          <cell r="O25">
            <v>4060.8788341331783</v>
          </cell>
          <cell r="P25">
            <v>4016.5459873666155</v>
          </cell>
          <cell r="Q25">
            <v>3976.1144478514625</v>
          </cell>
          <cell r="R25">
            <v>3939.2603927432283</v>
          </cell>
          <cell r="S25">
            <v>3905.6739393677803</v>
          </cell>
          <cell r="T25">
            <v>3875.0550035294286</v>
          </cell>
          <cell r="U25">
            <v>3847.1105901806404</v>
          </cell>
          <cell r="V25">
            <v>3821.5529602774741</v>
          </cell>
          <cell r="W25">
            <v>3798.0983543545644</v>
          </cell>
          <cell r="X25">
            <v>3776.4660814971012</v>
          </cell>
          <cell r="Y25">
            <v>3756.3778549574749</v>
          </cell>
          <cell r="Z25">
            <v>3737.5572983863008</v>
          </cell>
          <cell r="AA25">
            <v>3719.729572659623</v>
          </cell>
          <cell r="AB25">
            <v>3702.6210895976001</v>
          </cell>
          <cell r="AC25">
            <v>3685.9592893725085</v>
          </cell>
          <cell r="AD25">
            <v>3669.4724653250341</v>
          </cell>
          <cell r="AE25">
            <v>3652.8896245657411</v>
          </cell>
          <cell r="AF25">
            <v>3635.9403759329975</v>
          </cell>
          <cell r="AG25">
            <v>3618.3548391076424</v>
          </cell>
          <cell r="AH25">
            <v>3599.8635702643242</v>
          </cell>
          <cell r="AI25">
            <v>3580.1975007753063</v>
          </cell>
          <cell r="AJ25">
            <v>3559.0878863100106</v>
          </cell>
          <cell r="AK25">
            <v>3536.2662642838022</v>
          </cell>
          <cell r="AL25">
            <v>3511.4644180646392</v>
          </cell>
          <cell r="AM25">
            <v>3484.4143466892347</v>
          </cell>
        </row>
        <row r="26">
          <cell r="A26" t="str">
            <v>RA3OfOTRG66</v>
          </cell>
          <cell r="B26" t="str">
            <v>RD</v>
          </cell>
          <cell r="C26" t="str">
            <v>Advanced</v>
          </cell>
          <cell r="D26">
            <v>30</v>
          </cell>
          <cell r="E26" t="str">
            <v>OffShoreWind</v>
          </cell>
          <cell r="F26" t="str">
            <v>OTRG6</v>
          </cell>
          <cell r="G26">
            <v>4628.9562148081668</v>
          </cell>
          <cell r="H26">
            <v>4310.2544240999541</v>
          </cell>
          <cell r="I26">
            <v>4045.754865350043</v>
          </cell>
          <cell r="J26">
            <v>3810.4921422643092</v>
          </cell>
          <cell r="K26">
            <v>3596.4764651428895</v>
          </cell>
          <cell r="L26">
            <v>3399.9050304958396</v>
          </cell>
          <cell r="M26">
            <v>3218.4950945241717</v>
          </cell>
          <cell r="N26">
            <v>3050.6365896643106</v>
          </cell>
          <cell r="O26">
            <v>2895.0569419632184</v>
          </cell>
          <cell r="P26">
            <v>2750.6697915618438</v>
          </cell>
          <cell r="Q26">
            <v>2616.5009521444695</v>
          </cell>
          <cell r="R26">
            <v>2491.650527492865</v>
          </cell>
          <cell r="S26">
            <v>2375.2732988530911</v>
          </cell>
          <cell r="T26">
            <v>2266.5688398734305</v>
          </cell>
          <cell r="U26">
            <v>2164.776976377645</v>
          </cell>
          <cell r="V26">
            <v>2114.4866440493538</v>
          </cell>
          <cell r="W26">
            <v>2069.7295115319153</v>
          </cell>
          <cell r="X26">
            <v>2029.8962705461104</v>
          </cell>
          <cell r="Y26">
            <v>1994.4009865680721</v>
          </cell>
          <cell r="Z26">
            <v>1962.6774779004973</v>
          </cell>
          <cell r="AA26">
            <v>1934.176212483118</v>
          </cell>
          <cell r="AB26">
            <v>1908.3616465224654</v>
          </cell>
          <cell r="AC26">
            <v>1884.7099638557561</v>
          </cell>
          <cell r="AD26">
            <v>1862.7071955357562</v>
          </cell>
          <cell r="AE26">
            <v>1841.8477109719454</v>
          </cell>
          <cell r="AF26">
            <v>1821.6330787230397</v>
          </cell>
          <cell r="AG26">
            <v>1801.5712991876023</v>
          </cell>
          <cell r="AH26">
            <v>1781.1764147380115</v>
          </cell>
          <cell r="AI26">
            <v>1759.9685065883102</v>
          </cell>
          <cell r="AJ26">
            <v>1737.4740929203654</v>
          </cell>
          <cell r="AK26">
            <v>1713.2269504723645</v>
          </cell>
          <cell r="AL26">
            <v>1686.7693929700504</v>
          </cell>
          <cell r="AM26">
            <v>1657.654055819959</v>
          </cell>
        </row>
        <row r="27">
          <cell r="A27" t="str">
            <v>RM3OfOTRG66</v>
          </cell>
          <cell r="B27" t="str">
            <v>RD</v>
          </cell>
          <cell r="C27" t="str">
            <v>Moderate</v>
          </cell>
          <cell r="D27">
            <v>30</v>
          </cell>
          <cell r="E27" t="str">
            <v>OffShoreWind</v>
          </cell>
          <cell r="F27" t="str">
            <v>OTRG6</v>
          </cell>
          <cell r="G27">
            <v>4628.9562148081668</v>
          </cell>
          <cell r="H27">
            <v>4368.5099853363727</v>
          </cell>
          <cell r="I27">
            <v>4154.9321240004347</v>
          </cell>
          <cell r="J27">
            <v>3967.6306806315106</v>
          </cell>
          <cell r="K27">
            <v>3799.7810051344964</v>
          </cell>
          <cell r="L27">
            <v>3648.0432730522512</v>
          </cell>
          <cell r="M27">
            <v>3510.3835742123665</v>
          </cell>
          <cell r="N27">
            <v>3385.3698330558136</v>
          </cell>
          <cell r="O27">
            <v>3271.8863393338529</v>
          </cell>
          <cell r="P27">
            <v>3168.9997311731554</v>
          </cell>
          <cell r="Q27">
            <v>3075.8891946269086</v>
          </cell>
          <cell r="R27">
            <v>2991.8071635731967</v>
          </cell>
          <cell r="S27">
            <v>2916.0558045006164</v>
          </cell>
          <cell r="T27">
            <v>2847.9722407095887</v>
          </cell>
          <cell r="U27">
            <v>2786.9188865719748</v>
          </cell>
          <cell r="V27">
            <v>2732.2769076493637</v>
          </cell>
          <cell r="W27">
            <v>2683.4416669504712</v>
          </cell>
          <cell r="X27">
            <v>2639.8194747698435</v>
          </cell>
          <cell r="Y27">
            <v>2600.8252184500911</v>
          </cell>
          <cell r="Z27">
            <v>2565.8806008237589</v>
          </cell>
          <cell r="AA27">
            <v>2534.4128088911912</v>
          </cell>
          <cell r="AB27">
            <v>2505.8534924903574</v>
          </cell>
          <cell r="AC27">
            <v>2479.6379701830429</v>
          </cell>
          <cell r="AD27">
            <v>2455.204604273787</v>
          </cell>
          <cell r="AE27">
            <v>2431.9943034950516</v>
          </cell>
          <cell r="AF27">
            <v>2409.4501232887023</v>
          </cell>
          <cell r="AG27">
            <v>2387.0169415656892</v>
          </cell>
          <cell r="AH27">
            <v>2364.1411934615871</v>
          </cell>
          <cell r="AI27">
            <v>2340.2706526578072</v>
          </cell>
          <cell r="AJ27">
            <v>2314.8542497903609</v>
          </cell>
          <cell r="AK27">
            <v>2287.3419206451849</v>
          </cell>
          <cell r="AL27">
            <v>2257.1844784626755</v>
          </cell>
          <cell r="AM27">
            <v>2223.8335058977914</v>
          </cell>
        </row>
        <row r="28">
          <cell r="A28" t="str">
            <v>RC3OfOTRG66</v>
          </cell>
          <cell r="B28" t="str">
            <v>RD</v>
          </cell>
          <cell r="C28" t="str">
            <v>Conservative</v>
          </cell>
          <cell r="D28">
            <v>30</v>
          </cell>
          <cell r="E28" t="str">
            <v>OffShoreWind</v>
          </cell>
          <cell r="F28" t="str">
            <v>OTRG6</v>
          </cell>
          <cell r="G28">
            <v>4628.9562148081668</v>
          </cell>
          <cell r="H28">
            <v>4487.2246793088962</v>
          </cell>
          <cell r="I28">
            <v>4400.5090664326981</v>
          </cell>
          <cell r="J28">
            <v>4322.9813197046487</v>
          </cell>
          <cell r="K28">
            <v>4252.6970567194367</v>
          </cell>
          <cell r="L28">
            <v>4188.6413821529941</v>
          </cell>
          <cell r="M28">
            <v>4130.1477195307425</v>
          </cell>
          <cell r="N28">
            <v>4076.7100161908543</v>
          </cell>
          <cell r="O28">
            <v>4027.9066017331729</v>
          </cell>
          <cell r="P28">
            <v>3983.3644424690592</v>
          </cell>
          <cell r="Q28">
            <v>3942.7405239574873</v>
          </cell>
          <cell r="R28">
            <v>3905.7113687196893</v>
          </cell>
          <cell r="S28">
            <v>3871.9667641640958</v>
          </cell>
          <cell r="T28">
            <v>3841.2058215243064</v>
          </cell>
          <cell r="U28">
            <v>3813.134397772908</v>
          </cell>
          <cell r="V28">
            <v>3787.463351277228</v>
          </cell>
          <cell r="W28">
            <v>3763.9073272063024</v>
          </cell>
          <cell r="X28">
            <v>3742.1838906344442</v>
          </cell>
          <cell r="Y28">
            <v>3722.0128943416307</v>
          </cell>
          <cell r="Z28">
            <v>3703.1160089634564</v>
          </cell>
          <cell r="AA28">
            <v>3685.2163678953939</v>
          </cell>
          <cell r="AB28">
            <v>3668.0382948793854</v>
          </cell>
          <cell r="AC28">
            <v>3651.3070921945432</v>
          </cell>
          <cell r="AD28">
            <v>3634.7488739596088</v>
          </cell>
          <cell r="AE28">
            <v>3618.0904334870916</v>
          </cell>
          <cell r="AF28">
            <v>3601.059136668699</v>
          </cell>
          <cell r="AG28">
            <v>3583.3828354926122</v>
          </cell>
          <cell r="AH28">
            <v>3564.7897972963988</v>
          </cell>
          <cell r="AI28">
            <v>3545.0086464400943</v>
          </cell>
          <cell r="AJ28">
            <v>3523.7683158714422</v>
          </cell>
          <cell r="AK28">
            <v>3500.798006635925</v>
          </cell>
          <cell r="AL28">
            <v>3475.8271538172994</v>
          </cell>
          <cell r="AM28">
            <v>3448.5853977207516</v>
          </cell>
        </row>
        <row r="29">
          <cell r="A29" t="str">
            <v>RA3OfOTRG77</v>
          </cell>
          <cell r="B29" t="str">
            <v>RD</v>
          </cell>
          <cell r="C29" t="str">
            <v>Advanced</v>
          </cell>
          <cell r="D29">
            <v>30</v>
          </cell>
          <cell r="E29" t="str">
            <v>OffShoreWind</v>
          </cell>
          <cell r="F29" t="str">
            <v>OTRG7</v>
          </cell>
          <cell r="G29">
            <v>4670.6435071828773</v>
          </cell>
          <cell r="H29">
            <v>4353.1135916340818</v>
          </cell>
          <cell r="I29">
            <v>4082.5606687547611</v>
          </cell>
          <cell r="J29">
            <v>3839.2153602094827</v>
          </cell>
          <cell r="K29">
            <v>3616.658194929872</v>
          </cell>
          <cell r="L29">
            <v>3411.745961172961</v>
          </cell>
          <cell r="M29">
            <v>3222.5135632144388</v>
          </cell>
          <cell r="N29">
            <v>3047.509596425929</v>
          </cell>
          <cell r="O29">
            <v>2885.535459666281</v>
          </cell>
          <cell r="P29">
            <v>2735.5292735476905</v>
          </cell>
          <cell r="Q29">
            <v>2596.5105175808408</v>
          </cell>
          <cell r="R29">
            <v>2467.5529830321657</v>
          </cell>
          <cell r="S29">
            <v>2347.771923814636</v>
          </cell>
          <cell r="T29">
            <v>2236.3186580911852</v>
          </cell>
          <cell r="U29">
            <v>2132.3791595510179</v>
          </cell>
          <cell r="V29">
            <v>2079.7406371635202</v>
          </cell>
          <cell r="W29">
            <v>2033.0011071466884</v>
          </cell>
          <cell r="X29">
            <v>1991.5117553520263</v>
          </cell>
          <cell r="Y29">
            <v>1954.6466358242556</v>
          </cell>
          <cell r="Z29">
            <v>1921.7992642550457</v>
          </cell>
          <cell r="AA29">
            <v>1892.3796427886932</v>
          </cell>
          <cell r="AB29">
            <v>1865.8116708100822</v>
          </cell>
          <cell r="AC29">
            <v>1841.5309226488339</v>
          </cell>
          <cell r="AD29">
            <v>1818.9827878753388</v>
          </cell>
          <cell r="AE29">
            <v>1797.6209776130263</v>
          </cell>
          <cell r="AF29">
            <v>1776.9064041182994</v>
          </cell>
          <cell r="AG29">
            <v>1756.3064429360991</v>
          </cell>
          <cell r="AH29">
            <v>1735.2945887869573</v>
          </cell>
          <cell r="AI29">
            <v>1713.3505191703523</v>
          </cell>
          <cell r="AJ29">
            <v>1689.9605844652265</v>
          </cell>
          <cell r="AK29">
            <v>1664.6187510147324</v>
          </cell>
          <cell r="AL29">
            <v>1636.8280353766804</v>
          </cell>
          <cell r="AM29">
            <v>1606.1024850463909</v>
          </cell>
        </row>
        <row r="30">
          <cell r="A30" t="str">
            <v>RM3OfOTRG77</v>
          </cell>
          <cell r="B30" t="str">
            <v>RD</v>
          </cell>
          <cell r="C30" t="str">
            <v>Moderate</v>
          </cell>
          <cell r="D30">
            <v>30</v>
          </cell>
          <cell r="E30" t="str">
            <v>OffShoreWind</v>
          </cell>
          <cell r="F30" t="str">
            <v>OTRG7</v>
          </cell>
          <cell r="G30">
            <v>4670.6435071828773</v>
          </cell>
          <cell r="H30">
            <v>4411.2249361564418</v>
          </cell>
          <cell r="I30">
            <v>4192.6554015569327</v>
          </cell>
          <cell r="J30">
            <v>3998.5452640396629</v>
          </cell>
          <cell r="K30">
            <v>3823.3529101343306</v>
          </cell>
          <cell r="L30">
            <v>3664.2826154328227</v>
          </cell>
          <cell r="M30">
            <v>3519.5676584451439</v>
          </cell>
          <cell r="N30">
            <v>3387.9155368399629</v>
          </cell>
          <cell r="O30">
            <v>3268.2830302114821</v>
          </cell>
          <cell r="P30">
            <v>3159.7706006395042</v>
          </cell>
          <cell r="Q30">
            <v>3061.5673930110938</v>
          </cell>
          <cell r="R30">
            <v>2972.9202682720556</v>
          </cell>
          <cell r="S30">
            <v>2893.1152744740698</v>
          </cell>
          <cell r="T30">
            <v>2821.4660040963468</v>
          </cell>
          <cell r="U30">
            <v>2757.3059778680731</v>
          </cell>
          <cell r="V30">
            <v>2699.9834916297696</v>
          </cell>
          <cell r="W30">
            <v>2648.8580281847549</v>
          </cell>
          <cell r="X30">
            <v>2603.2976963152491</v>
          </cell>
          <cell r="Y30">
            <v>2562.6773631394453</v>
          </cell>
          <cell r="Z30">
            <v>2526.3772660813133</v>
          </cell>
          <cell r="AA30">
            <v>2493.7819638474198</v>
          </cell>
          <cell r="AB30">
            <v>2464.2795316637489</v>
          </cell>
          <cell r="AC30">
            <v>2437.2609355490067</v>
          </cell>
          <cell r="AD30">
            <v>2412.1195398570844</v>
          </cell>
          <cell r="AE30">
            <v>2388.2507154148807</v>
          </cell>
          <cell r="AF30">
            <v>2365.0515245617225</v>
          </cell>
          <cell r="AG30">
            <v>2341.9204656622765</v>
          </cell>
          <cell r="AH30">
            <v>2318.2572641055999</v>
          </cell>
          <cell r="AI30">
            <v>2293.4626999958982</v>
          </cell>
          <cell r="AJ30">
            <v>2266.9384650666243</v>
          </cell>
          <cell r="AK30">
            <v>2238.0870430650843</v>
          </cell>
          <cell r="AL30">
            <v>2206.3116091340403</v>
          </cell>
          <cell r="AM30">
            <v>2171.0159446810276</v>
          </cell>
        </row>
        <row r="31">
          <cell r="A31" t="str">
            <v>RC3OfOTRG77</v>
          </cell>
          <cell r="B31" t="str">
            <v>RD</v>
          </cell>
          <cell r="C31" t="str">
            <v>Conservative</v>
          </cell>
          <cell r="D31">
            <v>30</v>
          </cell>
          <cell r="E31" t="str">
            <v>OffShoreWind</v>
          </cell>
          <cell r="F31" t="str">
            <v>OTRG7</v>
          </cell>
          <cell r="G31">
            <v>4670.6435071828773</v>
          </cell>
          <cell r="H31">
            <v>4529.6778427853678</v>
          </cell>
          <cell r="I31">
            <v>4438.9133502275708</v>
          </cell>
          <cell r="J31">
            <v>4357.0511522972092</v>
          </cell>
          <cell r="K31">
            <v>4282.4777488548852</v>
          </cell>
          <cell r="L31">
            <v>4214.3120346282622</v>
          </cell>
          <cell r="M31">
            <v>4151.947364251555</v>
          </cell>
          <cell r="N31">
            <v>4094.9035780507916</v>
          </cell>
          <cell r="O31">
            <v>4042.7670058563363</v>
          </cell>
          <cell r="P31">
            <v>3995.1623010843045</v>
          </cell>
          <cell r="Q31">
            <v>3951.7377709952962</v>
          </cell>
          <cell r="R31">
            <v>3912.1571171153723</v>
          </cell>
          <cell r="S31">
            <v>3876.0944931172603</v>
          </cell>
          <cell r="T31">
            <v>3843.2313994371166</v>
          </cell>
          <cell r="U31">
            <v>3813.2546518562008</v>
          </cell>
          <cell r="V31">
            <v>3785.8550070344709</v>
          </cell>
          <cell r="W31">
            <v>3760.7262054647863</v>
          </cell>
          <cell r="X31">
            <v>3737.5642883967093</v>
          </cell>
          <cell r="Y31">
            <v>3716.0670996910776</v>
          </cell>
          <cell r="Z31">
            <v>3695.933915598855</v>
          </cell>
          <cell r="AA31">
            <v>3676.8651649613416</v>
          </cell>
          <cell r="AB31">
            <v>3658.562214560412</v>
          </cell>
          <cell r="AC31">
            <v>3640.7272022221132</v>
          </cell>
          <cell r="AD31">
            <v>3623.0629054663509</v>
          </cell>
          <cell r="AE31">
            <v>3605.2726369877987</v>
          </cell>
          <cell r="AF31">
            <v>3587.060160648306</v>
          </cell>
          <cell r="AG31">
            <v>3568.1296233323287</v>
          </cell>
          <cell r="AH31">
            <v>3548.1854992013382</v>
          </cell>
          <cell r="AI31">
            <v>3526.9325437347793</v>
          </cell>
          <cell r="AJ31">
            <v>3504.0757555656173</v>
          </cell>
          <cell r="AK31">
            <v>3479.3203445760214</v>
          </cell>
          <cell r="AL31">
            <v>3452.3717050600089</v>
          </cell>
          <cell r="AM31">
            <v>3422.9353930170423</v>
          </cell>
        </row>
        <row r="32">
          <cell r="A32" t="str">
            <v>RA3OfOTRG88</v>
          </cell>
          <cell r="B32" t="str">
            <v>RD</v>
          </cell>
          <cell r="C32" t="str">
            <v>Advanced</v>
          </cell>
          <cell r="D32">
            <v>30</v>
          </cell>
          <cell r="E32" t="str">
            <v>OffShoreWind</v>
          </cell>
          <cell r="F32" t="str">
            <v>OTRG8</v>
          </cell>
          <cell r="G32">
            <v>5679.8005659761338</v>
          </cell>
          <cell r="H32">
            <v>5180.7338524326624</v>
          </cell>
          <cell r="I32">
            <v>4750.9879185237578</v>
          </cell>
          <cell r="J32">
            <v>4367.2793547793899</v>
          </cell>
          <cell r="K32">
            <v>4021.4670285225939</v>
          </cell>
          <cell r="L32">
            <v>3709.0881876322633</v>
          </cell>
          <cell r="M32">
            <v>3426.9806188147686</v>
          </cell>
          <cell r="N32">
            <v>3172.539683524798</v>
          </cell>
          <cell r="O32">
            <v>2943.4353503149287</v>
          </cell>
          <cell r="P32">
            <v>2737.4937111365311</v>
          </cell>
          <cell r="Q32">
            <v>2552.6466753661039</v>
          </cell>
          <cell r="R32">
            <v>2386.9125364234133</v>
          </cell>
          <cell r="S32">
            <v>2238.3910249501964</v>
          </cell>
          <cell r="T32">
            <v>2105.2649488714073</v>
          </cell>
          <cell r="U32">
            <v>1985.8043683793144</v>
          </cell>
          <cell r="V32">
            <v>1919.5033974689682</v>
          </cell>
          <cell r="W32">
            <v>1863.0155325803414</v>
          </cell>
          <cell r="X32">
            <v>1815.1650227906994</v>
          </cell>
          <cell r="Y32">
            <v>1774.8330953994223</v>
          </cell>
          <cell r="Z32">
            <v>1740.9496088219705</v>
          </cell>
          <cell r="AA32">
            <v>1712.4849817680804</v>
          </cell>
          <cell r="AB32">
            <v>1688.4426168258217</v>
          </cell>
          <cell r="AC32">
            <v>1667.8520584323298</v>
          </cell>
          <cell r="AD32">
            <v>1649.7631119515688</v>
          </cell>
          <cell r="AE32">
            <v>1633.241116101663</v>
          </cell>
          <cell r="AF32">
            <v>1617.3635188873195</v>
          </cell>
          <cell r="AG32">
            <v>1601.2178694827505</v>
          </cell>
          <cell r="AH32">
            <v>1583.9013147969783</v>
          </cell>
          <cell r="AI32">
            <v>1564.5216872081048</v>
          </cell>
          <cell r="AJ32">
            <v>1542.2002957117193</v>
          </cell>
          <cell r="AK32">
            <v>1516.0765942743592</v>
          </cell>
          <cell r="AL32">
            <v>1485.3150109430453</v>
          </cell>
          <cell r="AM32">
            <v>1449.11440187263</v>
          </cell>
        </row>
        <row r="33">
          <cell r="A33" t="str">
            <v>RM3OfOTRG88</v>
          </cell>
          <cell r="B33" t="str">
            <v>RD</v>
          </cell>
          <cell r="C33" t="str">
            <v>Moderate</v>
          </cell>
          <cell r="D33">
            <v>30</v>
          </cell>
          <cell r="E33" t="str">
            <v>OffShoreWind</v>
          </cell>
          <cell r="F33" t="str">
            <v>OTRG8</v>
          </cell>
          <cell r="G33">
            <v>5679.8005659761338</v>
          </cell>
          <cell r="H33">
            <v>5270.0880017004374</v>
          </cell>
          <cell r="I33">
            <v>4917.1902021699616</v>
          </cell>
          <cell r="J33">
            <v>4601.9217194439134</v>
          </cell>
          <cell r="K33">
            <v>4317.5039534699736</v>
          </cell>
          <cell r="L33">
            <v>4060.2987675674726</v>
          </cell>
          <cell r="M33">
            <v>3827.844891964955</v>
          </cell>
          <cell r="N33">
            <v>3618.2234196245654</v>
          </cell>
          <cell r="O33">
            <v>3429.8005463434906</v>
          </cell>
          <cell r="P33">
            <v>3261.1067970571162</v>
          </cell>
          <cell r="Q33">
            <v>3110.7741229061826</v>
          </cell>
          <cell r="R33">
            <v>2977.5004846786956</v>
          </cell>
          <cell r="S33">
            <v>2860.0286613136714</v>
          </cell>
          <cell r="T33">
            <v>2757.132934212093</v>
          </cell>
          <cell r="U33">
            <v>2667.610376642243</v>
          </cell>
          <cell r="V33">
            <v>2590.2749601136957</v>
          </cell>
          <cell r="W33">
            <v>2523.9534506248533</v>
          </cell>
          <cell r="X33">
            <v>2467.4824796749322</v>
          </cell>
          <cell r="Y33">
            <v>2419.706408247509</v>
          </cell>
          <cell r="Z33">
            <v>2379.4757393254299</v>
          </cell>
          <cell r="AA33">
            <v>2345.6459181267815</v>
          </cell>
          <cell r="AB33">
            <v>2317.0764117001722</v>
          </cell>
          <cell r="AC33">
            <v>2292.6299932833717</v>
          </cell>
          <cell r="AD33">
            <v>2271.172179081409</v>
          </cell>
          <cell r="AE33">
            <v>2251.5707800952277</v>
          </cell>
          <cell r="AF33">
            <v>2232.6955419023984</v>
          </cell>
          <cell r="AG33">
            <v>2213.4178524574763</v>
          </cell>
          <cell r="AH33">
            <v>2192.6105030583672</v>
          </cell>
          <cell r="AI33">
            <v>2169.1474912768658</v>
          </cell>
          <cell r="AJ33">
            <v>2141.9038573118387</v>
          </cell>
          <cell r="AK33">
            <v>2109.7555471855189</v>
          </cell>
          <cell r="AL33">
            <v>2071.5792976666289</v>
          </cell>
          <cell r="AM33">
            <v>2026.2525389067091</v>
          </cell>
        </row>
        <row r="34">
          <cell r="A34" t="str">
            <v>RC3OfOTRG88</v>
          </cell>
          <cell r="B34" t="str">
            <v>RD</v>
          </cell>
          <cell r="C34" t="str">
            <v>Conservative</v>
          </cell>
          <cell r="D34">
            <v>30</v>
          </cell>
          <cell r="E34" t="str">
            <v>OffShoreWind</v>
          </cell>
          <cell r="F34" t="str">
            <v>OTRG8</v>
          </cell>
          <cell r="G34">
            <v>5679.8005659761338</v>
          </cell>
          <cell r="H34">
            <v>5473.0355095023424</v>
          </cell>
          <cell r="I34">
            <v>5304.836767941898</v>
          </cell>
          <cell r="J34">
            <v>5150.9692813240126</v>
          </cell>
          <cell r="K34">
            <v>5009.6677678237038</v>
          </cell>
          <cell r="L34">
            <v>4879.8701875226216</v>
          </cell>
          <cell r="M34">
            <v>4760.7780355388568</v>
          </cell>
          <cell r="N34">
            <v>4651.7142579223282</v>
          </cell>
          <cell r="O34">
            <v>4552.0656436141408</v>
          </cell>
          <cell r="P34">
            <v>4461.2557796717201</v>
          </cell>
          <cell r="Q34">
            <v>4378.730965456255</v>
          </cell>
          <cell r="R34">
            <v>4303.9522818260211</v>
          </cell>
          <cell r="S34">
            <v>4236.3908457385087</v>
          </cell>
          <cell r="T34">
            <v>4175.5248284768923</v>
          </cell>
          <cell r="U34">
            <v>4120.8375050922632</v>
          </cell>
          <cell r="V34">
            <v>4071.8159346478265</v>
          </cell>
          <cell r="W34">
            <v>4027.9500412682901</v>
          </cell>
          <cell r="X34">
            <v>3988.7319582535006</v>
          </cell>
          <cell r="Y34">
            <v>3953.6555497616778</v>
          </cell>
          <cell r="Z34">
            <v>3922.216055324915</v>
          </cell>
          <cell r="AA34">
            <v>3893.9098211868072</v>
          </cell>
          <cell r="AB34">
            <v>3868.2340941968264</v>
          </cell>
          <cell r="AC34">
            <v>3844.6868615572157</v>
          </cell>
          <cell r="AD34">
            <v>3822.7667247010868</v>
          </cell>
          <cell r="AE34">
            <v>3801.9727989336889</v>
          </cell>
          <cell r="AF34">
            <v>3781.8046327687566</v>
          </cell>
          <cell r="AG34">
            <v>3761.7621424964241</v>
          </cell>
          <cell r="AH34">
            <v>3741.3455586565851</v>
          </cell>
          <cell r="AI34">
            <v>3720.0553819092502</v>
          </cell>
          <cell r="AJ34">
            <v>3697.3923463892338</v>
          </cell>
          <cell r="AK34">
            <v>3672.8573890717812</v>
          </cell>
          <cell r="AL34">
            <v>3645.95162400348</v>
          </cell>
          <cell r="AM34">
            <v>3616.1763204996819</v>
          </cell>
        </row>
        <row r="35">
          <cell r="A35" t="str">
            <v>RA3OfOTRG99</v>
          </cell>
          <cell r="B35" t="str">
            <v>RD</v>
          </cell>
          <cell r="C35" t="str">
            <v>Advanced</v>
          </cell>
          <cell r="D35">
            <v>30</v>
          </cell>
          <cell r="E35" t="str">
            <v>OffShoreWind</v>
          </cell>
          <cell r="F35" t="str">
            <v>OTRG9</v>
          </cell>
          <cell r="G35">
            <v>5782.9608691436943</v>
          </cell>
          <cell r="H35">
            <v>5276.1107934434094</v>
          </cell>
          <cell r="I35">
            <v>4841.1928853634081</v>
          </cell>
          <cell r="J35">
            <v>4453.3880066891097</v>
          </cell>
          <cell r="K35">
            <v>4104.0784489949856</v>
          </cell>
          <cell r="L35">
            <v>3788.5894016930129</v>
          </cell>
          <cell r="M35">
            <v>3503.6447725184398</v>
          </cell>
          <cell r="N35">
            <v>3246.5709526174592</v>
          </cell>
          <cell r="O35">
            <v>3014.9924350052202</v>
          </cell>
          <cell r="P35">
            <v>2806.7033732792033</v>
          </cell>
          <cell r="Q35">
            <v>2619.6121470481935</v>
          </cell>
          <cell r="R35">
            <v>2451.7190780336537</v>
          </cell>
          <cell r="S35">
            <v>2301.109801268241</v>
          </cell>
          <cell r="T35">
            <v>2165.9558621561732</v>
          </cell>
          <cell r="U35">
            <v>2044.5182156542946</v>
          </cell>
          <cell r="V35">
            <v>1977.526932967053</v>
          </cell>
          <cell r="W35">
            <v>1920.4131849492228</v>
          </cell>
          <cell r="X35">
            <v>1871.993617821149</v>
          </cell>
          <cell r="Y35">
            <v>1831.1425856106814</v>
          </cell>
          <cell r="Z35">
            <v>1796.7836654420178</v>
          </cell>
          <cell r="AA35">
            <v>1767.8814761258711</v>
          </cell>
          <cell r="AB35">
            <v>1743.4340117203851</v>
          </cell>
          <cell r="AC35">
            <v>1722.4657259484072</v>
          </cell>
          <cell r="AD35">
            <v>1704.0215915428826</v>
          </cell>
          <cell r="AE35">
            <v>1687.162324989888</v>
          </cell>
          <cell r="AF35">
            <v>1670.9609255816276</v>
          </cell>
          <cell r="AG35">
            <v>1654.5006403191574</v>
          </cell>
          <cell r="AH35">
            <v>1636.8744427414722</v>
          </cell>
          <cell r="AI35">
            <v>1617.1861117482051</v>
          </cell>
          <cell r="AJ35">
            <v>1594.5530225174946</v>
          </cell>
          <cell r="AK35">
            <v>1568.1108235308734</v>
          </cell>
          <cell r="AL35">
            <v>1537.0202839912367</v>
          </cell>
          <cell r="AM35">
            <v>1500.4767772893517</v>
          </cell>
        </row>
        <row r="36">
          <cell r="A36" t="str">
            <v>RM3OfOTRG99</v>
          </cell>
          <cell r="B36" t="str">
            <v>RD</v>
          </cell>
          <cell r="C36" t="str">
            <v>Moderate</v>
          </cell>
          <cell r="D36">
            <v>30</v>
          </cell>
          <cell r="E36" t="str">
            <v>OffShoreWind</v>
          </cell>
          <cell r="F36" t="str">
            <v>OTRG9</v>
          </cell>
          <cell r="G36">
            <v>5782.9608691436943</v>
          </cell>
          <cell r="H36">
            <v>5366.8758761524505</v>
          </cell>
          <cell r="I36">
            <v>5009.8209277922806</v>
          </cell>
          <cell r="J36">
            <v>4691.3567803347096</v>
          </cell>
          <cell r="K36">
            <v>4404.3090017505901</v>
          </cell>
          <cell r="L36">
            <v>4144.8607940889824</v>
          </cell>
          <cell r="M36">
            <v>3910.453609527126</v>
          </cell>
          <cell r="N36">
            <v>3699.1087686825394</v>
          </cell>
          <cell r="O36">
            <v>3509.152410564634</v>
          </cell>
          <cell r="P36">
            <v>3339.0863670819749</v>
          </cell>
          <cell r="Q36">
            <v>3187.5209102181198</v>
          </cell>
          <cell r="R36">
            <v>3053.1368863320963</v>
          </cell>
          <cell r="S36">
            <v>2934.663059218467</v>
          </cell>
          <cell r="T36">
            <v>2830.861873605887</v>
          </cell>
          <cell r="U36">
            <v>2740.5201422035616</v>
          </cell>
          <cell r="V36">
            <v>2662.4427445166129</v>
          </cell>
          <cell r="W36">
            <v>2595.4482393091184</v>
          </cell>
          <cell r="X36">
            <v>2538.3657330694277</v>
          </cell>
          <cell r="Y36">
            <v>2490.0325962829602</v>
          </cell>
          <cell r="Z36">
            <v>2449.2927661686417</v>
          </cell>
          <cell r="AA36">
            <v>2414.9954639482694</v>
          </cell>
          <cell r="AB36">
            <v>2385.9942107935567</v>
          </cell>
          <cell r="AC36">
            <v>2361.1460626964276</v>
          </cell>
          <cell r="AD36">
            <v>2339.3110082989474</v>
          </cell>
          <cell r="AE36">
            <v>2319.3514897298319</v>
          </cell>
          <cell r="AF36">
            <v>2300.1320174751199</v>
          </cell>
          <cell r="AG36">
            <v>2280.5188579722121</v>
          </cell>
          <cell r="AH36">
            <v>2259.3797780464765</v>
          </cell>
          <cell r="AI36">
            <v>2235.5838342139541</v>
          </cell>
          <cell r="AJ36">
            <v>2208.0011977179647</v>
          </cell>
          <cell r="AK36">
            <v>2175.5030082650896</v>
          </cell>
          <cell r="AL36">
            <v>2136.96125099045</v>
          </cell>
          <cell r="AM36">
            <v>2091.2486523610996</v>
          </cell>
        </row>
        <row r="37">
          <cell r="A37" t="str">
            <v>RC3OfOTRG99</v>
          </cell>
          <cell r="B37" t="str">
            <v>RD</v>
          </cell>
          <cell r="C37" t="str">
            <v>Conservative</v>
          </cell>
          <cell r="D37">
            <v>30</v>
          </cell>
          <cell r="E37" t="str">
            <v>OffShoreWind</v>
          </cell>
          <cell r="F37" t="str">
            <v>OTRG9</v>
          </cell>
          <cell r="G37">
            <v>5782.9608691436943</v>
          </cell>
          <cell r="H37">
            <v>5572.6768098491848</v>
          </cell>
          <cell r="I37">
            <v>5403.2088974199478</v>
          </cell>
          <cell r="J37">
            <v>5248.3099434974347</v>
          </cell>
          <cell r="K37">
            <v>5106.1250895793009</v>
          </cell>
          <cell r="L37">
            <v>4975.5513499639674</v>
          </cell>
          <cell r="M37">
            <v>4855.7674980772344</v>
          </cell>
          <cell r="N37">
            <v>4746.0821569050677</v>
          </cell>
          <cell r="O37">
            <v>4645.8722072163591</v>
          </cell>
          <cell r="P37">
            <v>4554.5538725758715</v>
          </cell>
          <cell r="Q37">
            <v>4471.5676594633615</v>
          </cell>
          <cell r="R37">
            <v>4396.3698780322784</v>
          </cell>
          <cell r="S37">
            <v>4328.4275685560342</v>
          </cell>
          <cell r="T37">
            <v>4267.2153134575665</v>
          </cell>
          <cell r="U37">
            <v>4212.2131518657334</v>
          </cell>
          <cell r="V37">
            <v>4162.9051685951854</v>
          </cell>
          <cell r="W37">
            <v>4118.7785116480618</v>
          </cell>
          <cell r="X37">
            <v>4079.3226909715027</v>
          </cell>
          <cell r="Y37">
            <v>4044.0290670640952</v>
          </cell>
          <cell r="Z37">
            <v>4012.3904709087651</v>
          </cell>
          <cell r="AA37">
            <v>3983.9009167317358</v>
          </cell>
          <cell r="AB37">
            <v>3958.0553816442057</v>
          </cell>
          <cell r="AC37">
            <v>3934.3496343073466</v>
          </cell>
          <cell r="AD37">
            <v>3912.2801000887557</v>
          </cell>
          <cell r="AE37">
            <v>3891.3437537636901</v>
          </cell>
          <cell r="AF37">
            <v>3871.038033273308</v>
          </cell>
          <cell r="AG37">
            <v>3850.8607697678058</v>
          </cell>
          <cell r="AH37">
            <v>3830.3101303782787</v>
          </cell>
          <cell r="AI37">
            <v>3808.8845710354017</v>
          </cell>
          <cell r="AJ37">
            <v>3786.0827972900065</v>
          </cell>
          <cell r="AK37">
            <v>3761.4037315602682</v>
          </cell>
          <cell r="AL37">
            <v>3734.3464855806178</v>
          </cell>
          <cell r="AM37">
            <v>3704.4103370914645</v>
          </cell>
        </row>
        <row r="38">
          <cell r="A38" t="str">
            <v>RA3OfOTRG100</v>
          </cell>
          <cell r="B38" t="str">
            <v>RD</v>
          </cell>
          <cell r="C38" t="str">
            <v>Advanced</v>
          </cell>
          <cell r="D38">
            <v>30</v>
          </cell>
          <cell r="E38" t="str">
            <v>OffShoreWind</v>
          </cell>
          <cell r="F38" t="str">
            <v>OTRG10</v>
          </cell>
          <cell r="G38">
            <v>5910.37278350009</v>
          </cell>
          <cell r="H38">
            <v>5391.8653776983119</v>
          </cell>
          <cell r="I38">
            <v>4946.3574172389062</v>
          </cell>
          <cell r="J38">
            <v>4548.9088362006114</v>
          </cell>
          <cell r="K38">
            <v>4190.8378592445606</v>
          </cell>
          <cell r="L38">
            <v>3867.4168151159092</v>
          </cell>
          <cell r="M38">
            <v>3575.3190336795351</v>
          </cell>
          <cell r="N38">
            <v>3311.8202910334448</v>
          </cell>
          <cell r="O38">
            <v>3074.4939501340264</v>
          </cell>
          <cell r="P38">
            <v>2861.0826769364967</v>
          </cell>
          <cell r="Q38">
            <v>2669.4433975596576</v>
          </cell>
          <cell r="R38">
            <v>2497.5254792608093</v>
          </cell>
          <cell r="S38">
            <v>2343.364564911552</v>
          </cell>
          <cell r="T38">
            <v>2205.0835937796778</v>
          </cell>
          <cell r="U38">
            <v>2080.8966654622122</v>
          </cell>
          <cell r="V38">
            <v>2012.232739940828</v>
          </cell>
          <cell r="W38">
            <v>1953.7075275969319</v>
          </cell>
          <cell r="X38">
            <v>1904.1063396555041</v>
          </cell>
          <cell r="Y38">
            <v>1862.2735834224563</v>
          </cell>
          <cell r="Z38">
            <v>1827.1040852776421</v>
          </cell>
          <cell r="AA38">
            <v>1797.5347152323679</v>
          </cell>
          <cell r="AB38">
            <v>1772.5365333698901</v>
          </cell>
          <cell r="AC38">
            <v>1751.1077024869876</v>
          </cell>
          <cell r="AD38">
            <v>1732.2673985347813</v>
          </cell>
          <cell r="AE38">
            <v>1715.0509155396358</v>
          </cell>
          <cell r="AF38">
            <v>1698.5061187168608</v>
          </cell>
          <cell r="AG38">
            <v>1681.6913609026717</v>
          </cell>
          <cell r="AH38">
            <v>1663.6749531891217</v>
          </cell>
          <cell r="AI38">
            <v>1643.5362784871616</v>
          </cell>
          <cell r="AJ38">
            <v>1620.3686634244368</v>
          </cell>
          <cell r="AK38">
            <v>1593.2841875470044</v>
          </cell>
          <cell r="AL38">
            <v>1561.4207220641892</v>
          </cell>
          <cell r="AM38">
            <v>1523.9516767062325</v>
          </cell>
        </row>
        <row r="39">
          <cell r="A39" t="str">
            <v>RM3OfOTRG100</v>
          </cell>
          <cell r="B39" t="str">
            <v>RD</v>
          </cell>
          <cell r="C39" t="str">
            <v>Moderate</v>
          </cell>
          <cell r="D39">
            <v>30</v>
          </cell>
          <cell r="E39" t="str">
            <v>OffShoreWind</v>
          </cell>
          <cell r="F39" t="str">
            <v>OTRG10</v>
          </cell>
          <cell r="G39">
            <v>5910.37278350009</v>
          </cell>
          <cell r="H39">
            <v>5484.7113489772664</v>
          </cell>
          <cell r="I39">
            <v>5118.9276381959353</v>
          </cell>
          <cell r="J39">
            <v>4792.4785653763065</v>
          </cell>
          <cell r="K39">
            <v>4498.1359998346725</v>
          </cell>
          <cell r="L39">
            <v>4232.0421374320031</v>
          </cell>
          <cell r="M39">
            <v>3991.6021805713945</v>
          </cell>
          <cell r="N39">
            <v>3774.8033921042202</v>
          </cell>
          <cell r="O39">
            <v>3579.9390055426074</v>
          </cell>
          <cell r="P39">
            <v>3405.4786114489007</v>
          </cell>
          <cell r="Q39">
            <v>3250.0006503836107</v>
          </cell>
          <cell r="R39">
            <v>3112.1544040666699</v>
          </cell>
          <cell r="S39">
            <v>2990.6372527901535</v>
          </cell>
          <cell r="T39">
            <v>2884.1803851002769</v>
          </cell>
          <cell r="U39">
            <v>2791.5394496391941</v>
          </cell>
          <cell r="V39">
            <v>2711.4882301407461</v>
          </cell>
          <cell r="W39">
            <v>2642.8142413078131</v>
          </cell>
          <cell r="X39">
            <v>2584.3155854398592</v>
          </cell>
          <cell r="Y39">
            <v>2534.7986600728273</v>
          </cell>
          <cell r="Z39">
            <v>2493.0764542996126</v>
          </cell>
          <cell r="AA39">
            <v>2457.9672611904716</v>
          </cell>
          <cell r="AB39">
            <v>2428.293690020168</v>
          </cell>
          <cell r="AC39">
            <v>2402.8818982459393</v>
          </cell>
          <cell r="AD39">
            <v>2380.5609870611147</v>
          </cell>
          <cell r="AE39">
            <v>2360.1625204202965</v>
          </cell>
          <cell r="AF39">
            <v>2340.5201384541783</v>
          </cell>
          <cell r="AG39">
            <v>2320.4692438826301</v>
          </cell>
          <cell r="AH39">
            <v>2298.8467454852284</v>
          </cell>
          <cell r="AI39">
            <v>2274.4908466074871</v>
          </cell>
          <cell r="AJ39">
            <v>2246.24086953607</v>
          </cell>
          <cell r="AK39">
            <v>2212.9371086818724</v>
          </cell>
          <cell r="AL39">
            <v>2173.4207070801976</v>
          </cell>
          <cell r="AM39">
            <v>2126.5335519006553</v>
          </cell>
        </row>
        <row r="40">
          <cell r="A40" t="str">
            <v>RC3OfOTRG100</v>
          </cell>
          <cell r="B40" t="str">
            <v>RD</v>
          </cell>
          <cell r="C40" t="str">
            <v>Conservative</v>
          </cell>
          <cell r="D40">
            <v>30</v>
          </cell>
          <cell r="E40" t="str">
            <v>OffShoreWind</v>
          </cell>
          <cell r="F40" t="str">
            <v>OTRG10</v>
          </cell>
          <cell r="G40">
            <v>5910.37278350009</v>
          </cell>
          <cell r="H40">
            <v>5695.3652101606858</v>
          </cell>
          <cell r="I40">
            <v>5521.4800998144037</v>
          </cell>
          <cell r="J40">
            <v>5362.4935810926299</v>
          </cell>
          <cell r="K40">
            <v>5216.5319400531753</v>
          </cell>
          <cell r="L40">
            <v>5082.4761777703206</v>
          </cell>
          <cell r="M40">
            <v>4959.4901195463863</v>
          </cell>
          <cell r="N40">
            <v>4846.8679310987727</v>
          </cell>
          <cell r="O40">
            <v>4743.9722939546218</v>
          </cell>
          <cell r="P40">
            <v>4650.2053811598544</v>
          </cell>
          <cell r="Q40">
            <v>4564.9937404692209</v>
          </cell>
          <cell r="R40">
            <v>4487.7797830519094</v>
          </cell>
          <cell r="S40">
            <v>4418.0166907588809</v>
          </cell>
          <cell r="T40">
            <v>4355.1652161013144</v>
          </cell>
          <cell r="U40">
            <v>4298.691588923647</v>
          </cell>
          <cell r="V40">
            <v>4248.0661000495356</v>
          </cell>
          <cell r="W40">
            <v>4202.762115069534</v>
          </cell>
          <cell r="X40">
            <v>4162.2553704477732</v>
          </cell>
          <cell r="Y40">
            <v>4126.0234601952534</v>
          </cell>
          <cell r="Z40">
            <v>4093.5454543660121</v>
          </cell>
          <cell r="AA40">
            <v>4064.3016107302574</v>
          </cell>
          <cell r="AB40">
            <v>4037.7731535830567</v>
          </cell>
          <cell r="AC40">
            <v>4013.4421017616455</v>
          </cell>
          <cell r="AD40">
            <v>3990.7911332921622</v>
          </cell>
          <cell r="AE40">
            <v>3969.3034776852605</v>
          </cell>
          <cell r="AF40">
            <v>3948.4628293683495</v>
          </cell>
          <cell r="AG40">
            <v>3927.7532774642759</v>
          </cell>
          <cell r="AH40">
            <v>3906.6592483468557</v>
          </cell>
          <cell r="AI40">
            <v>3884.6654582811989</v>
          </cell>
          <cell r="AJ40">
            <v>3861.2568740961815</v>
          </cell>
          <cell r="AK40">
            <v>3835.9186803078219</v>
          </cell>
          <cell r="AL40">
            <v>3808.1362514640423</v>
          </cell>
          <cell r="AM40">
            <v>3777.3951287462769</v>
          </cell>
        </row>
        <row r="41">
          <cell r="A41" t="str">
            <v>RA3OfOTRG111</v>
          </cell>
          <cell r="B41" t="str">
            <v>RD</v>
          </cell>
          <cell r="C41" t="str">
            <v>Advanced</v>
          </cell>
          <cell r="D41">
            <v>30</v>
          </cell>
          <cell r="E41" t="str">
            <v>OffShoreWind</v>
          </cell>
          <cell r="F41" t="str">
            <v>OTRG11</v>
          </cell>
          <cell r="G41">
            <v>6327.8854815683744</v>
          </cell>
          <cell r="H41">
            <v>5775.8860235619322</v>
          </cell>
          <cell r="I41">
            <v>5305.3529747818466</v>
          </cell>
          <cell r="J41">
            <v>4886.8604920858725</v>
          </cell>
          <cell r="K41">
            <v>4510.308899273894</v>
          </cell>
          <cell r="L41">
            <v>4170.3158919024618</v>
          </cell>
          <cell r="M41">
            <v>3863.1816369408543</v>
          </cell>
          <cell r="N41">
            <v>3585.9364427609289</v>
          </cell>
          <cell r="O41">
            <v>3335.9745279318281</v>
          </cell>
          <cell r="P41">
            <v>3110.8975688444593</v>
          </cell>
          <cell r="Q41">
            <v>2908.4454514233234</v>
          </cell>
          <cell r="R41">
            <v>2726.4667973111868</v>
          </cell>
          <cell r="S41">
            <v>2562.908465607873</v>
          </cell>
          <cell r="T41">
            <v>2415.8140198036012</v>
          </cell>
          <cell r="U41">
            <v>2283.3260248288761</v>
          </cell>
          <cell r="V41">
            <v>2211.0695272978292</v>
          </cell>
          <cell r="W41">
            <v>2149.3893818566762</v>
          </cell>
          <cell r="X41">
            <v>2097.0187550351543</v>
          </cell>
          <cell r="Y41">
            <v>2052.7533367440637</v>
          </cell>
          <cell r="Z41">
            <v>2015.4420845890256</v>
          </cell>
          <cell r="AA41">
            <v>1983.9783449004067</v>
          </cell>
          <cell r="AB41">
            <v>1957.2915608703893</v>
          </cell>
          <cell r="AC41">
            <v>1934.3398086807229</v>
          </cell>
          <cell r="AD41">
            <v>1914.1033930168257</v>
          </cell>
          <cell r="AE41">
            <v>1895.5796996559582</v>
          </cell>
          <cell r="AF41">
            <v>1877.7794599818124</v>
          </cell>
          <cell r="AG41">
            <v>1859.7245434675847</v>
          </cell>
          <cell r="AH41">
            <v>1840.4473698835795</v>
          </cell>
          <cell r="AI41">
            <v>1818.9920313506805</v>
          </cell>
          <cell r="AJ41">
            <v>1794.4172424568612</v>
          </cell>
          <cell r="AK41">
            <v>1765.8013028628302</v>
          </cell>
          <cell r="AL41">
            <v>1732.2493744729845</v>
          </cell>
          <cell r="AM41">
            <v>1692.9035685682982</v>
          </cell>
        </row>
        <row r="42">
          <cell r="A42" t="str">
            <v>RM3OfOTRG111</v>
          </cell>
          <cell r="B42" t="str">
            <v>RD</v>
          </cell>
          <cell r="C42" t="str">
            <v>Moderate</v>
          </cell>
          <cell r="D42">
            <v>30</v>
          </cell>
          <cell r="E42" t="str">
            <v>OffShoreWind</v>
          </cell>
          <cell r="F42" t="str">
            <v>OTRG11</v>
          </cell>
          <cell r="G42">
            <v>6327.8854815683744</v>
          </cell>
          <cell r="H42">
            <v>5874.7718250078815</v>
          </cell>
          <cell r="I42">
            <v>5488.6623373083221</v>
          </cell>
          <cell r="J42">
            <v>5145.3466841874915</v>
          </cell>
          <cell r="K42">
            <v>4836.418588107279</v>
          </cell>
          <cell r="L42">
            <v>4557.4721479164209</v>
          </cell>
          <cell r="M42">
            <v>4305.6005758227129</v>
          </cell>
          <cell r="N42">
            <v>4078.5879550347722</v>
          </cell>
          <cell r="O42">
            <v>3874.5815376678838</v>
          </cell>
          <cell r="P42">
            <v>3691.9379011267356</v>
          </cell>
          <cell r="Q42">
            <v>3529.1428212650644</v>
          </cell>
          <cell r="R42">
            <v>3384.7661581633479</v>
          </cell>
          <cell r="S42">
            <v>3257.4348620355245</v>
          </cell>
          <cell r="T42">
            <v>3145.8160114747106</v>
          </cell>
          <cell r="U42">
            <v>3048.60571774754</v>
          </cell>
          <cell r="V42">
            <v>2964.5216173917424</v>
          </cell>
          <cell r="W42">
            <v>2892.2976447855017</v>
          </cell>
          <cell r="X42">
            <v>2830.6803011520306</v>
          </cell>
          <cell r="Y42">
            <v>2778.4259336649793</v>
          </cell>
          <cell r="Z42">
            <v>2734.2987132825629</v>
          </cell>
          <cell r="AA42">
            <v>2697.0691064674529</v>
          </cell>
          <cell r="AB42">
            <v>2665.5127027593785</v>
          </cell>
          <cell r="AC42">
            <v>2638.4093031788238</v>
          </cell>
          <cell r="AD42">
            <v>2614.5422027852615</v>
          </cell>
          <cell r="AE42">
            <v>2592.6976197887593</v>
          </cell>
          <cell r="AF42">
            <v>2571.6642366964497</v>
          </cell>
          <cell r="AG42">
            <v>2550.2328281035825</v>
          </cell>
          <cell r="AH42">
            <v>2527.1959562083644</v>
          </cell>
          <cell r="AI42">
            <v>2501.3477197814755</v>
          </cell>
          <cell r="AJ42">
            <v>2471.483545709938</v>
          </cell>
          <cell r="AK42">
            <v>2436.4000147341962</v>
          </cell>
          <cell r="AL42">
            <v>2394.8947148612028</v>
          </cell>
          <cell r="AM42">
            <v>2345.7661173409001</v>
          </cell>
        </row>
        <row r="43">
          <cell r="A43" t="str">
            <v>RC3OfOTRG111</v>
          </cell>
          <cell r="B43" t="str">
            <v>RD</v>
          </cell>
          <cell r="C43" t="str">
            <v>Conservative</v>
          </cell>
          <cell r="D43">
            <v>30</v>
          </cell>
          <cell r="E43" t="str">
            <v>OffShoreWind</v>
          </cell>
          <cell r="F43" t="str">
            <v>OTRG11</v>
          </cell>
          <cell r="G43">
            <v>6327.8854815683744</v>
          </cell>
          <cell r="H43">
            <v>6098.2682885817421</v>
          </cell>
          <cell r="I43">
            <v>5916.4709908469804</v>
          </cell>
          <cell r="J43">
            <v>5750.5694352954642</v>
          </cell>
          <cell r="K43">
            <v>5598.4167644888221</v>
          </cell>
          <cell r="L43">
            <v>5458.7619226537881</v>
          </cell>
          <cell r="M43">
            <v>5330.6895494900673</v>
          </cell>
          <cell r="N43">
            <v>5213.4389909882357</v>
          </cell>
          <cell r="O43">
            <v>5106.3309173143653</v>
          </cell>
          <cell r="P43">
            <v>5008.7328727095237</v>
          </cell>
          <cell r="Q43">
            <v>4920.0413327388869</v>
          </cell>
          <cell r="R43">
            <v>4839.6716018934694</v>
          </cell>
          <cell r="S43">
            <v>4767.0517688204964</v>
          </cell>
          <cell r="T43">
            <v>4701.6189080888653</v>
          </cell>
          <cell r="U43">
            <v>4642.816595535046</v>
          </cell>
          <cell r="V43">
            <v>4590.093227135374</v>
          </cell>
          <cell r="W43">
            <v>4542.9008484309234</v>
          </cell>
          <cell r="X43">
            <v>4500.6943190481506</v>
          </cell>
          <cell r="Y43">
            <v>4462.9307034107442</v>
          </cell>
          <cell r="Z43">
            <v>4429.0688179173503</v>
          </cell>
          <cell r="AA43">
            <v>4398.5688887148026</v>
          </cell>
          <cell r="AB43">
            <v>4370.892289157232</v>
          </cell>
          <cell r="AC43">
            <v>4345.5013356728905</v>
          </cell>
          <cell r="AD43">
            <v>4321.8591271079013</v>
          </cell>
          <cell r="AE43">
            <v>4299.4294168875758</v>
          </cell>
          <cell r="AF43">
            <v>4277.6765102656627</v>
          </cell>
          <cell r="AG43">
            <v>4256.0651809758283</v>
          </cell>
          <cell r="AH43">
            <v>4234.0606030485051</v>
          </cell>
          <cell r="AI43">
            <v>4211.1282945977819</v>
          </cell>
          <cell r="AJ43">
            <v>4186.7340711419802</v>
          </cell>
          <cell r="AK43">
            <v>4160.3440065810601</v>
          </cell>
          <cell r="AL43">
            <v>4131.4244003715094</v>
          </cell>
          <cell r="AM43">
            <v>4099.4417497538443</v>
          </cell>
        </row>
        <row r="44">
          <cell r="A44" t="str">
            <v>RA3OfOTRG122</v>
          </cell>
          <cell r="B44" t="str">
            <v>RD</v>
          </cell>
          <cell r="C44" t="str">
            <v>Advanced</v>
          </cell>
          <cell r="D44">
            <v>30</v>
          </cell>
          <cell r="E44" t="str">
            <v>OffShoreWind</v>
          </cell>
          <cell r="F44" t="str">
            <v>OTRG12</v>
          </cell>
          <cell r="G44">
            <v>6598.1717385929633</v>
          </cell>
          <cell r="H44">
            <v>6025.6452860434456</v>
          </cell>
          <cell r="I44">
            <v>5541.2856579562331</v>
          </cell>
          <cell r="J44">
            <v>5111.7598147916442</v>
          </cell>
          <cell r="K44">
            <v>4725.7538365844866</v>
          </cell>
          <cell r="L44">
            <v>4377.3435278828147</v>
          </cell>
          <cell r="M44">
            <v>4062.5365951879976</v>
          </cell>
          <cell r="N44">
            <v>3778.1849084471983</v>
          </cell>
          <cell r="O44">
            <v>3521.5638679666558</v>
          </cell>
          <cell r="P44">
            <v>3290.1906797419174</v>
          </cell>
          <cell r="Q44">
            <v>3081.7421112029124</v>
          </cell>
          <cell r="R44">
            <v>2894.0178103472267</v>
          </cell>
          <cell r="S44">
            <v>2724.925567273227</v>
          </cell>
          <cell r="T44">
            <v>2572.4771607008815</v>
          </cell>
          <cell r="U44">
            <v>2434.7889630669647</v>
          </cell>
          <cell r="V44">
            <v>2360.6700062357963</v>
          </cell>
          <cell r="W44">
            <v>2297.3081228490587</v>
          </cell>
          <cell r="X44">
            <v>2243.4151197661336</v>
          </cell>
          <cell r="Y44">
            <v>2197.7672707471897</v>
          </cell>
          <cell r="Z44">
            <v>2159.1956987673984</v>
          </cell>
          <cell r="AA44">
            <v>2126.5772035306227</v>
          </cell>
          <cell r="AB44">
            <v>2098.8257287586252</v>
          </cell>
          <cell r="AC44">
            <v>2074.8847002946854</v>
          </cell>
          <cell r="AD44">
            <v>2053.7204601862618</v>
          </cell>
          <cell r="AE44">
            <v>2034.3169903401363</v>
          </cell>
          <cell r="AF44">
            <v>2015.6720777608139</v>
          </cell>
          <cell r="AG44">
            <v>1996.7950353500505</v>
          </cell>
          <cell r="AH44">
            <v>1976.7060685440429</v>
          </cell>
          <cell r="AI44">
            <v>1954.4373770193577</v>
          </cell>
          <cell r="AJ44">
            <v>1929.0361095369017</v>
          </cell>
          <cell r="AK44">
            <v>1899.5693572362616</v>
          </cell>
          <cell r="AL44">
            <v>1865.1314898446349</v>
          </cell>
          <cell r="AM44">
            <v>1824.854334836853</v>
          </cell>
        </row>
        <row r="45">
          <cell r="A45" t="str">
            <v>RM3OfOTRG122</v>
          </cell>
          <cell r="B45" t="str">
            <v>RD</v>
          </cell>
          <cell r="C45" t="str">
            <v>Moderate</v>
          </cell>
          <cell r="D45">
            <v>30</v>
          </cell>
          <cell r="E45" t="str">
            <v>OffShoreWind</v>
          </cell>
          <cell r="F45" t="str">
            <v>OTRG12</v>
          </cell>
          <cell r="G45">
            <v>6598.1717385929633</v>
          </cell>
          <cell r="H45">
            <v>6128.2500110702285</v>
          </cell>
          <cell r="I45">
            <v>5731.0127298245352</v>
          </cell>
          <cell r="J45">
            <v>5379.0593215983363</v>
          </cell>
          <cell r="K45">
            <v>5062.9749562462293</v>
          </cell>
          <cell r="L45">
            <v>4777.8974158546343</v>
          </cell>
          <cell r="M45">
            <v>4520.6705424291958</v>
          </cell>
          <cell r="N45">
            <v>4288.9244209349081</v>
          </cell>
          <cell r="O45">
            <v>4080.7024392480057</v>
          </cell>
          <cell r="P45">
            <v>3894.2862070470769</v>
          </cell>
          <cell r="Q45">
            <v>3728.1043677851803</v>
          </cell>
          <cell r="R45">
            <v>3580.6812566308945</v>
          </cell>
          <cell r="S45">
            <v>3450.6061799491945</v>
          </cell>
          <cell r="T45">
            <v>3336.51411204533</v>
          </cell>
          <cell r="U45">
            <v>3237.0730677416855</v>
          </cell>
          <cell r="V45">
            <v>3150.9755586087072</v>
          </cell>
          <cell r="W45">
            <v>3076.9326439085162</v>
          </cell>
          <cell r="X45">
            <v>3013.6696845505899</v>
          </cell>
          <cell r="Y45">
            <v>2959.923246588643</v>
          </cell>
          <cell r="Z45">
            <v>2914.43879990289</v>
          </cell>
          <cell r="AA45">
            <v>2875.9689789470381</v>
          </cell>
          <cell r="AB45">
            <v>2843.2722484719966</v>
          </cell>
          <cell r="AC45">
            <v>2815.1118660873844</v>
          </cell>
          <cell r="AD45">
            <v>2790.2550657798165</v>
          </cell>
          <cell r="AE45">
            <v>2767.4724082156658</v>
          </cell>
          <cell r="AF45">
            <v>2745.537258544653</v>
          </cell>
          <cell r="AG45">
            <v>2723.2253628089525</v>
          </cell>
          <cell r="AH45">
            <v>2699.3145014250822</v>
          </cell>
          <cell r="AI45">
            <v>2672.5842034996767</v>
          </cell>
          <cell r="AJ45">
            <v>2641.8155095968186</v>
          </cell>
          <cell r="AK45">
            <v>2605.790773418832</v>
          </cell>
          <cell r="AL45">
            <v>2563.2934949836331</v>
          </cell>
          <cell r="AM45">
            <v>2513.108179480264</v>
          </cell>
        </row>
        <row r="46">
          <cell r="A46" t="str">
            <v>RC3OfOTRG122</v>
          </cell>
          <cell r="B46" t="str">
            <v>RD</v>
          </cell>
          <cell r="C46" t="str">
            <v>Conservative</v>
          </cell>
          <cell r="D46">
            <v>30</v>
          </cell>
          <cell r="E46" t="str">
            <v>OffShoreWind</v>
          </cell>
          <cell r="F46" t="str">
            <v>OTRG12</v>
          </cell>
          <cell r="G46">
            <v>6598.1717385929633</v>
          </cell>
          <cell r="H46">
            <v>6359.309795118972</v>
          </cell>
          <cell r="I46">
            <v>6174.0002361065735</v>
          </cell>
          <cell r="J46">
            <v>6005.2115820723839</v>
          </cell>
          <cell r="K46">
            <v>5850.5683005850042</v>
          </cell>
          <cell r="L46">
            <v>5708.7143226893395</v>
          </cell>
          <cell r="M46">
            <v>5578.6756163109849</v>
          </cell>
          <cell r="N46">
            <v>5459.6542122466353</v>
          </cell>
          <cell r="O46">
            <v>5350.944691943304</v>
          </cell>
          <cell r="P46">
            <v>5251.8949817002231</v>
          </cell>
          <cell r="Q46">
            <v>5161.8859329934776</v>
          </cell>
          <cell r="R46">
            <v>5080.3198254823546</v>
          </cell>
          <cell r="S46">
            <v>5006.613487783613</v>
          </cell>
          <cell r="T46">
            <v>4940.1939749059766</v>
          </cell>
          <cell r="U46">
            <v>4880.4957405995347</v>
          </cell>
          <cell r="V46">
            <v>4826.9587241551362</v>
          </cell>
          <cell r="W46">
            <v>4779.0270182360791</v>
          </cell>
          <cell r="X46">
            <v>4736.1479180641927</v>
          </cell>
          <cell r="Y46">
            <v>4697.7712280219157</v>
          </cell>
          <cell r="Z46">
            <v>4663.3487463197298</v>
          </cell>
          <cell r="AA46">
            <v>4632.3338755263621</v>
          </cell>
          <cell r="AB46">
            <v>4604.1813237851802</v>
          </cell>
          <cell r="AC46">
            <v>4578.3468725012635</v>
          </cell>
          <cell r="AD46">
            <v>4554.2871935071862</v>
          </cell>
          <cell r="AE46">
            <v>4531.4597035767447</v>
          </cell>
          <cell r="AF46">
            <v>4509.3224474898507</v>
          </cell>
          <cell r="AG46">
            <v>4487.3340031781136</v>
          </cell>
          <cell r="AH46">
            <v>4464.9534041292509</v>
          </cell>
          <cell r="AI46">
            <v>4441.6400754140113</v>
          </cell>
          <cell r="AJ46">
            <v>4416.853780562823</v>
          </cell>
          <cell r="AK46">
            <v>4390.0545771563047</v>
          </cell>
          <cell r="AL46">
            <v>4360.7027794687665</v>
          </cell>
          <cell r="AM46">
            <v>4328.2589268618394</v>
          </cell>
        </row>
        <row r="47">
          <cell r="A47" t="str">
            <v>RA3OfOTRG133</v>
          </cell>
          <cell r="B47" t="str">
            <v>RD</v>
          </cell>
          <cell r="C47" t="str">
            <v>Advanced</v>
          </cell>
          <cell r="D47">
            <v>30</v>
          </cell>
          <cell r="E47" t="str">
            <v>OffShoreWind</v>
          </cell>
          <cell r="F47" t="str">
            <v>OTRG13</v>
          </cell>
          <cell r="G47">
            <v>6774.5291240790139</v>
          </cell>
          <cell r="H47">
            <v>6189.1704165278206</v>
          </cell>
          <cell r="I47">
            <v>5696.9429689071667</v>
          </cell>
          <cell r="J47">
            <v>5261.4767715123116</v>
          </cell>
          <cell r="K47">
            <v>4870.5216061273341</v>
          </cell>
          <cell r="L47">
            <v>4517.7423035936245</v>
          </cell>
          <cell r="M47">
            <v>4198.9310135857795</v>
          </cell>
          <cell r="N47">
            <v>3910.813686232595</v>
          </cell>
          <cell r="O47">
            <v>3650.5868120800724</v>
          </cell>
          <cell r="P47">
            <v>3415.7157876531155</v>
          </cell>
          <cell r="Q47">
            <v>3203.8423447927867</v>
          </cell>
          <cell r="R47">
            <v>3012.7420730083772</v>
          </cell>
          <cell r="S47">
            <v>2840.3062167563312</v>
          </cell>
          <cell r="T47">
            <v>2684.5353421448203</v>
          </cell>
          <cell r="U47">
            <v>2543.5385087304057</v>
          </cell>
          <cell r="V47">
            <v>2468.4294873064873</v>
          </cell>
          <cell r="W47">
            <v>2404.1455943558644</v>
          </cell>
          <cell r="X47">
            <v>2349.3907252659005</v>
          </cell>
          <cell r="Y47">
            <v>2302.9343766773236</v>
          </cell>
          <cell r="Z47">
            <v>2263.6017987339319</v>
          </cell>
          <cell r="AA47">
            <v>2230.2646468548487</v>
          </cell>
          <cell r="AB47">
            <v>2201.8323127235526</v>
          </cell>
          <cell r="AC47">
            <v>2177.244155405067</v>
          </cell>
          <cell r="AD47">
            <v>2155.462850725582</v>
          </cell>
          <cell r="AE47">
            <v>2135.4690475298153</v>
          </cell>
          <cell r="AF47">
            <v>2116.2574792331543</v>
          </cell>
          <cell r="AG47">
            <v>2096.8346420079779</v>
          </cell>
          <cell r="AH47">
            <v>2076.2181279221077</v>
          </cell>
          <cell r="AI47">
            <v>2053.4377008076112</v>
          </cell>
          <cell r="AJ47">
            <v>2027.5382318765953</v>
          </cell>
          <cell r="AK47">
            <v>1997.5846796883782</v>
          </cell>
          <cell r="AL47">
            <v>1962.6694185559893</v>
          </cell>
          <cell r="AM47">
            <v>1921.9224154166529</v>
          </cell>
        </row>
        <row r="48">
          <cell r="A48" t="str">
            <v>RM3OfOTRG133</v>
          </cell>
          <cell r="B48" t="str">
            <v>RD</v>
          </cell>
          <cell r="C48" t="str">
            <v>Moderate</v>
          </cell>
          <cell r="D48">
            <v>30</v>
          </cell>
          <cell r="E48" t="str">
            <v>OffShoreWind</v>
          </cell>
          <cell r="F48" t="str">
            <v>OTRG13</v>
          </cell>
          <cell r="G48">
            <v>6774.5291240790139</v>
          </cell>
          <cell r="H48">
            <v>6294.1088019977597</v>
          </cell>
          <cell r="I48">
            <v>5890.5977064891731</v>
          </cell>
          <cell r="J48">
            <v>5534.1170141338362</v>
          </cell>
          <cell r="K48">
            <v>5214.474341418806</v>
          </cell>
          <cell r="L48">
            <v>4926.4604031974814</v>
          </cell>
          <cell r="M48">
            <v>4666.7332959414134</v>
          </cell>
          <cell r="N48">
            <v>4432.8117046824791</v>
          </cell>
          <cell r="O48">
            <v>4222.6666984810918</v>
          </cell>
          <cell r="P48">
            <v>4034.5300939890858</v>
          </cell>
          <cell r="Q48">
            <v>3866.7946448597504</v>
          </cell>
          <cell r="R48">
            <v>3717.9578448838988</v>
          </cell>
          <cell r="S48">
            <v>3586.5883025983762</v>
          </cell>
          <cell r="T48">
            <v>3471.3046127516714</v>
          </cell>
          <cell r="U48">
            <v>3370.7615348562795</v>
          </cell>
          <cell r="V48">
            <v>3283.6406415374804</v>
          </cell>
          <cell r="W48">
            <v>3208.6438069457836</v>
          </cell>
          <cell r="X48">
            <v>3144.488559214939</v>
          </cell>
          <cell r="Y48">
            <v>3089.9046911595224</v>
          </cell>
          <cell r="Z48">
            <v>3043.6317413490792</v>
          </cell>
          <cell r="AA48">
            <v>3004.4170903947443</v>
          </cell>
          <cell r="AB48">
            <v>2971.0145005063905</v>
          </cell>
          <cell r="AC48">
            <v>2942.1829799559705</v>
          </cell>
          <cell r="AD48">
            <v>2916.6858893908889</v>
          </cell>
          <cell r="AE48">
            <v>2893.2902307026584</v>
          </cell>
          <cell r="AF48">
            <v>2870.7660754526169</v>
          </cell>
          <cell r="AG48">
            <v>2847.8861012271018</v>
          </cell>
          <cell r="AH48">
            <v>2823.4252123532651</v>
          </cell>
          <cell r="AI48">
            <v>2796.1602272011028</v>
          </cell>
          <cell r="AJ48">
            <v>2764.8696185185272</v>
          </cell>
          <cell r="AK48">
            <v>2728.3332963594858</v>
          </cell>
          <cell r="AL48">
            <v>2685.3324254868821</v>
          </cell>
          <cell r="AM48">
            <v>2634.6492708817686</v>
          </cell>
        </row>
        <row r="49">
          <cell r="A49" t="str">
            <v>RC3OfOTRG133</v>
          </cell>
          <cell r="B49" t="str">
            <v>RD</v>
          </cell>
          <cell r="C49" t="str">
            <v>Conservative</v>
          </cell>
          <cell r="D49">
            <v>30</v>
          </cell>
          <cell r="E49" t="str">
            <v>OffShoreWind</v>
          </cell>
          <cell r="F49" t="str">
            <v>OTRG13</v>
          </cell>
          <cell r="G49">
            <v>6774.5291240790139</v>
          </cell>
          <cell r="H49">
            <v>6529.7387099107455</v>
          </cell>
          <cell r="I49">
            <v>6342.9198865503604</v>
          </cell>
          <cell r="J49">
            <v>6173.0199788864747</v>
          </cell>
          <cell r="K49">
            <v>6017.4890479584674</v>
          </cell>
          <cell r="L49">
            <v>5874.8930167602621</v>
          </cell>
          <cell r="M49">
            <v>5744.215969828896</v>
          </cell>
          <cell r="N49">
            <v>5624.6347027342572</v>
          </cell>
          <cell r="O49">
            <v>5515.4273131055497</v>
          </cell>
          <cell r="P49">
            <v>5415.930287609408</v>
          </cell>
          <cell r="Q49">
            <v>5325.5161514298252</v>
          </cell>
          <cell r="R49">
            <v>5243.5808841412154</v>
          </cell>
          <cell r="S49">
            <v>5169.5363899965096</v>
          </cell>
          <cell r="T49">
            <v>5102.8057666282866</v>
          </cell>
          <cell r="U49">
            <v>5042.8202100210465</v>
          </cell>
          <cell r="V49">
            <v>4989.0169204020822</v>
          </cell>
          <cell r="W49">
            <v>4940.8376441059399</v>
          </cell>
          <cell r="X49">
            <v>4897.7276328533835</v>
          </cell>
          <cell r="Y49">
            <v>4859.1348847871204</v>
          </cell>
          <cell r="Z49">
            <v>4824.5095804103912</v>
          </cell>
          <cell r="AA49">
            <v>4793.3036562896723</v>
          </cell>
          <cell r="AB49">
            <v>4764.970478018673</v>
          </cell>
          <cell r="AC49">
            <v>4738.9645859383409</v>
          </cell>
          <cell r="AD49">
            <v>4714.7414950142174</v>
          </cell>
          <cell r="AE49">
            <v>4691.7575355932458</v>
          </cell>
          <cell r="AF49">
            <v>4669.4697254115272</v>
          </cell>
          <cell r="AG49">
            <v>4647.3356657706345</v>
          </cell>
          <cell r="AH49">
            <v>4624.8134566047547</v>
          </cell>
          <cell r="AI49">
            <v>4601.3616264584298</v>
          </cell>
          <cell r="AJ49">
            <v>4576.4390743399699</v>
          </cell>
          <cell r="AK49">
            <v>4549.5050211126863</v>
          </cell>
          <cell r="AL49">
            <v>4520.0189686060412</v>
          </cell>
          <cell r="AM49">
            <v>4487.4406650206292</v>
          </cell>
        </row>
        <row r="50">
          <cell r="A50" t="str">
            <v>RA3OfOTRG144</v>
          </cell>
          <cell r="B50" t="str">
            <v>RD</v>
          </cell>
          <cell r="C50" t="str">
            <v>Advanced</v>
          </cell>
          <cell r="D50">
            <v>30</v>
          </cell>
          <cell r="E50" t="str">
            <v>OffShoreWind</v>
          </cell>
          <cell r="F50" t="str">
            <v>OTRG14</v>
          </cell>
          <cell r="G50">
            <v>6853.4915131131356</v>
          </cell>
          <cell r="H50">
            <v>6252.9315779332264</v>
          </cell>
          <cell r="I50">
            <v>5737.7435397762565</v>
          </cell>
          <cell r="J50">
            <v>5278.4119269198864</v>
          </cell>
          <cell r="K50">
            <v>4864.6936491716633</v>
          </cell>
          <cell r="L50">
            <v>4491.0365127923424</v>
          </cell>
          <cell r="M50">
            <v>4153.5527950024953</v>
          </cell>
          <cell r="N50">
            <v>3849.0719706931636</v>
          </cell>
          <cell r="O50">
            <v>3574.7784946983702</v>
          </cell>
          <cell r="P50">
            <v>3328.0588692286778</v>
          </cell>
          <cell r="Q50">
            <v>3106.4355615532622</v>
          </cell>
          <cell r="R50">
            <v>2907.5403663386651</v>
          </cell>
          <cell r="S50">
            <v>2729.1064040027568</v>
          </cell>
          <cell r="T50">
            <v>2568.968730105657</v>
          </cell>
          <cell r="U50">
            <v>2425.0684134929852</v>
          </cell>
          <cell r="V50">
            <v>2345.7228710130653</v>
          </cell>
          <cell r="W50">
            <v>2278.0729566753971</v>
          </cell>
          <cell r="X50">
            <v>2220.7175152750438</v>
          </cell>
          <cell r="Y50">
            <v>2172.3237542290685</v>
          </cell>
          <cell r="Z50">
            <v>2131.6171894734084</v>
          </cell>
          <cell r="AA50">
            <v>2097.3719528212873</v>
          </cell>
          <cell r="AB50">
            <v>2068.4017106832071</v>
          </cell>
          <cell r="AC50">
            <v>2043.551472927001</v>
          </cell>
          <cell r="AD50">
            <v>2021.690556810094</v>
          </cell>
          <cell r="AE50">
            <v>2001.706931230955</v>
          </cell>
          <cell r="AF50">
            <v>1982.5031174149899</v>
          </cell>
          <cell r="AG50">
            <v>1962.993777952845</v>
          </cell>
          <cell r="AH50">
            <v>1942.1050983648247</v>
          </cell>
          <cell r="AI50">
            <v>1918.7760630091323</v>
          </cell>
          <cell r="AJ50">
            <v>1891.9617579877408</v>
          </cell>
          <cell r="AK50">
            <v>1860.6389070058001</v>
          </cell>
          <cell r="AL50">
            <v>1823.813976692998</v>
          </cell>
          <cell r="AM50">
            <v>1780.5344026086614</v>
          </cell>
        </row>
        <row r="51">
          <cell r="A51" t="str">
            <v>RM3OfOTRG144</v>
          </cell>
          <cell r="B51" t="str">
            <v>RD</v>
          </cell>
          <cell r="C51" t="str">
            <v>Moderate</v>
          </cell>
          <cell r="D51">
            <v>30</v>
          </cell>
          <cell r="E51" t="str">
            <v>OffShoreWind</v>
          </cell>
          <cell r="F51" t="str">
            <v>OTRG14</v>
          </cell>
          <cell r="G51">
            <v>6853.4915131131356</v>
          </cell>
          <cell r="H51">
            <v>6360.479516078296</v>
          </cell>
          <cell r="I51">
            <v>5937.5334107595472</v>
          </cell>
          <cell r="J51">
            <v>5560.3474110870775</v>
          </cell>
          <cell r="K51">
            <v>5220.3940053891929</v>
          </cell>
          <cell r="L51">
            <v>4913.1395322662866</v>
          </cell>
          <cell r="M51">
            <v>4635.5469980614853</v>
          </cell>
          <cell r="N51">
            <v>4385.2691530489237</v>
          </cell>
          <cell r="O51">
            <v>4160.3213239446695</v>
          </cell>
          <cell r="P51">
            <v>3958.9278212661056</v>
          </cell>
          <cell r="Q51">
            <v>3779.4419432085228</v>
          </cell>
          <cell r="R51">
            <v>3620.3009350210336</v>
          </cell>
          <cell r="S51">
            <v>3479.9990389507807</v>
          </cell>
          <cell r="T51">
            <v>3357.0705601596451</v>
          </cell>
          <cell r="U51">
            <v>3250.0787891198406</v>
          </cell>
          <cell r="V51">
            <v>3157.608506458886</v>
          </cell>
          <cell r="W51">
            <v>3078.2607640568608</v>
          </cell>
          <cell r="X51">
            <v>3010.6491601376324</v>
          </cell>
          <cell r="Y51">
            <v>2953.3971228130699</v>
          </cell>
          <cell r="Z51">
            <v>2905.1358912160767</v>
          </cell>
          <cell r="AA51">
            <v>2864.5029897136842</v>
          </cell>
          <cell r="AB51">
            <v>2830.1410573923195</v>
          </cell>
          <cell r="AC51">
            <v>2800.6969379486604</v>
          </cell>
          <cell r="AD51">
            <v>2774.8209634182849</v>
          </cell>
          <cell r="AE51">
            <v>2751.1663842186103</v>
          </cell>
          <cell r="AF51">
            <v>2728.388911043925</v>
          </cell>
          <cell r="AG51">
            <v>2705.146343263656</v>
          </cell>
          <cell r="AH51">
            <v>2680.0982649339326</v>
          </cell>
          <cell r="AI51">
            <v>2651.905794176635</v>
          </cell>
          <cell r="AJ51">
            <v>2619.2313750633289</v>
          </cell>
          <cell r="AK51">
            <v>2580.7386036366311</v>
          </cell>
          <cell r="AL51">
            <v>2535.0920815624409</v>
          </cell>
          <cell r="AM51">
            <v>2480.9572923087449</v>
          </cell>
        </row>
        <row r="52">
          <cell r="A52" t="str">
            <v>RC3OfOTRG144</v>
          </cell>
          <cell r="B52" t="str">
            <v>RD</v>
          </cell>
          <cell r="C52" t="str">
            <v>Conservative</v>
          </cell>
          <cell r="D52">
            <v>30</v>
          </cell>
          <cell r="E52" t="str">
            <v>OffShoreWind</v>
          </cell>
          <cell r="F52" t="str">
            <v>OTRG14</v>
          </cell>
          <cell r="G52">
            <v>6853.4915131131356</v>
          </cell>
          <cell r="H52">
            <v>6604.3017100079142</v>
          </cell>
          <cell r="I52">
            <v>6403.6256795523686</v>
          </cell>
          <cell r="J52">
            <v>6220.2135175490093</v>
          </cell>
          <cell r="K52">
            <v>6051.861733140252</v>
          </cell>
          <cell r="L52">
            <v>5897.2611757450122</v>
          </cell>
          <cell r="M52">
            <v>5755.4378426099138</v>
          </cell>
          <cell r="N52">
            <v>5625.5721848884459</v>
          </cell>
          <cell r="O52">
            <v>5506.9258452393524</v>
          </cell>
          <cell r="P52">
            <v>5398.8072639271713</v>
          </cell>
          <cell r="Q52">
            <v>5300.5537653427054</v>
          </cell>
          <cell r="R52">
            <v>5211.521472085552</v>
          </cell>
          <cell r="S52">
            <v>5131.0792700557604</v>
          </cell>
          <cell r="T52">
            <v>5058.6050164156532</v>
          </cell>
          <cell r="U52">
            <v>4993.4830589891062</v>
          </cell>
          <cell r="V52">
            <v>4935.1025578764147</v>
          </cell>
          <cell r="W52">
            <v>4882.856316788796</v>
          </cell>
          <cell r="X52">
            <v>4836.1399489320238</v>
          </cell>
          <cell r="Y52">
            <v>4794.351268712252</v>
          </cell>
          <cell r="Z52">
            <v>4756.8898396524655</v>
          </cell>
          <cell r="AA52">
            <v>4723.1566327240043</v>
          </cell>
          <cell r="AB52">
            <v>4692.553764233985</v>
          </cell>
          <cell r="AC52">
            <v>4664.4842920251322</v>
          </cell>
          <cell r="AD52">
            <v>4638.3520550816293</v>
          </cell>
          <cell r="AE52">
            <v>4613.5615458989823</v>
          </cell>
          <cell r="AF52">
            <v>4589.5178079008947</v>
          </cell>
          <cell r="AG52">
            <v>4565.6263522267209</v>
          </cell>
          <cell r="AH52">
            <v>4541.2930896595462</v>
          </cell>
          <cell r="AI52">
            <v>4515.9242745047868</v>
          </cell>
          <cell r="AJ52">
            <v>4488.9264579869077</v>
          </cell>
          <cell r="AK52">
            <v>4459.706449290502</v>
          </cell>
          <cell r="AL52">
            <v>4427.6712827887177</v>
          </cell>
          <cell r="AM52">
            <v>4392.228190316071</v>
          </cell>
        </row>
        <row r="53">
          <cell r="A53" t="str">
            <v>RA3OfOTRG155</v>
          </cell>
          <cell r="B53" t="str">
            <v>RD</v>
          </cell>
          <cell r="C53" t="str">
            <v>Advanced</v>
          </cell>
          <cell r="D53">
            <v>30</v>
          </cell>
          <cell r="E53" t="str">
            <v>OffShoreWind</v>
          </cell>
          <cell r="F53" t="str">
            <v>OTRG15</v>
          </cell>
          <cell r="G53" t="e">
            <v>#REF!</v>
          </cell>
          <cell r="H53" t="e">
            <v>#REF!</v>
          </cell>
          <cell r="I53" t="e">
            <v>#REF!</v>
          </cell>
          <cell r="J53" t="e">
            <v>#REF!</v>
          </cell>
          <cell r="K53" t="e">
            <v>#REF!</v>
          </cell>
          <cell r="L53" t="e">
            <v>#REF!</v>
          </cell>
          <cell r="M53" t="e">
            <v>#REF!</v>
          </cell>
          <cell r="N53" t="e">
            <v>#REF!</v>
          </cell>
          <cell r="O53" t="e">
            <v>#REF!</v>
          </cell>
          <cell r="P53" t="e">
            <v>#REF!</v>
          </cell>
          <cell r="Q53" t="e">
            <v>#REF!</v>
          </cell>
          <cell r="R53" t="e">
            <v>#REF!</v>
          </cell>
          <cell r="S53" t="e">
            <v>#REF!</v>
          </cell>
          <cell r="T53" t="e">
            <v>#REF!</v>
          </cell>
          <cell r="U53" t="e">
            <v>#REF!</v>
          </cell>
          <cell r="V53" t="e">
            <v>#REF!</v>
          </cell>
          <cell r="W53" t="e">
            <v>#REF!</v>
          </cell>
          <cell r="X53" t="e">
            <v>#REF!</v>
          </cell>
          <cell r="Y53" t="e">
            <v>#REF!</v>
          </cell>
          <cell r="Z53" t="e">
            <v>#REF!</v>
          </cell>
          <cell r="AA53" t="e">
            <v>#REF!</v>
          </cell>
          <cell r="AB53" t="e">
            <v>#REF!</v>
          </cell>
          <cell r="AC53" t="e">
            <v>#REF!</v>
          </cell>
          <cell r="AD53" t="e">
            <v>#REF!</v>
          </cell>
          <cell r="AE53" t="e">
            <v>#REF!</v>
          </cell>
          <cell r="AF53" t="e">
            <v>#REF!</v>
          </cell>
          <cell r="AG53" t="e">
            <v>#REF!</v>
          </cell>
          <cell r="AH53" t="e">
            <v>#REF!</v>
          </cell>
          <cell r="AI53" t="e">
            <v>#REF!</v>
          </cell>
          <cell r="AJ53" t="e">
            <v>#REF!</v>
          </cell>
          <cell r="AK53" t="e">
            <v>#REF!</v>
          </cell>
          <cell r="AL53" t="e">
            <v>#REF!</v>
          </cell>
          <cell r="AM53" t="e">
            <v>#REF!</v>
          </cell>
        </row>
        <row r="54">
          <cell r="A54" t="str">
            <v>RM3OfOTRG155</v>
          </cell>
          <cell r="B54" t="str">
            <v>RD</v>
          </cell>
          <cell r="C54" t="str">
            <v>Moderate</v>
          </cell>
          <cell r="D54">
            <v>30</v>
          </cell>
          <cell r="E54" t="str">
            <v>OffShoreWind</v>
          </cell>
          <cell r="F54" t="str">
            <v>OTRG15</v>
          </cell>
          <cell r="G54" t="e">
            <v>#REF!</v>
          </cell>
          <cell r="H54" t="e">
            <v>#REF!</v>
          </cell>
          <cell r="I54" t="e">
            <v>#REF!</v>
          </cell>
          <cell r="J54" t="e">
            <v>#REF!</v>
          </cell>
          <cell r="K54" t="e">
            <v>#REF!</v>
          </cell>
          <cell r="L54" t="e">
            <v>#REF!</v>
          </cell>
          <cell r="M54" t="e">
            <v>#REF!</v>
          </cell>
          <cell r="N54" t="e">
            <v>#REF!</v>
          </cell>
          <cell r="O54" t="e">
            <v>#REF!</v>
          </cell>
          <cell r="P54" t="e">
            <v>#REF!</v>
          </cell>
          <cell r="Q54" t="e">
            <v>#REF!</v>
          </cell>
          <cell r="R54" t="e">
            <v>#REF!</v>
          </cell>
          <cell r="S54" t="e">
            <v>#REF!</v>
          </cell>
          <cell r="T54" t="e">
            <v>#REF!</v>
          </cell>
          <cell r="U54" t="e">
            <v>#REF!</v>
          </cell>
          <cell r="V54" t="e">
            <v>#REF!</v>
          </cell>
          <cell r="W54" t="e">
            <v>#REF!</v>
          </cell>
          <cell r="X54" t="e">
            <v>#REF!</v>
          </cell>
          <cell r="Y54" t="e">
            <v>#REF!</v>
          </cell>
          <cell r="Z54" t="e">
            <v>#REF!</v>
          </cell>
          <cell r="AA54" t="e">
            <v>#REF!</v>
          </cell>
          <cell r="AB54" t="e">
            <v>#REF!</v>
          </cell>
          <cell r="AC54" t="e">
            <v>#REF!</v>
          </cell>
          <cell r="AD54" t="e">
            <v>#REF!</v>
          </cell>
          <cell r="AE54" t="e">
            <v>#REF!</v>
          </cell>
          <cell r="AF54" t="e">
            <v>#REF!</v>
          </cell>
          <cell r="AG54" t="e">
            <v>#REF!</v>
          </cell>
          <cell r="AH54" t="e">
            <v>#REF!</v>
          </cell>
          <cell r="AI54" t="e">
            <v>#REF!</v>
          </cell>
          <cell r="AJ54" t="e">
            <v>#REF!</v>
          </cell>
          <cell r="AK54" t="e">
            <v>#REF!</v>
          </cell>
          <cell r="AL54" t="e">
            <v>#REF!</v>
          </cell>
          <cell r="AM54" t="e">
            <v>#REF!</v>
          </cell>
        </row>
        <row r="55">
          <cell r="A55" t="str">
            <v>RC3OfOTRG155</v>
          </cell>
          <cell r="B55" t="str">
            <v>RD</v>
          </cell>
          <cell r="C55" t="str">
            <v>Conservative</v>
          </cell>
          <cell r="D55">
            <v>30</v>
          </cell>
          <cell r="E55" t="str">
            <v>OffShoreWind</v>
          </cell>
          <cell r="F55" t="str">
            <v>OTRG15</v>
          </cell>
          <cell r="G55" t="e">
            <v>#REF!</v>
          </cell>
          <cell r="H55" t="e">
            <v>#REF!</v>
          </cell>
          <cell r="I55" t="e">
            <v>#REF!</v>
          </cell>
          <cell r="J55" t="e">
            <v>#REF!</v>
          </cell>
          <cell r="K55" t="e">
            <v>#REF!</v>
          </cell>
          <cell r="L55" t="e">
            <v>#REF!</v>
          </cell>
          <cell r="M55" t="e">
            <v>#REF!</v>
          </cell>
          <cell r="N55" t="e">
            <v>#REF!</v>
          </cell>
          <cell r="O55" t="e">
            <v>#REF!</v>
          </cell>
          <cell r="P55" t="e">
            <v>#REF!</v>
          </cell>
          <cell r="Q55" t="e">
            <v>#REF!</v>
          </cell>
          <cell r="R55" t="e">
            <v>#REF!</v>
          </cell>
          <cell r="S55" t="e">
            <v>#REF!</v>
          </cell>
          <cell r="T55" t="e">
            <v>#REF!</v>
          </cell>
          <cell r="U55" t="e">
            <v>#REF!</v>
          </cell>
          <cell r="V55" t="e">
            <v>#REF!</v>
          </cell>
          <cell r="W55" t="e">
            <v>#REF!</v>
          </cell>
          <cell r="X55" t="e">
            <v>#REF!</v>
          </cell>
          <cell r="Y55" t="e">
            <v>#REF!</v>
          </cell>
          <cell r="Z55" t="e">
            <v>#REF!</v>
          </cell>
          <cell r="AA55" t="e">
            <v>#REF!</v>
          </cell>
          <cell r="AB55" t="e">
            <v>#REF!</v>
          </cell>
          <cell r="AC55" t="e">
            <v>#REF!</v>
          </cell>
          <cell r="AD55" t="e">
            <v>#REF!</v>
          </cell>
          <cell r="AE55" t="e">
            <v>#REF!</v>
          </cell>
          <cell r="AF55" t="e">
            <v>#REF!</v>
          </cell>
          <cell r="AG55" t="e">
            <v>#REF!</v>
          </cell>
          <cell r="AH55" t="e">
            <v>#REF!</v>
          </cell>
          <cell r="AI55" t="e">
            <v>#REF!</v>
          </cell>
          <cell r="AJ55" t="e">
            <v>#REF!</v>
          </cell>
          <cell r="AK55" t="e">
            <v>#REF!</v>
          </cell>
          <cell r="AL55" t="e">
            <v>#REF!</v>
          </cell>
          <cell r="AM55" t="e">
            <v>#REF!</v>
          </cell>
        </row>
        <row r="56">
          <cell r="A56" t="str">
            <v>RA3UtSeattle</v>
          </cell>
          <cell r="B56" t="str">
            <v>RD</v>
          </cell>
          <cell r="C56" t="str">
            <v>Advanced</v>
          </cell>
          <cell r="D56">
            <v>30</v>
          </cell>
          <cell r="E56" t="str">
            <v>UtilityPV</v>
          </cell>
          <cell r="F56" t="str">
            <v>Seattle</v>
          </cell>
          <cell r="G56">
            <v>1599.9017837775239</v>
          </cell>
          <cell r="H56">
            <v>1405.2587147241061</v>
          </cell>
          <cell r="I56">
            <v>1340.034403263646</v>
          </cell>
          <cell r="J56">
            <v>1274.8100918031862</v>
          </cell>
          <cell r="K56">
            <v>1209.5857803427261</v>
          </cell>
          <cell r="L56">
            <v>1144.3614688822663</v>
          </cell>
          <cell r="M56">
            <v>1079.1371574218063</v>
          </cell>
          <cell r="N56">
            <v>1013.9128459613463</v>
          </cell>
          <cell r="O56">
            <v>948.68853450088636</v>
          </cell>
          <cell r="P56">
            <v>883.46422304042642</v>
          </cell>
          <cell r="Q56">
            <v>818.23991157996647</v>
          </cell>
          <cell r="R56">
            <v>753.01560011950653</v>
          </cell>
          <cell r="S56">
            <v>687.7912886590459</v>
          </cell>
          <cell r="T56">
            <v>679.28046270433572</v>
          </cell>
          <cell r="U56">
            <v>670.76963674962565</v>
          </cell>
          <cell r="V56">
            <v>662.25881079491535</v>
          </cell>
          <cell r="W56">
            <v>653.74798484020516</v>
          </cell>
          <cell r="X56">
            <v>645.23715888549498</v>
          </cell>
          <cell r="Y56">
            <v>636.72633293078491</v>
          </cell>
          <cell r="Z56">
            <v>628.21550697607472</v>
          </cell>
          <cell r="AA56">
            <v>619.70468102136454</v>
          </cell>
          <cell r="AB56">
            <v>611.19385506665435</v>
          </cell>
          <cell r="AC56">
            <v>602.68302911194417</v>
          </cell>
          <cell r="AD56">
            <v>594.17220315723398</v>
          </cell>
          <cell r="AE56">
            <v>585.66137720252379</v>
          </cell>
          <cell r="AF56">
            <v>577.15055124781372</v>
          </cell>
          <cell r="AG56">
            <v>568.63972529310354</v>
          </cell>
          <cell r="AH56">
            <v>560.12889933839324</v>
          </cell>
          <cell r="AI56">
            <v>551.61807338368305</v>
          </cell>
          <cell r="AJ56">
            <v>543.10724742897298</v>
          </cell>
          <cell r="AK56">
            <v>534.5964214742628</v>
          </cell>
          <cell r="AL56">
            <v>526.08559551955261</v>
          </cell>
          <cell r="AM56">
            <v>517.57476956484322</v>
          </cell>
        </row>
        <row r="57">
          <cell r="A57" t="str">
            <v>RM3UtSeattle</v>
          </cell>
          <cell r="B57" t="str">
            <v>RD</v>
          </cell>
          <cell r="C57" t="str">
            <v>Moderate</v>
          </cell>
          <cell r="D57">
            <v>30</v>
          </cell>
          <cell r="E57" t="str">
            <v>UtilityPV</v>
          </cell>
          <cell r="F57" t="str">
            <v>Seattle</v>
          </cell>
          <cell r="G57">
            <v>1599.9017837775239</v>
          </cell>
          <cell r="H57">
            <v>1405.2587147241061</v>
          </cell>
          <cell r="I57">
            <v>1353.5428568822824</v>
          </cell>
          <cell r="J57">
            <v>1301.826999040459</v>
          </cell>
          <cell r="K57">
            <v>1250.1111411986353</v>
          </cell>
          <cell r="L57">
            <v>1198.3952833568119</v>
          </cell>
          <cell r="M57">
            <v>1146.6794255149882</v>
          </cell>
          <cell r="N57">
            <v>1094.9635676731648</v>
          </cell>
          <cell r="O57">
            <v>1043.2477098313411</v>
          </cell>
          <cell r="P57">
            <v>991.53185198951746</v>
          </cell>
          <cell r="Q57">
            <v>939.81599414769391</v>
          </cell>
          <cell r="R57">
            <v>888.10013630587036</v>
          </cell>
          <cell r="S57">
            <v>836.38427846404704</v>
          </cell>
          <cell r="T57">
            <v>828.95462897379696</v>
          </cell>
          <cell r="U57">
            <v>821.52497948354687</v>
          </cell>
          <cell r="V57">
            <v>814.09532999329679</v>
          </cell>
          <cell r="W57">
            <v>806.6656805030467</v>
          </cell>
          <cell r="X57">
            <v>799.23603101279662</v>
          </cell>
          <cell r="Y57">
            <v>791.80638152254653</v>
          </cell>
          <cell r="Z57">
            <v>784.37673203229645</v>
          </cell>
          <cell r="AA57">
            <v>776.94708254204636</v>
          </cell>
          <cell r="AB57">
            <v>769.51743305179627</v>
          </cell>
          <cell r="AC57">
            <v>762.08778356154619</v>
          </cell>
          <cell r="AD57">
            <v>754.65813407129599</v>
          </cell>
          <cell r="AE57">
            <v>747.2284845810459</v>
          </cell>
          <cell r="AF57">
            <v>739.79883509079582</v>
          </cell>
          <cell r="AG57">
            <v>732.36918560054573</v>
          </cell>
          <cell r="AH57">
            <v>724.93953611029565</v>
          </cell>
          <cell r="AI57">
            <v>717.50988662004556</v>
          </cell>
          <cell r="AJ57">
            <v>710.08023712979548</v>
          </cell>
          <cell r="AK57">
            <v>702.65058763954539</v>
          </cell>
          <cell r="AL57">
            <v>695.22093814929531</v>
          </cell>
          <cell r="AM57">
            <v>687.7912886590459</v>
          </cell>
        </row>
        <row r="58">
          <cell r="A58" t="str">
            <v>RC3UtSeattle</v>
          </cell>
          <cell r="B58" t="str">
            <v>RD</v>
          </cell>
          <cell r="C58" t="str">
            <v>Conservative</v>
          </cell>
          <cell r="D58">
            <v>30</v>
          </cell>
          <cell r="E58" t="str">
            <v>UtilityPV</v>
          </cell>
          <cell r="F58" t="str">
            <v>Seattle</v>
          </cell>
          <cell r="G58">
            <v>1599.9017837775239</v>
          </cell>
          <cell r="H58">
            <v>1405.2587147241061</v>
          </cell>
          <cell r="I58">
            <v>1388.7232339337274</v>
          </cell>
          <cell r="J58">
            <v>1372.1877531433488</v>
          </cell>
          <cell r="K58">
            <v>1355.6522723529702</v>
          </cell>
          <cell r="L58">
            <v>1339.1167915625915</v>
          </cell>
          <cell r="M58">
            <v>1322.5813107722126</v>
          </cell>
          <cell r="N58">
            <v>1306.0458299818342</v>
          </cell>
          <cell r="O58">
            <v>1289.5103491914554</v>
          </cell>
          <cell r="P58">
            <v>1272.9748684010769</v>
          </cell>
          <cell r="Q58">
            <v>1256.4393876106981</v>
          </cell>
          <cell r="R58">
            <v>1239.9039068203197</v>
          </cell>
          <cell r="S58">
            <v>1223.3684260299397</v>
          </cell>
          <cell r="T58">
            <v>1204.0192186516449</v>
          </cell>
          <cell r="U58">
            <v>1184.6700112733502</v>
          </cell>
          <cell r="V58">
            <v>1165.3208038950556</v>
          </cell>
          <cell r="W58">
            <v>1145.9715965167609</v>
          </cell>
          <cell r="X58">
            <v>1126.6223891384661</v>
          </cell>
          <cell r="Y58">
            <v>1107.2731817601714</v>
          </cell>
          <cell r="Z58">
            <v>1087.9239743818766</v>
          </cell>
          <cell r="AA58">
            <v>1068.5747670035817</v>
          </cell>
          <cell r="AB58">
            <v>1049.2255596252871</v>
          </cell>
          <cell r="AC58">
            <v>1029.8763522469924</v>
          </cell>
          <cell r="AD58">
            <v>1010.5271448686977</v>
          </cell>
          <cell r="AE58">
            <v>991.17793749040311</v>
          </cell>
          <cell r="AF58">
            <v>971.82873011210859</v>
          </cell>
          <cell r="AG58">
            <v>952.47952273381395</v>
          </cell>
          <cell r="AH58">
            <v>933.1303153555192</v>
          </cell>
          <cell r="AI58">
            <v>913.78110797722468</v>
          </cell>
          <cell r="AJ58">
            <v>894.43190059893004</v>
          </cell>
          <cell r="AK58">
            <v>875.08269322063541</v>
          </cell>
          <cell r="AL58">
            <v>855.73348584234077</v>
          </cell>
          <cell r="AM58">
            <v>836.38427846404704</v>
          </cell>
        </row>
        <row r="59">
          <cell r="A59" t="str">
            <v>RA3UtChicago</v>
          </cell>
          <cell r="B59" t="str">
            <v>RD</v>
          </cell>
          <cell r="C59" t="str">
            <v>Advanced</v>
          </cell>
          <cell r="D59">
            <v>30</v>
          </cell>
          <cell r="E59" t="str">
            <v>UtilityPV</v>
          </cell>
          <cell r="F59" t="str">
            <v>Chicago</v>
          </cell>
          <cell r="G59">
            <v>1599.9017837775239</v>
          </cell>
          <cell r="H59">
            <v>1405.2587147241061</v>
          </cell>
          <cell r="I59">
            <v>1340.034403263646</v>
          </cell>
          <cell r="J59">
            <v>1274.8100918031862</v>
          </cell>
          <cell r="K59">
            <v>1209.5857803427261</v>
          </cell>
          <cell r="L59">
            <v>1144.3614688822663</v>
          </cell>
          <cell r="M59">
            <v>1079.1371574218063</v>
          </cell>
          <cell r="N59">
            <v>1013.9128459613463</v>
          </cell>
          <cell r="O59">
            <v>948.68853450088636</v>
          </cell>
          <cell r="P59">
            <v>883.46422304042642</v>
          </cell>
          <cell r="Q59">
            <v>818.23991157996647</v>
          </cell>
          <cell r="R59">
            <v>753.01560011950653</v>
          </cell>
          <cell r="S59">
            <v>687.7912886590459</v>
          </cell>
          <cell r="T59">
            <v>679.28046270433572</v>
          </cell>
          <cell r="U59">
            <v>670.76963674962565</v>
          </cell>
          <cell r="V59">
            <v>662.25881079491535</v>
          </cell>
          <cell r="W59">
            <v>653.74798484020516</v>
          </cell>
          <cell r="X59">
            <v>645.23715888549498</v>
          </cell>
          <cell r="Y59">
            <v>636.72633293078491</v>
          </cell>
          <cell r="Z59">
            <v>628.21550697607472</v>
          </cell>
          <cell r="AA59">
            <v>619.70468102136454</v>
          </cell>
          <cell r="AB59">
            <v>611.19385506665435</v>
          </cell>
          <cell r="AC59">
            <v>602.68302911194417</v>
          </cell>
          <cell r="AD59">
            <v>594.17220315723398</v>
          </cell>
          <cell r="AE59">
            <v>585.66137720252379</v>
          </cell>
          <cell r="AF59">
            <v>577.15055124781372</v>
          </cell>
          <cell r="AG59">
            <v>568.63972529310354</v>
          </cell>
          <cell r="AH59">
            <v>560.12889933839324</v>
          </cell>
          <cell r="AI59">
            <v>551.61807338368305</v>
          </cell>
          <cell r="AJ59">
            <v>543.10724742897298</v>
          </cell>
          <cell r="AK59">
            <v>534.5964214742628</v>
          </cell>
          <cell r="AL59">
            <v>526.08559551955261</v>
          </cell>
          <cell r="AM59">
            <v>517.57476956484322</v>
          </cell>
        </row>
        <row r="60">
          <cell r="A60" t="str">
            <v>RM3UtChicago</v>
          </cell>
          <cell r="B60" t="str">
            <v>RD</v>
          </cell>
          <cell r="C60" t="str">
            <v>Moderate</v>
          </cell>
          <cell r="D60">
            <v>30</v>
          </cell>
          <cell r="E60" t="str">
            <v>UtilityPV</v>
          </cell>
          <cell r="F60" t="str">
            <v>Chicago</v>
          </cell>
          <cell r="G60">
            <v>1599.9017837775239</v>
          </cell>
          <cell r="H60">
            <v>1405.2587147241061</v>
          </cell>
          <cell r="I60">
            <v>1353.5428568822824</v>
          </cell>
          <cell r="J60">
            <v>1301.826999040459</v>
          </cell>
          <cell r="K60">
            <v>1250.1111411986353</v>
          </cell>
          <cell r="L60">
            <v>1198.3952833568119</v>
          </cell>
          <cell r="M60">
            <v>1146.6794255149882</v>
          </cell>
          <cell r="N60">
            <v>1094.9635676731648</v>
          </cell>
          <cell r="O60">
            <v>1043.2477098313411</v>
          </cell>
          <cell r="P60">
            <v>991.53185198951746</v>
          </cell>
          <cell r="Q60">
            <v>939.81599414769391</v>
          </cell>
          <cell r="R60">
            <v>888.10013630587036</v>
          </cell>
          <cell r="S60">
            <v>836.38427846404704</v>
          </cell>
          <cell r="T60">
            <v>828.95462897379696</v>
          </cell>
          <cell r="U60">
            <v>821.52497948354687</v>
          </cell>
          <cell r="V60">
            <v>814.09532999329679</v>
          </cell>
          <cell r="W60">
            <v>806.6656805030467</v>
          </cell>
          <cell r="X60">
            <v>799.23603101279662</v>
          </cell>
          <cell r="Y60">
            <v>791.80638152254653</v>
          </cell>
          <cell r="Z60">
            <v>784.37673203229645</v>
          </cell>
          <cell r="AA60">
            <v>776.94708254204636</v>
          </cell>
          <cell r="AB60">
            <v>769.51743305179627</v>
          </cell>
          <cell r="AC60">
            <v>762.08778356154619</v>
          </cell>
          <cell r="AD60">
            <v>754.65813407129599</v>
          </cell>
          <cell r="AE60">
            <v>747.2284845810459</v>
          </cell>
          <cell r="AF60">
            <v>739.79883509079582</v>
          </cell>
          <cell r="AG60">
            <v>732.36918560054573</v>
          </cell>
          <cell r="AH60">
            <v>724.93953611029565</v>
          </cell>
          <cell r="AI60">
            <v>717.50988662004556</v>
          </cell>
          <cell r="AJ60">
            <v>710.08023712979548</v>
          </cell>
          <cell r="AK60">
            <v>702.65058763954539</v>
          </cell>
          <cell r="AL60">
            <v>695.22093814929531</v>
          </cell>
          <cell r="AM60">
            <v>687.7912886590459</v>
          </cell>
        </row>
        <row r="61">
          <cell r="A61" t="str">
            <v>RC3UtChicago</v>
          </cell>
          <cell r="B61" t="str">
            <v>RD</v>
          </cell>
          <cell r="C61" t="str">
            <v>Conservative</v>
          </cell>
          <cell r="D61">
            <v>30</v>
          </cell>
          <cell r="E61" t="str">
            <v>UtilityPV</v>
          </cell>
          <cell r="F61" t="str">
            <v>Chicago</v>
          </cell>
          <cell r="G61">
            <v>1599.9017837775239</v>
          </cell>
          <cell r="H61">
            <v>1405.2587147241061</v>
          </cell>
          <cell r="I61">
            <v>1388.7232339337274</v>
          </cell>
          <cell r="J61">
            <v>1372.1877531433488</v>
          </cell>
          <cell r="K61">
            <v>1355.6522723529702</v>
          </cell>
          <cell r="L61">
            <v>1339.1167915625915</v>
          </cell>
          <cell r="M61">
            <v>1322.5813107722126</v>
          </cell>
          <cell r="N61">
            <v>1306.0458299818342</v>
          </cell>
          <cell r="O61">
            <v>1289.5103491914554</v>
          </cell>
          <cell r="P61">
            <v>1272.9748684010769</v>
          </cell>
          <cell r="Q61">
            <v>1256.4393876106981</v>
          </cell>
          <cell r="R61">
            <v>1239.9039068203197</v>
          </cell>
          <cell r="S61">
            <v>1223.3684260299397</v>
          </cell>
          <cell r="T61">
            <v>1204.0192186516449</v>
          </cell>
          <cell r="U61">
            <v>1184.6700112733502</v>
          </cell>
          <cell r="V61">
            <v>1165.3208038950556</v>
          </cell>
          <cell r="W61">
            <v>1145.9715965167609</v>
          </cell>
          <cell r="X61">
            <v>1126.6223891384661</v>
          </cell>
          <cell r="Y61">
            <v>1107.2731817601714</v>
          </cell>
          <cell r="Z61">
            <v>1087.9239743818766</v>
          </cell>
          <cell r="AA61">
            <v>1068.5747670035817</v>
          </cell>
          <cell r="AB61">
            <v>1049.2255596252871</v>
          </cell>
          <cell r="AC61">
            <v>1029.8763522469924</v>
          </cell>
          <cell r="AD61">
            <v>1010.5271448686977</v>
          </cell>
          <cell r="AE61">
            <v>991.17793749040311</v>
          </cell>
          <cell r="AF61">
            <v>971.82873011210859</v>
          </cell>
          <cell r="AG61">
            <v>952.47952273381395</v>
          </cell>
          <cell r="AH61">
            <v>933.1303153555192</v>
          </cell>
          <cell r="AI61">
            <v>913.78110797722468</v>
          </cell>
          <cell r="AJ61">
            <v>894.43190059893004</v>
          </cell>
          <cell r="AK61">
            <v>875.08269322063541</v>
          </cell>
          <cell r="AL61">
            <v>855.73348584234077</v>
          </cell>
          <cell r="AM61">
            <v>836.38427846404704</v>
          </cell>
        </row>
        <row r="62">
          <cell r="A62" t="str">
            <v>RA3UtKansasy</v>
          </cell>
          <cell r="B62" t="str">
            <v>RD</v>
          </cell>
          <cell r="C62" t="str">
            <v>Advanced</v>
          </cell>
          <cell r="D62">
            <v>30</v>
          </cell>
          <cell r="E62" t="str">
            <v>UtilityPV</v>
          </cell>
          <cell r="F62" t="str">
            <v>KansasCity</v>
          </cell>
          <cell r="G62">
            <v>1599.9017837775239</v>
          </cell>
          <cell r="H62">
            <v>1405.2587147241061</v>
          </cell>
          <cell r="I62">
            <v>1340.034403263646</v>
          </cell>
          <cell r="J62">
            <v>1274.8100918031862</v>
          </cell>
          <cell r="K62">
            <v>1209.5857803427261</v>
          </cell>
          <cell r="L62">
            <v>1144.3614688822663</v>
          </cell>
          <cell r="M62">
            <v>1079.1371574218063</v>
          </cell>
          <cell r="N62">
            <v>1013.9128459613463</v>
          </cell>
          <cell r="O62">
            <v>948.68853450088636</v>
          </cell>
          <cell r="P62">
            <v>883.46422304042642</v>
          </cell>
          <cell r="Q62">
            <v>818.23991157996647</v>
          </cell>
          <cell r="R62">
            <v>753.01560011950653</v>
          </cell>
          <cell r="S62">
            <v>687.7912886590459</v>
          </cell>
          <cell r="T62">
            <v>679.28046270433572</v>
          </cell>
          <cell r="U62">
            <v>670.76963674962565</v>
          </cell>
          <cell r="V62">
            <v>662.25881079491535</v>
          </cell>
          <cell r="W62">
            <v>653.74798484020516</v>
          </cell>
          <cell r="X62">
            <v>645.23715888549498</v>
          </cell>
          <cell r="Y62">
            <v>636.72633293078491</v>
          </cell>
          <cell r="Z62">
            <v>628.21550697607472</v>
          </cell>
          <cell r="AA62">
            <v>619.70468102136454</v>
          </cell>
          <cell r="AB62">
            <v>611.19385506665435</v>
          </cell>
          <cell r="AC62">
            <v>602.68302911194417</v>
          </cell>
          <cell r="AD62">
            <v>594.17220315723398</v>
          </cell>
          <cell r="AE62">
            <v>585.66137720252379</v>
          </cell>
          <cell r="AF62">
            <v>577.15055124781372</v>
          </cell>
          <cell r="AG62">
            <v>568.63972529310354</v>
          </cell>
          <cell r="AH62">
            <v>560.12889933839324</v>
          </cell>
          <cell r="AI62">
            <v>551.61807338368305</v>
          </cell>
          <cell r="AJ62">
            <v>543.10724742897298</v>
          </cell>
          <cell r="AK62">
            <v>534.5964214742628</v>
          </cell>
          <cell r="AL62">
            <v>526.08559551955261</v>
          </cell>
          <cell r="AM62">
            <v>517.57476956484322</v>
          </cell>
        </row>
        <row r="63">
          <cell r="A63" t="str">
            <v>RM3UtKansasy</v>
          </cell>
          <cell r="B63" t="str">
            <v>RD</v>
          </cell>
          <cell r="C63" t="str">
            <v>Moderate</v>
          </cell>
          <cell r="D63">
            <v>30</v>
          </cell>
          <cell r="E63" t="str">
            <v>UtilityPV</v>
          </cell>
          <cell r="F63" t="str">
            <v>KansasCity</v>
          </cell>
          <cell r="G63">
            <v>1599.9017837775239</v>
          </cell>
          <cell r="H63">
            <v>1405.2587147241061</v>
          </cell>
          <cell r="I63">
            <v>1353.5428568822824</v>
          </cell>
          <cell r="J63">
            <v>1301.826999040459</v>
          </cell>
          <cell r="K63">
            <v>1250.1111411986353</v>
          </cell>
          <cell r="L63">
            <v>1198.3952833568119</v>
          </cell>
          <cell r="M63">
            <v>1146.6794255149882</v>
          </cell>
          <cell r="N63">
            <v>1094.9635676731648</v>
          </cell>
          <cell r="O63">
            <v>1043.2477098313411</v>
          </cell>
          <cell r="P63">
            <v>991.53185198951746</v>
          </cell>
          <cell r="Q63">
            <v>939.81599414769391</v>
          </cell>
          <cell r="R63">
            <v>888.10013630587036</v>
          </cell>
          <cell r="S63">
            <v>836.38427846404704</v>
          </cell>
          <cell r="T63">
            <v>828.95462897379696</v>
          </cell>
          <cell r="U63">
            <v>821.52497948354687</v>
          </cell>
          <cell r="V63">
            <v>814.09532999329679</v>
          </cell>
          <cell r="W63">
            <v>806.6656805030467</v>
          </cell>
          <cell r="X63">
            <v>799.23603101279662</v>
          </cell>
          <cell r="Y63">
            <v>791.80638152254653</v>
          </cell>
          <cell r="Z63">
            <v>784.37673203229645</v>
          </cell>
          <cell r="AA63">
            <v>776.94708254204636</v>
          </cell>
          <cell r="AB63">
            <v>769.51743305179627</v>
          </cell>
          <cell r="AC63">
            <v>762.08778356154619</v>
          </cell>
          <cell r="AD63">
            <v>754.65813407129599</v>
          </cell>
          <cell r="AE63">
            <v>747.2284845810459</v>
          </cell>
          <cell r="AF63">
            <v>739.79883509079582</v>
          </cell>
          <cell r="AG63">
            <v>732.36918560054573</v>
          </cell>
          <cell r="AH63">
            <v>724.93953611029565</v>
          </cell>
          <cell r="AI63">
            <v>717.50988662004556</v>
          </cell>
          <cell r="AJ63">
            <v>710.08023712979548</v>
          </cell>
          <cell r="AK63">
            <v>702.65058763954539</v>
          </cell>
          <cell r="AL63">
            <v>695.22093814929531</v>
          </cell>
          <cell r="AM63">
            <v>687.7912886590459</v>
          </cell>
        </row>
        <row r="64">
          <cell r="A64" t="str">
            <v>RC3UtKansasy</v>
          </cell>
          <cell r="B64" t="str">
            <v>RD</v>
          </cell>
          <cell r="C64" t="str">
            <v>Conservative</v>
          </cell>
          <cell r="D64">
            <v>30</v>
          </cell>
          <cell r="E64" t="str">
            <v>UtilityPV</v>
          </cell>
          <cell r="F64" t="str">
            <v>KansasCity</v>
          </cell>
          <cell r="G64">
            <v>1599.9017837775239</v>
          </cell>
          <cell r="H64">
            <v>1405.2587147241061</v>
          </cell>
          <cell r="I64">
            <v>1388.7232339337274</v>
          </cell>
          <cell r="J64">
            <v>1372.1877531433488</v>
          </cell>
          <cell r="K64">
            <v>1355.6522723529702</v>
          </cell>
          <cell r="L64">
            <v>1339.1167915625915</v>
          </cell>
          <cell r="M64">
            <v>1322.5813107722126</v>
          </cell>
          <cell r="N64">
            <v>1306.0458299818342</v>
          </cell>
          <cell r="O64">
            <v>1289.5103491914554</v>
          </cell>
          <cell r="P64">
            <v>1272.9748684010769</v>
          </cell>
          <cell r="Q64">
            <v>1256.4393876106981</v>
          </cell>
          <cell r="R64">
            <v>1239.9039068203197</v>
          </cell>
          <cell r="S64">
            <v>1223.3684260299397</v>
          </cell>
          <cell r="T64">
            <v>1204.0192186516449</v>
          </cell>
          <cell r="U64">
            <v>1184.6700112733502</v>
          </cell>
          <cell r="V64">
            <v>1165.3208038950556</v>
          </cell>
          <cell r="W64">
            <v>1145.9715965167609</v>
          </cell>
          <cell r="X64">
            <v>1126.6223891384661</v>
          </cell>
          <cell r="Y64">
            <v>1107.2731817601714</v>
          </cell>
          <cell r="Z64">
            <v>1087.9239743818766</v>
          </cell>
          <cell r="AA64">
            <v>1068.5747670035817</v>
          </cell>
          <cell r="AB64">
            <v>1049.2255596252871</v>
          </cell>
          <cell r="AC64">
            <v>1029.8763522469924</v>
          </cell>
          <cell r="AD64">
            <v>1010.5271448686977</v>
          </cell>
          <cell r="AE64">
            <v>991.17793749040311</v>
          </cell>
          <cell r="AF64">
            <v>971.82873011210859</v>
          </cell>
          <cell r="AG64">
            <v>952.47952273381395</v>
          </cell>
          <cell r="AH64">
            <v>933.1303153555192</v>
          </cell>
          <cell r="AI64">
            <v>913.78110797722468</v>
          </cell>
          <cell r="AJ64">
            <v>894.43190059893004</v>
          </cell>
          <cell r="AK64">
            <v>875.08269322063541</v>
          </cell>
          <cell r="AL64">
            <v>855.73348584234077</v>
          </cell>
          <cell r="AM64">
            <v>836.38427846404704</v>
          </cell>
        </row>
        <row r="65">
          <cell r="A65" t="str">
            <v>RA3UtLosAngs</v>
          </cell>
          <cell r="B65" t="str">
            <v>RD</v>
          </cell>
          <cell r="C65" t="str">
            <v>Advanced</v>
          </cell>
          <cell r="D65">
            <v>30</v>
          </cell>
          <cell r="E65" t="str">
            <v>UtilityPV</v>
          </cell>
          <cell r="F65" t="str">
            <v>LosAngeles</v>
          </cell>
          <cell r="G65">
            <v>1599.9017837775239</v>
          </cell>
          <cell r="H65">
            <v>1405.2587147241061</v>
          </cell>
          <cell r="I65">
            <v>1340.034403263646</v>
          </cell>
          <cell r="J65">
            <v>1274.8100918031862</v>
          </cell>
          <cell r="K65">
            <v>1209.5857803427261</v>
          </cell>
          <cell r="L65">
            <v>1144.3614688822663</v>
          </cell>
          <cell r="M65">
            <v>1079.1371574218063</v>
          </cell>
          <cell r="N65">
            <v>1013.9128459613463</v>
          </cell>
          <cell r="O65">
            <v>948.68853450088636</v>
          </cell>
          <cell r="P65">
            <v>883.46422304042642</v>
          </cell>
          <cell r="Q65">
            <v>818.23991157996647</v>
          </cell>
          <cell r="R65">
            <v>753.01560011950653</v>
          </cell>
          <cell r="S65">
            <v>687.7912886590459</v>
          </cell>
          <cell r="T65">
            <v>679.28046270433572</v>
          </cell>
          <cell r="U65">
            <v>670.76963674962565</v>
          </cell>
          <cell r="V65">
            <v>662.25881079491535</v>
          </cell>
          <cell r="W65">
            <v>653.74798484020516</v>
          </cell>
          <cell r="X65">
            <v>645.23715888549498</v>
          </cell>
          <cell r="Y65">
            <v>636.72633293078491</v>
          </cell>
          <cell r="Z65">
            <v>628.21550697607472</v>
          </cell>
          <cell r="AA65">
            <v>619.70468102136454</v>
          </cell>
          <cell r="AB65">
            <v>611.19385506665435</v>
          </cell>
          <cell r="AC65">
            <v>602.68302911194417</v>
          </cell>
          <cell r="AD65">
            <v>594.17220315723398</v>
          </cell>
          <cell r="AE65">
            <v>585.66137720252379</v>
          </cell>
          <cell r="AF65">
            <v>577.15055124781372</v>
          </cell>
          <cell r="AG65">
            <v>568.63972529310354</v>
          </cell>
          <cell r="AH65">
            <v>560.12889933839324</v>
          </cell>
          <cell r="AI65">
            <v>551.61807338368305</v>
          </cell>
          <cell r="AJ65">
            <v>543.10724742897298</v>
          </cell>
          <cell r="AK65">
            <v>534.5964214742628</v>
          </cell>
          <cell r="AL65">
            <v>526.08559551955261</v>
          </cell>
          <cell r="AM65">
            <v>517.57476956484322</v>
          </cell>
        </row>
        <row r="66">
          <cell r="A66" t="str">
            <v>RM3UtLosAngs</v>
          </cell>
          <cell r="B66" t="str">
            <v>RD</v>
          </cell>
          <cell r="C66" t="str">
            <v>Moderate</v>
          </cell>
          <cell r="D66">
            <v>30</v>
          </cell>
          <cell r="E66" t="str">
            <v>UtilityPV</v>
          </cell>
          <cell r="F66" t="str">
            <v>LosAngeles</v>
          </cell>
          <cell r="G66">
            <v>1599.9017837775239</v>
          </cell>
          <cell r="H66">
            <v>1405.2587147241061</v>
          </cell>
          <cell r="I66">
            <v>1353.5428568822824</v>
          </cell>
          <cell r="J66">
            <v>1301.826999040459</v>
          </cell>
          <cell r="K66">
            <v>1250.1111411986353</v>
          </cell>
          <cell r="L66">
            <v>1198.3952833568119</v>
          </cell>
          <cell r="M66">
            <v>1146.6794255149882</v>
          </cell>
          <cell r="N66">
            <v>1094.9635676731648</v>
          </cell>
          <cell r="O66">
            <v>1043.2477098313411</v>
          </cell>
          <cell r="P66">
            <v>991.53185198951746</v>
          </cell>
          <cell r="Q66">
            <v>939.81599414769391</v>
          </cell>
          <cell r="R66">
            <v>888.10013630587036</v>
          </cell>
          <cell r="S66">
            <v>836.38427846404704</v>
          </cell>
          <cell r="T66">
            <v>828.95462897379696</v>
          </cell>
          <cell r="U66">
            <v>821.52497948354687</v>
          </cell>
          <cell r="V66">
            <v>814.09532999329679</v>
          </cell>
          <cell r="W66">
            <v>806.6656805030467</v>
          </cell>
          <cell r="X66">
            <v>799.23603101279662</v>
          </cell>
          <cell r="Y66">
            <v>791.80638152254653</v>
          </cell>
          <cell r="Z66">
            <v>784.37673203229645</v>
          </cell>
          <cell r="AA66">
            <v>776.94708254204636</v>
          </cell>
          <cell r="AB66">
            <v>769.51743305179627</v>
          </cell>
          <cell r="AC66">
            <v>762.08778356154619</v>
          </cell>
          <cell r="AD66">
            <v>754.65813407129599</v>
          </cell>
          <cell r="AE66">
            <v>747.2284845810459</v>
          </cell>
          <cell r="AF66">
            <v>739.79883509079582</v>
          </cell>
          <cell r="AG66">
            <v>732.36918560054573</v>
          </cell>
          <cell r="AH66">
            <v>724.93953611029565</v>
          </cell>
          <cell r="AI66">
            <v>717.50988662004556</v>
          </cell>
          <cell r="AJ66">
            <v>710.08023712979548</v>
          </cell>
          <cell r="AK66">
            <v>702.65058763954539</v>
          </cell>
          <cell r="AL66">
            <v>695.22093814929531</v>
          </cell>
          <cell r="AM66">
            <v>687.7912886590459</v>
          </cell>
        </row>
        <row r="67">
          <cell r="A67" t="str">
            <v>RC3UtLosAngs</v>
          </cell>
          <cell r="B67" t="str">
            <v>RD</v>
          </cell>
          <cell r="C67" t="str">
            <v>Conservative</v>
          </cell>
          <cell r="D67">
            <v>30</v>
          </cell>
          <cell r="E67" t="str">
            <v>UtilityPV</v>
          </cell>
          <cell r="F67" t="str">
            <v>LosAngeles</v>
          </cell>
          <cell r="G67">
            <v>1599.9017837775239</v>
          </cell>
          <cell r="H67">
            <v>1405.2587147241061</v>
          </cell>
          <cell r="I67">
            <v>1388.7232339337274</v>
          </cell>
          <cell r="J67">
            <v>1372.1877531433488</v>
          </cell>
          <cell r="K67">
            <v>1355.6522723529702</v>
          </cell>
          <cell r="L67">
            <v>1339.1167915625915</v>
          </cell>
          <cell r="M67">
            <v>1322.5813107722126</v>
          </cell>
          <cell r="N67">
            <v>1306.0458299818342</v>
          </cell>
          <cell r="O67">
            <v>1289.5103491914554</v>
          </cell>
          <cell r="P67">
            <v>1272.9748684010769</v>
          </cell>
          <cell r="Q67">
            <v>1256.4393876106981</v>
          </cell>
          <cell r="R67">
            <v>1239.9039068203197</v>
          </cell>
          <cell r="S67">
            <v>1223.3684260299397</v>
          </cell>
          <cell r="T67">
            <v>1204.0192186516449</v>
          </cell>
          <cell r="U67">
            <v>1184.6700112733502</v>
          </cell>
          <cell r="V67">
            <v>1165.3208038950556</v>
          </cell>
          <cell r="W67">
            <v>1145.9715965167609</v>
          </cell>
          <cell r="X67">
            <v>1126.6223891384661</v>
          </cell>
          <cell r="Y67">
            <v>1107.2731817601714</v>
          </cell>
          <cell r="Z67">
            <v>1087.9239743818766</v>
          </cell>
          <cell r="AA67">
            <v>1068.5747670035817</v>
          </cell>
          <cell r="AB67">
            <v>1049.2255596252871</v>
          </cell>
          <cell r="AC67">
            <v>1029.8763522469924</v>
          </cell>
          <cell r="AD67">
            <v>1010.5271448686977</v>
          </cell>
          <cell r="AE67">
            <v>991.17793749040311</v>
          </cell>
          <cell r="AF67">
            <v>971.82873011210859</v>
          </cell>
          <cell r="AG67">
            <v>952.47952273381395</v>
          </cell>
          <cell r="AH67">
            <v>933.1303153555192</v>
          </cell>
          <cell r="AI67">
            <v>913.78110797722468</v>
          </cell>
          <cell r="AJ67">
            <v>894.43190059893004</v>
          </cell>
          <cell r="AK67">
            <v>875.08269322063541</v>
          </cell>
          <cell r="AL67">
            <v>855.73348584234077</v>
          </cell>
          <cell r="AM67">
            <v>836.38427846404704</v>
          </cell>
        </row>
        <row r="68">
          <cell r="A68" t="str">
            <v>RA3UtDaggett</v>
          </cell>
          <cell r="B68" t="str">
            <v>RD</v>
          </cell>
          <cell r="C68" t="str">
            <v>Advanced</v>
          </cell>
          <cell r="D68">
            <v>30</v>
          </cell>
          <cell r="E68" t="str">
            <v>UtilityPV</v>
          </cell>
          <cell r="F68" t="str">
            <v>Daggett</v>
          </cell>
          <cell r="G68">
            <v>1599.9017837775239</v>
          </cell>
          <cell r="H68">
            <v>1405.2587147241061</v>
          </cell>
          <cell r="I68">
            <v>1340.034403263646</v>
          </cell>
          <cell r="J68">
            <v>1274.8100918031862</v>
          </cell>
          <cell r="K68">
            <v>1209.5857803427261</v>
          </cell>
          <cell r="L68">
            <v>1144.3614688822663</v>
          </cell>
          <cell r="M68">
            <v>1079.1371574218063</v>
          </cell>
          <cell r="N68">
            <v>1013.9128459613463</v>
          </cell>
          <cell r="O68">
            <v>948.68853450088636</v>
          </cell>
          <cell r="P68">
            <v>883.46422304042642</v>
          </cell>
          <cell r="Q68">
            <v>818.23991157996647</v>
          </cell>
          <cell r="R68">
            <v>753.01560011950653</v>
          </cell>
          <cell r="S68">
            <v>687.7912886590459</v>
          </cell>
          <cell r="T68">
            <v>679.28046270433572</v>
          </cell>
          <cell r="U68">
            <v>670.76963674962565</v>
          </cell>
          <cell r="V68">
            <v>662.25881079491535</v>
          </cell>
          <cell r="W68">
            <v>653.74798484020516</v>
          </cell>
          <cell r="X68">
            <v>645.23715888549498</v>
          </cell>
          <cell r="Y68">
            <v>636.72633293078491</v>
          </cell>
          <cell r="Z68">
            <v>628.21550697607472</v>
          </cell>
          <cell r="AA68">
            <v>619.70468102136454</v>
          </cell>
          <cell r="AB68">
            <v>611.19385506665435</v>
          </cell>
          <cell r="AC68">
            <v>602.68302911194417</v>
          </cell>
          <cell r="AD68">
            <v>594.17220315723398</v>
          </cell>
          <cell r="AE68">
            <v>585.66137720252379</v>
          </cell>
          <cell r="AF68">
            <v>577.15055124781372</v>
          </cell>
          <cell r="AG68">
            <v>568.63972529310354</v>
          </cell>
          <cell r="AH68">
            <v>560.12889933839324</v>
          </cell>
          <cell r="AI68">
            <v>551.61807338368305</v>
          </cell>
          <cell r="AJ68">
            <v>543.10724742897298</v>
          </cell>
          <cell r="AK68">
            <v>534.5964214742628</v>
          </cell>
          <cell r="AL68">
            <v>526.08559551955261</v>
          </cell>
          <cell r="AM68">
            <v>517.57476956484322</v>
          </cell>
        </row>
        <row r="69">
          <cell r="A69" t="str">
            <v>RM3UtDaggett</v>
          </cell>
          <cell r="B69" t="str">
            <v>RD</v>
          </cell>
          <cell r="C69" t="str">
            <v>Moderate</v>
          </cell>
          <cell r="D69">
            <v>30</v>
          </cell>
          <cell r="E69" t="str">
            <v>UtilityPV</v>
          </cell>
          <cell r="F69" t="str">
            <v>Daggett</v>
          </cell>
          <cell r="G69">
            <v>1599.9017837775239</v>
          </cell>
          <cell r="H69">
            <v>1405.2587147241061</v>
          </cell>
          <cell r="I69">
            <v>1353.5428568822824</v>
          </cell>
          <cell r="J69">
            <v>1301.826999040459</v>
          </cell>
          <cell r="K69">
            <v>1250.1111411986353</v>
          </cell>
          <cell r="L69">
            <v>1198.3952833568119</v>
          </cell>
          <cell r="M69">
            <v>1146.6794255149882</v>
          </cell>
          <cell r="N69">
            <v>1094.9635676731648</v>
          </cell>
          <cell r="O69">
            <v>1043.2477098313411</v>
          </cell>
          <cell r="P69">
            <v>991.53185198951746</v>
          </cell>
          <cell r="Q69">
            <v>939.81599414769391</v>
          </cell>
          <cell r="R69">
            <v>888.10013630587036</v>
          </cell>
          <cell r="S69">
            <v>836.38427846404704</v>
          </cell>
          <cell r="T69">
            <v>828.95462897379696</v>
          </cell>
          <cell r="U69">
            <v>821.52497948354687</v>
          </cell>
          <cell r="V69">
            <v>814.09532999329679</v>
          </cell>
          <cell r="W69">
            <v>806.6656805030467</v>
          </cell>
          <cell r="X69">
            <v>799.23603101279662</v>
          </cell>
          <cell r="Y69">
            <v>791.80638152254653</v>
          </cell>
          <cell r="Z69">
            <v>784.37673203229645</v>
          </cell>
          <cell r="AA69">
            <v>776.94708254204636</v>
          </cell>
          <cell r="AB69">
            <v>769.51743305179627</v>
          </cell>
          <cell r="AC69">
            <v>762.08778356154619</v>
          </cell>
          <cell r="AD69">
            <v>754.65813407129599</v>
          </cell>
          <cell r="AE69">
            <v>747.2284845810459</v>
          </cell>
          <cell r="AF69">
            <v>739.79883509079582</v>
          </cell>
          <cell r="AG69">
            <v>732.36918560054573</v>
          </cell>
          <cell r="AH69">
            <v>724.93953611029565</v>
          </cell>
          <cell r="AI69">
            <v>717.50988662004556</v>
          </cell>
          <cell r="AJ69">
            <v>710.08023712979548</v>
          </cell>
          <cell r="AK69">
            <v>702.65058763954539</v>
          </cell>
          <cell r="AL69">
            <v>695.22093814929531</v>
          </cell>
          <cell r="AM69">
            <v>687.7912886590459</v>
          </cell>
        </row>
        <row r="70">
          <cell r="A70" t="str">
            <v>RC3UtDaggett</v>
          </cell>
          <cell r="B70" t="str">
            <v>RD</v>
          </cell>
          <cell r="C70" t="str">
            <v>Conservative</v>
          </cell>
          <cell r="D70">
            <v>30</v>
          </cell>
          <cell r="E70" t="str">
            <v>UtilityPV</v>
          </cell>
          <cell r="F70" t="str">
            <v>Daggett</v>
          </cell>
          <cell r="G70">
            <v>1599.9017837775239</v>
          </cell>
          <cell r="H70">
            <v>1405.2587147241061</v>
          </cell>
          <cell r="I70">
            <v>1388.7232339337274</v>
          </cell>
          <cell r="J70">
            <v>1372.1877531433488</v>
          </cell>
          <cell r="K70">
            <v>1355.6522723529702</v>
          </cell>
          <cell r="L70">
            <v>1339.1167915625915</v>
          </cell>
          <cell r="M70">
            <v>1322.5813107722126</v>
          </cell>
          <cell r="N70">
            <v>1306.0458299818342</v>
          </cell>
          <cell r="O70">
            <v>1289.5103491914554</v>
          </cell>
          <cell r="P70">
            <v>1272.9748684010769</v>
          </cell>
          <cell r="Q70">
            <v>1256.4393876106981</v>
          </cell>
          <cell r="R70">
            <v>1239.9039068203197</v>
          </cell>
          <cell r="S70">
            <v>1223.3684260299397</v>
          </cell>
          <cell r="T70">
            <v>1204.0192186516449</v>
          </cell>
          <cell r="U70">
            <v>1184.6700112733502</v>
          </cell>
          <cell r="V70">
            <v>1165.3208038950556</v>
          </cell>
          <cell r="W70">
            <v>1145.9715965167609</v>
          </cell>
          <cell r="X70">
            <v>1126.6223891384661</v>
          </cell>
          <cell r="Y70">
            <v>1107.2731817601714</v>
          </cell>
          <cell r="Z70">
            <v>1087.9239743818766</v>
          </cell>
          <cell r="AA70">
            <v>1068.5747670035817</v>
          </cell>
          <cell r="AB70">
            <v>1049.2255596252871</v>
          </cell>
          <cell r="AC70">
            <v>1029.8763522469924</v>
          </cell>
          <cell r="AD70">
            <v>1010.5271448686977</v>
          </cell>
          <cell r="AE70">
            <v>991.17793749040311</v>
          </cell>
          <cell r="AF70">
            <v>971.82873011210859</v>
          </cell>
          <cell r="AG70">
            <v>952.47952273381395</v>
          </cell>
          <cell r="AH70">
            <v>933.1303153555192</v>
          </cell>
          <cell r="AI70">
            <v>913.78110797722468</v>
          </cell>
          <cell r="AJ70">
            <v>894.43190059893004</v>
          </cell>
          <cell r="AK70">
            <v>875.08269322063541</v>
          </cell>
          <cell r="AL70">
            <v>855.73348584234077</v>
          </cell>
          <cell r="AM70">
            <v>836.38427846404704</v>
          </cell>
        </row>
        <row r="71">
          <cell r="A71" t="str">
            <v>RA3LaLTRG11</v>
          </cell>
          <cell r="B71" t="str">
            <v>RD</v>
          </cell>
          <cell r="C71" t="str">
            <v>Advanced</v>
          </cell>
          <cell r="D71">
            <v>30</v>
          </cell>
          <cell r="E71" t="str">
            <v>LandbasedWind</v>
          </cell>
          <cell r="F71" t="str">
            <v>LTRG1</v>
          </cell>
          <cell r="G71">
            <v>1750.7580673054586</v>
          </cell>
          <cell r="H71">
            <v>1690.5034948638927</v>
          </cell>
          <cell r="I71">
            <v>1628.9224497924565</v>
          </cell>
          <cell r="J71">
            <v>1566.0149320911464</v>
          </cell>
          <cell r="K71">
            <v>1501.7809417599638</v>
          </cell>
          <cell r="L71">
            <v>1436.2204787989099</v>
          </cell>
          <cell r="M71">
            <v>1369.3335432079823</v>
          </cell>
          <cell r="N71">
            <v>1301.120134987184</v>
          </cell>
          <cell r="O71">
            <v>1231.5802541365126</v>
          </cell>
          <cell r="P71">
            <v>1160.7139006559692</v>
          </cell>
          <cell r="Q71">
            <v>1088.5210745455531</v>
          </cell>
          <cell r="R71">
            <v>1015.0017758052646</v>
          </cell>
          <cell r="S71">
            <v>940.15600443510436</v>
          </cell>
          <cell r="T71">
            <v>927.4367975491607</v>
          </cell>
          <cell r="U71">
            <v>914.67546477954431</v>
          </cell>
          <cell r="V71">
            <v>901.87200612625577</v>
          </cell>
          <cell r="W71">
            <v>889.02642158929427</v>
          </cell>
          <cell r="X71">
            <v>876.13871116866017</v>
          </cell>
          <cell r="Y71">
            <v>863.20887486435379</v>
          </cell>
          <cell r="Z71">
            <v>850.23691267637457</v>
          </cell>
          <cell r="AA71">
            <v>837.22282460472263</v>
          </cell>
          <cell r="AB71">
            <v>824.16661064939876</v>
          </cell>
          <cell r="AC71">
            <v>811.06827081040183</v>
          </cell>
          <cell r="AD71">
            <v>797.92780508773228</v>
          </cell>
          <cell r="AE71">
            <v>784.74521348139024</v>
          </cell>
          <cell r="AF71">
            <v>771.52049599137558</v>
          </cell>
          <cell r="AG71">
            <v>758.25365261768889</v>
          </cell>
          <cell r="AH71">
            <v>744.94468336032855</v>
          </cell>
          <cell r="AI71">
            <v>731.59358821929663</v>
          </cell>
          <cell r="AJ71">
            <v>718.20036719459154</v>
          </cell>
          <cell r="AK71">
            <v>704.76502028621417</v>
          </cell>
          <cell r="AL71">
            <v>691.28754749416441</v>
          </cell>
          <cell r="AM71">
            <v>677.76794881844148</v>
          </cell>
        </row>
        <row r="72">
          <cell r="A72" t="str">
            <v>RM3LaLTRG11</v>
          </cell>
          <cell r="B72" t="str">
            <v>RD</v>
          </cell>
          <cell r="C72" t="str">
            <v>Moderate</v>
          </cell>
          <cell r="D72">
            <v>30</v>
          </cell>
          <cell r="E72" t="str">
            <v>LandbasedWind</v>
          </cell>
          <cell r="F72" t="str">
            <v>LTRG1</v>
          </cell>
          <cell r="G72">
            <v>1750.7580673054586</v>
          </cell>
          <cell r="H72">
            <v>1714.8418206232893</v>
          </cell>
          <cell r="I72">
            <v>1678.5952959178042</v>
          </cell>
          <cell r="J72">
            <v>1642.0184931890035</v>
          </cell>
          <cell r="K72">
            <v>1605.1114124368844</v>
          </cell>
          <cell r="L72">
            <v>1567.8740536614496</v>
          </cell>
          <cell r="M72">
            <v>1530.3064168626979</v>
          </cell>
          <cell r="N72">
            <v>1492.4085020406299</v>
          </cell>
          <cell r="O72">
            <v>1454.1803091952443</v>
          </cell>
          <cell r="P72">
            <v>1415.621838326543</v>
          </cell>
          <cell r="Q72">
            <v>1376.7330894345243</v>
          </cell>
          <cell r="R72">
            <v>1337.5140625191891</v>
          </cell>
          <cell r="S72">
            <v>1297.9647575805379</v>
          </cell>
          <cell r="T72">
            <v>1284.5735276032503</v>
          </cell>
          <cell r="U72">
            <v>1271.1640607466834</v>
          </cell>
          <cell r="V72">
            <v>1257.7363570108389</v>
          </cell>
          <cell r="W72">
            <v>1244.2904163957137</v>
          </cell>
          <cell r="X72">
            <v>1230.8262389013109</v>
          </cell>
          <cell r="Y72">
            <v>1217.3438245276282</v>
          </cell>
          <cell r="Z72">
            <v>1203.8431732746669</v>
          </cell>
          <cell r="AA72">
            <v>1190.3242851424272</v>
          </cell>
          <cell r="AB72">
            <v>1176.7871601309078</v>
          </cell>
          <cell r="AC72">
            <v>1163.2317982401094</v>
          </cell>
          <cell r="AD72">
            <v>1149.6581994700318</v>
          </cell>
          <cell r="AE72">
            <v>1136.0663638206759</v>
          </cell>
          <cell r="AF72">
            <v>1122.456291292041</v>
          </cell>
          <cell r="AG72">
            <v>1108.827981884127</v>
          </cell>
          <cell r="AH72">
            <v>1095.1814355969341</v>
          </cell>
          <cell r="AI72">
            <v>1081.5166524304614</v>
          </cell>
          <cell r="AJ72">
            <v>1067.8336323847107</v>
          </cell>
          <cell r="AK72">
            <v>1054.132375459681</v>
          </cell>
          <cell r="AL72">
            <v>1040.4128816553716</v>
          </cell>
          <cell r="AM72">
            <v>1026.6751509717835</v>
          </cell>
        </row>
        <row r="73">
          <cell r="A73" t="str">
            <v>RC3LaLTRG11</v>
          </cell>
          <cell r="B73" t="str">
            <v>RD</v>
          </cell>
          <cell r="C73" t="str">
            <v>Conservative</v>
          </cell>
          <cell r="D73">
            <v>30</v>
          </cell>
          <cell r="E73" t="str">
            <v>LandbasedWind</v>
          </cell>
          <cell r="F73" t="str">
            <v>LTRG1</v>
          </cell>
          <cell r="G73">
            <v>1750.7580673054586</v>
          </cell>
          <cell r="H73">
            <v>1722.2106922616431</v>
          </cell>
          <cell r="I73">
            <v>1693.7561177964549</v>
          </cell>
          <cell r="J73">
            <v>1665.3943439098912</v>
          </cell>
          <cell r="K73">
            <v>1637.1253706019525</v>
          </cell>
          <cell r="L73">
            <v>1608.9491978726403</v>
          </cell>
          <cell r="M73">
            <v>1580.8658257219531</v>
          </cell>
          <cell r="N73">
            <v>1552.8752541498927</v>
          </cell>
          <cell r="O73">
            <v>1524.9774831564575</v>
          </cell>
          <cell r="P73">
            <v>1497.1725127416473</v>
          </cell>
          <cell r="Q73">
            <v>1469.4603429054634</v>
          </cell>
          <cell r="R73">
            <v>1441.8409736479045</v>
          </cell>
          <cell r="S73">
            <v>1414.3144049689718</v>
          </cell>
          <cell r="T73">
            <v>1406.4943020199782</v>
          </cell>
          <cell r="U73">
            <v>1398.669311521802</v>
          </cell>
          <cell r="V73">
            <v>1390.8394334744426</v>
          </cell>
          <cell r="W73">
            <v>1383.0046678779001</v>
          </cell>
          <cell r="X73">
            <v>1375.1650147321739</v>
          </cell>
          <cell r="Y73">
            <v>1367.3204740372635</v>
          </cell>
          <cell r="Z73">
            <v>1359.4710457931708</v>
          </cell>
          <cell r="AA73">
            <v>1351.6167299998945</v>
          </cell>
          <cell r="AB73">
            <v>1343.7575266574345</v>
          </cell>
          <cell r="AC73">
            <v>1335.8934357657918</v>
          </cell>
          <cell r="AD73">
            <v>1328.0244573249654</v>
          </cell>
          <cell r="AE73">
            <v>1320.1505913349558</v>
          </cell>
          <cell r="AF73">
            <v>1312.2718377957631</v>
          </cell>
          <cell r="AG73">
            <v>1304.3881967073867</v>
          </cell>
          <cell r="AH73">
            <v>1296.4996680698271</v>
          </cell>
          <cell r="AI73">
            <v>1288.6062518830838</v>
          </cell>
          <cell r="AJ73">
            <v>1280.7079481471574</v>
          </cell>
          <cell r="AK73">
            <v>1272.804756862047</v>
          </cell>
          <cell r="AL73">
            <v>1264.8966780277544</v>
          </cell>
          <cell r="AM73">
            <v>1256.9837116442786</v>
          </cell>
        </row>
        <row r="74">
          <cell r="A74" t="str">
            <v>RA3LaLTRG22</v>
          </cell>
          <cell r="B74" t="str">
            <v>RD</v>
          </cell>
          <cell r="C74" t="str">
            <v>Advanced</v>
          </cell>
          <cell r="D74">
            <v>30</v>
          </cell>
          <cell r="E74" t="str">
            <v>LandbasedWind</v>
          </cell>
          <cell r="F74" t="str">
            <v>LTRG2</v>
          </cell>
          <cell r="G74">
            <v>1613.6088727292877</v>
          </cell>
          <cell r="H74">
            <v>1560.3956697255649</v>
          </cell>
          <cell r="I74">
            <v>1505.4252719628419</v>
          </cell>
          <cell r="J74">
            <v>1448.69767944112</v>
          </cell>
          <cell r="K74">
            <v>1390.2128921603987</v>
          </cell>
          <cell r="L74">
            <v>1329.9709101206786</v>
          </cell>
          <cell r="M74">
            <v>1267.9717333219594</v>
          </cell>
          <cell r="N74">
            <v>1204.2153617642416</v>
          </cell>
          <cell r="O74">
            <v>1138.7017954475245</v>
          </cell>
          <cell r="P74">
            <v>1071.4310343718087</v>
          </cell>
          <cell r="Q74">
            <v>1002.4030785370932</v>
          </cell>
          <cell r="R74">
            <v>931.61792794337896</v>
          </cell>
          <cell r="S74">
            <v>859.07558259066548</v>
          </cell>
          <cell r="T74">
            <v>848.57904591876866</v>
          </cell>
          <cell r="U74">
            <v>838.02427116801266</v>
          </cell>
          <cell r="V74">
            <v>827.41125833839703</v>
          </cell>
          <cell r="W74">
            <v>816.74000742992257</v>
          </cell>
          <cell r="X74">
            <v>806.01051844258882</v>
          </cell>
          <cell r="Y74">
            <v>795.22279137639566</v>
          </cell>
          <cell r="Z74">
            <v>784.37682623134276</v>
          </cell>
          <cell r="AA74">
            <v>773.47262300743091</v>
          </cell>
          <cell r="AB74">
            <v>762.51018170466034</v>
          </cell>
          <cell r="AC74">
            <v>751.4895023230298</v>
          </cell>
          <cell r="AD74">
            <v>740.41058486254053</v>
          </cell>
          <cell r="AE74">
            <v>729.27342932319141</v>
          </cell>
          <cell r="AF74">
            <v>718.07803570498368</v>
          </cell>
          <cell r="AG74">
            <v>706.8244040079162</v>
          </cell>
          <cell r="AH74">
            <v>695.51253423198932</v>
          </cell>
          <cell r="AI74">
            <v>684.14242637720338</v>
          </cell>
          <cell r="AJ74">
            <v>672.71408044355826</v>
          </cell>
          <cell r="AK74">
            <v>661.22749643105385</v>
          </cell>
          <cell r="AL74">
            <v>649.68267433969004</v>
          </cell>
          <cell r="AM74">
            <v>638.07961416946716</v>
          </cell>
        </row>
        <row r="75">
          <cell r="A75" t="str">
            <v>RM3LaLTRG22</v>
          </cell>
          <cell r="B75" t="str">
            <v>RD</v>
          </cell>
          <cell r="C75" t="str">
            <v>Moderate</v>
          </cell>
          <cell r="D75">
            <v>30</v>
          </cell>
          <cell r="E75" t="str">
            <v>LandbasedWind</v>
          </cell>
          <cell r="F75" t="str">
            <v>LTRG2</v>
          </cell>
          <cell r="G75">
            <v>1613.6088727292877</v>
          </cell>
          <cell r="H75">
            <v>1584.179506448455</v>
          </cell>
          <cell r="I75">
            <v>1554.2389467286343</v>
          </cell>
          <cell r="J75">
            <v>1523.787193569827</v>
          </cell>
          <cell r="K75">
            <v>1492.8242469720287</v>
          </cell>
          <cell r="L75">
            <v>1461.3501069352446</v>
          </cell>
          <cell r="M75">
            <v>1429.3647734594724</v>
          </cell>
          <cell r="N75">
            <v>1396.8682465447114</v>
          </cell>
          <cell r="O75">
            <v>1363.860526190962</v>
          </cell>
          <cell r="P75">
            <v>1330.3416123982249</v>
          </cell>
          <cell r="Q75">
            <v>1296.3115051665002</v>
          </cell>
          <cell r="R75">
            <v>1261.7702044957864</v>
          </cell>
          <cell r="S75">
            <v>1226.7177103860852</v>
          </cell>
          <cell r="T75">
            <v>1214.2657915025954</v>
          </cell>
          <cell r="U75">
            <v>1201.787328767012</v>
          </cell>
          <cell r="V75">
            <v>1189.2823221793358</v>
          </cell>
          <cell r="W75">
            <v>1176.7507717395667</v>
          </cell>
          <cell r="X75">
            <v>1164.1926774477051</v>
          </cell>
          <cell r="Y75">
            <v>1151.6080393037496</v>
          </cell>
          <cell r="Z75">
            <v>1138.9968573077015</v>
          </cell>
          <cell r="AA75">
            <v>1126.3591314595603</v>
          </cell>
          <cell r="AB75">
            <v>1113.6948617593262</v>
          </cell>
          <cell r="AC75">
            <v>1101.0040482069987</v>
          </cell>
          <cell r="AD75">
            <v>1088.2866908025787</v>
          </cell>
          <cell r="AE75">
            <v>1075.5427895460655</v>
          </cell>
          <cell r="AF75">
            <v>1062.7723444374587</v>
          </cell>
          <cell r="AG75">
            <v>1049.9753554767599</v>
          </cell>
          <cell r="AH75">
            <v>1037.1518226639676</v>
          </cell>
          <cell r="AI75">
            <v>1024.301745999082</v>
          </cell>
          <cell r="AJ75">
            <v>1011.4251254821039</v>
          </cell>
          <cell r="AK75">
            <v>998.52196111303226</v>
          </cell>
          <cell r="AL75">
            <v>985.5922528918677</v>
          </cell>
          <cell r="AM75">
            <v>972.63600081861068</v>
          </cell>
        </row>
        <row r="76">
          <cell r="A76" t="str">
            <v>RC3LaLTRG22</v>
          </cell>
          <cell r="B76" t="str">
            <v>RD</v>
          </cell>
          <cell r="C76" t="str">
            <v>Conservative</v>
          </cell>
          <cell r="D76">
            <v>30</v>
          </cell>
          <cell r="E76" t="str">
            <v>LandbasedWind</v>
          </cell>
          <cell r="F76" t="str">
            <v>LTRG2</v>
          </cell>
          <cell r="G76">
            <v>1613.6088727292877</v>
          </cell>
          <cell r="H76">
            <v>1590.0406662451906</v>
          </cell>
          <cell r="I76">
            <v>1566.4785361267232</v>
          </cell>
          <cell r="J76">
            <v>1542.9224823738832</v>
          </cell>
          <cell r="K76">
            <v>1519.3725049866728</v>
          </cell>
          <cell r="L76">
            <v>1495.8286039650909</v>
          </cell>
          <cell r="M76">
            <v>1472.2907793091383</v>
          </cell>
          <cell r="N76">
            <v>1448.7590310188139</v>
          </cell>
          <cell r="O76">
            <v>1425.2333590941187</v>
          </cell>
          <cell r="P76">
            <v>1401.7137635350527</v>
          </cell>
          <cell r="Q76">
            <v>1378.200244341615</v>
          </cell>
          <cell r="R76">
            <v>1354.6928015138062</v>
          </cell>
          <cell r="S76">
            <v>1331.1914350516258</v>
          </cell>
          <cell r="T76">
            <v>1323.8372179586768</v>
          </cell>
          <cell r="U76">
            <v>1316.475855912166</v>
          </cell>
          <cell r="V76">
            <v>1309.1073489120922</v>
          </cell>
          <cell r="W76">
            <v>1301.7316969584565</v>
          </cell>
          <cell r="X76">
            <v>1294.3489000512598</v>
          </cell>
          <cell r="Y76">
            <v>1286.9589581905</v>
          </cell>
          <cell r="Z76">
            <v>1279.5618713761785</v>
          </cell>
          <cell r="AA76">
            <v>1272.1576396082949</v>
          </cell>
          <cell r="AB76">
            <v>1264.7462628868482</v>
          </cell>
          <cell r="AC76">
            <v>1257.3277412118405</v>
          </cell>
          <cell r="AD76">
            <v>1249.9020745832704</v>
          </cell>
          <cell r="AE76">
            <v>1242.4692630011384</v>
          </cell>
          <cell r="AF76">
            <v>1235.0293064654434</v>
          </cell>
          <cell r="AG76">
            <v>1227.5822049761873</v>
          </cell>
          <cell r="AH76">
            <v>1220.1279585333684</v>
          </cell>
          <cell r="AI76">
            <v>1212.6665671369879</v>
          </cell>
          <cell r="AJ76">
            <v>1205.1980307870449</v>
          </cell>
          <cell r="AK76">
            <v>1197.7223494835403</v>
          </cell>
          <cell r="AL76">
            <v>1190.239523226473</v>
          </cell>
          <cell r="AM76">
            <v>1182.7495520158438</v>
          </cell>
        </row>
        <row r="77">
          <cell r="A77" t="str">
            <v>RA3LaLTRG33</v>
          </cell>
          <cell r="B77" t="str">
            <v>RD</v>
          </cell>
          <cell r="C77" t="str">
            <v>Advanced</v>
          </cell>
          <cell r="D77">
            <v>30</v>
          </cell>
          <cell r="E77" t="str">
            <v>LandbasedWind</v>
          </cell>
          <cell r="F77" t="str">
            <v>LTRG3</v>
          </cell>
          <cell r="G77">
            <v>1569.557675780635</v>
          </cell>
          <cell r="H77">
            <v>1521.5520124775639</v>
          </cell>
          <cell r="I77">
            <v>1471.5097713933833</v>
          </cell>
          <cell r="J77">
            <v>1419.4309525280967</v>
          </cell>
          <cell r="K77">
            <v>1365.3155558817018</v>
          </cell>
          <cell r="L77">
            <v>1309.1635814541994</v>
          </cell>
          <cell r="M77">
            <v>1250.9750292455888</v>
          </cell>
          <cell r="N77">
            <v>1190.749899255871</v>
          </cell>
          <cell r="O77">
            <v>1128.488191485045</v>
          </cell>
          <cell r="P77">
            <v>1064.189905933112</v>
          </cell>
          <cell r="Q77">
            <v>997.85504260007053</v>
          </cell>
          <cell r="R77">
            <v>929.48360148592201</v>
          </cell>
          <cell r="S77">
            <v>859.07558259066548</v>
          </cell>
          <cell r="T77">
            <v>848.74092650101488</v>
          </cell>
          <cell r="U77">
            <v>838.32666366780995</v>
          </cell>
          <cell r="V77">
            <v>827.83279409104944</v>
          </cell>
          <cell r="W77">
            <v>817.25931777073379</v>
          </cell>
          <cell r="X77">
            <v>806.60623470686301</v>
          </cell>
          <cell r="Y77">
            <v>795.87354489943698</v>
          </cell>
          <cell r="Z77">
            <v>785.0612483484565</v>
          </cell>
          <cell r="AA77">
            <v>774.1693450539201</v>
          </cell>
          <cell r="AB77">
            <v>763.1978350158289</v>
          </cell>
          <cell r="AC77">
            <v>752.14671823418303</v>
          </cell>
          <cell r="AD77">
            <v>741.01599470898111</v>
          </cell>
          <cell r="AE77">
            <v>729.80566444022452</v>
          </cell>
          <cell r="AF77">
            <v>718.51572742791291</v>
          </cell>
          <cell r="AG77">
            <v>707.14618367204594</v>
          </cell>
          <cell r="AH77">
            <v>695.69703317262395</v>
          </cell>
          <cell r="AI77">
            <v>684.16827592964671</v>
          </cell>
          <cell r="AJ77">
            <v>672.55991194311434</v>
          </cell>
          <cell r="AK77">
            <v>660.87194121302684</v>
          </cell>
          <cell r="AL77">
            <v>649.10436373938467</v>
          </cell>
          <cell r="AM77">
            <v>637.25717952218656</v>
          </cell>
        </row>
        <row r="78">
          <cell r="A78" t="str">
            <v>RM3LaLTRG33</v>
          </cell>
          <cell r="B78" t="str">
            <v>RD</v>
          </cell>
          <cell r="C78" t="str">
            <v>Moderate</v>
          </cell>
          <cell r="D78">
            <v>30</v>
          </cell>
          <cell r="E78" t="str">
            <v>LandbasedWind</v>
          </cell>
          <cell r="F78" t="str">
            <v>LTRG3</v>
          </cell>
          <cell r="G78">
            <v>1569.557675780635</v>
          </cell>
          <cell r="H78">
            <v>1544.5625390187488</v>
          </cell>
          <cell r="I78">
            <v>1518.9174276469855</v>
          </cell>
          <cell r="J78">
            <v>1492.6223416653449</v>
          </cell>
          <cell r="K78">
            <v>1465.6772810738266</v>
          </cell>
          <cell r="L78">
            <v>1438.0822458724306</v>
          </cell>
          <cell r="M78">
            <v>1409.8372360611568</v>
          </cell>
          <cell r="N78">
            <v>1380.9422516400057</v>
          </cell>
          <cell r="O78">
            <v>1351.3972926089766</v>
          </cell>
          <cell r="P78">
            <v>1321.2023589680705</v>
          </cell>
          <cell r="Q78">
            <v>1290.3574507172864</v>
          </cell>
          <cell r="R78">
            <v>1258.8625678566245</v>
          </cell>
          <cell r="S78">
            <v>1226.7177103860852</v>
          </cell>
          <cell r="T78">
            <v>1214.3695204051016</v>
          </cell>
          <cell r="U78">
            <v>1201.985279365899</v>
          </cell>
          <cell r="V78">
            <v>1189.5649872684755</v>
          </cell>
          <cell r="W78">
            <v>1177.1086441128323</v>
          </cell>
          <cell r="X78">
            <v>1164.6162498989688</v>
          </cell>
          <cell r="Y78">
            <v>1152.0878046268863</v>
          </cell>
          <cell r="Z78">
            <v>1139.5233082965831</v>
          </cell>
          <cell r="AA78">
            <v>1126.9227609080601</v>
          </cell>
          <cell r="AB78">
            <v>1114.2861624613174</v>
          </cell>
          <cell r="AC78">
            <v>1101.6135129563552</v>
          </cell>
          <cell r="AD78">
            <v>1088.9048123931723</v>
          </cell>
          <cell r="AE78">
            <v>1076.1600607717696</v>
          </cell>
          <cell r="AF78">
            <v>1063.3792580921477</v>
          </cell>
          <cell r="AG78">
            <v>1050.5624043543055</v>
          </cell>
          <cell r="AH78">
            <v>1037.7094995582438</v>
          </cell>
          <cell r="AI78">
            <v>1024.8205437039614</v>
          </cell>
          <cell r="AJ78">
            <v>1011.8955367914598</v>
          </cell>
          <cell r="AK78">
            <v>998.9344788207377</v>
          </cell>
          <cell r="AL78">
            <v>985.93736979179607</v>
          </cell>
          <cell r="AM78">
            <v>972.90420970463435</v>
          </cell>
        </row>
        <row r="79">
          <cell r="A79" t="str">
            <v>RC3LaLTRG33</v>
          </cell>
          <cell r="B79" t="str">
            <v>RD</v>
          </cell>
          <cell r="C79" t="str">
            <v>Conservative</v>
          </cell>
          <cell r="D79">
            <v>30</v>
          </cell>
          <cell r="E79" t="str">
            <v>LandbasedWind</v>
          </cell>
          <cell r="F79" t="str">
            <v>LTRG3</v>
          </cell>
          <cell r="G79">
            <v>1569.557675780635</v>
          </cell>
          <cell r="H79">
            <v>1550.0326204186565</v>
          </cell>
          <cell r="I79">
            <v>1530.4459654144775</v>
          </cell>
          <cell r="J79">
            <v>1510.797710768097</v>
          </cell>
          <cell r="K79">
            <v>1491.0878564795159</v>
          </cell>
          <cell r="L79">
            <v>1471.3164025487324</v>
          </cell>
          <cell r="M79">
            <v>1451.4833489757491</v>
          </cell>
          <cell r="N79">
            <v>1431.588695760564</v>
          </cell>
          <cell r="O79">
            <v>1411.6324429031788</v>
          </cell>
          <cell r="P79">
            <v>1391.6145904035925</v>
          </cell>
          <cell r="Q79">
            <v>1371.5351382618048</v>
          </cell>
          <cell r="R79">
            <v>1351.394086477816</v>
          </cell>
          <cell r="S79">
            <v>1331.1914350516258</v>
          </cell>
          <cell r="T79">
            <v>1323.6187895996991</v>
          </cell>
          <cell r="U79">
            <v>1316.0361612319609</v>
          </cell>
          <cell r="V79">
            <v>1308.4435499484123</v>
          </cell>
          <cell r="W79">
            <v>1300.8409557490529</v>
          </cell>
          <cell r="X79">
            <v>1293.2283786338817</v>
          </cell>
          <cell r="Y79">
            <v>1285.6058186029006</v>
          </cell>
          <cell r="Z79">
            <v>1277.9732756561091</v>
          </cell>
          <cell r="AA79">
            <v>1270.330749793505</v>
          </cell>
          <cell r="AB79">
            <v>1262.6782410150918</v>
          </cell>
          <cell r="AC79">
            <v>1255.0157493208671</v>
          </cell>
          <cell r="AD79">
            <v>1247.3432747108307</v>
          </cell>
          <cell r="AE79">
            <v>1239.6608171849846</v>
          </cell>
          <cell r="AF79">
            <v>1231.9683767433276</v>
          </cell>
          <cell r="AG79">
            <v>1224.2659533858589</v>
          </cell>
          <cell r="AH79">
            <v>1216.5535471125804</v>
          </cell>
          <cell r="AI79">
            <v>1208.8311579234901</v>
          </cell>
          <cell r="AJ79">
            <v>1201.0987858185895</v>
          </cell>
          <cell r="AK79">
            <v>1193.3564307978784</v>
          </cell>
          <cell r="AL79">
            <v>1185.6040928613554</v>
          </cell>
          <cell r="AM79">
            <v>1177.8417720090224</v>
          </cell>
        </row>
        <row r="80">
          <cell r="A80" t="str">
            <v>RA3LaLTRG44</v>
          </cell>
          <cell r="B80" t="str">
            <v>RD</v>
          </cell>
          <cell r="C80" t="str">
            <v>Advanced</v>
          </cell>
          <cell r="D80">
            <v>30</v>
          </cell>
          <cell r="E80" t="str">
            <v>LandbasedWind</v>
          </cell>
          <cell r="F80" t="str">
            <v>LTRG4</v>
          </cell>
          <cell r="G80">
            <v>1555.8836815857014</v>
          </cell>
          <cell r="H80">
            <v>1510.0980044534476</v>
          </cell>
          <cell r="I80">
            <v>1462.079297421074</v>
          </cell>
          <cell r="J80">
            <v>1411.827560488578</v>
          </cell>
          <cell r="K80">
            <v>1359.3427936559608</v>
          </cell>
          <cell r="L80">
            <v>1304.6249969232233</v>
          </cell>
          <cell r="M80">
            <v>1247.6741702903637</v>
          </cell>
          <cell r="N80">
            <v>1188.4903137573833</v>
          </cell>
          <cell r="O80">
            <v>1127.0734273242822</v>
          </cell>
          <cell r="P80">
            <v>1063.4235109910594</v>
          </cell>
          <cell r="Q80">
            <v>997.5405647577162</v>
          </cell>
          <cell r="R80">
            <v>929.42458862425144</v>
          </cell>
          <cell r="S80">
            <v>859.07558259066548</v>
          </cell>
          <cell r="T80">
            <v>849.0772087006078</v>
          </cell>
          <cell r="U80">
            <v>838.97775368879832</v>
          </cell>
          <cell r="V80">
            <v>828.77721755523669</v>
          </cell>
          <cell r="W80">
            <v>818.47560029992326</v>
          </cell>
          <cell r="X80">
            <v>808.07290192285802</v>
          </cell>
          <cell r="Y80">
            <v>797.56912242404076</v>
          </cell>
          <cell r="Z80">
            <v>786.96426180347157</v>
          </cell>
          <cell r="AA80">
            <v>776.25832006115104</v>
          </cell>
          <cell r="AB80">
            <v>765.45129719707791</v>
          </cell>
          <cell r="AC80">
            <v>754.54319321125308</v>
          </cell>
          <cell r="AD80">
            <v>743.53400810367634</v>
          </cell>
          <cell r="AE80">
            <v>732.42374187434768</v>
          </cell>
          <cell r="AF80">
            <v>721.21239452326722</v>
          </cell>
          <cell r="AG80">
            <v>709.89996605043495</v>
          </cell>
          <cell r="AH80">
            <v>698.4864564558502</v>
          </cell>
          <cell r="AI80">
            <v>686.97186573951456</v>
          </cell>
          <cell r="AJ80">
            <v>675.3561939014262</v>
          </cell>
          <cell r="AK80">
            <v>663.63944094158626</v>
          </cell>
          <cell r="AL80">
            <v>651.8216068599944</v>
          </cell>
          <cell r="AM80">
            <v>639.9026916566504</v>
          </cell>
        </row>
        <row r="81">
          <cell r="A81" t="str">
            <v>RM3LaLTRG44</v>
          </cell>
          <cell r="B81" t="str">
            <v>RD</v>
          </cell>
          <cell r="C81" t="str">
            <v>Moderate</v>
          </cell>
          <cell r="D81">
            <v>30</v>
          </cell>
          <cell r="E81" t="str">
            <v>LandbasedWind</v>
          </cell>
          <cell r="F81" t="str">
            <v>LTRG4</v>
          </cell>
          <cell r="G81">
            <v>1555.8836815857014</v>
          </cell>
          <cell r="H81">
            <v>1532.52612541861</v>
          </cell>
          <cell r="I81">
            <v>1508.4280344455412</v>
          </cell>
          <cell r="J81">
            <v>1483.5894086664955</v>
          </cell>
          <cell r="K81">
            <v>1458.0102480814714</v>
          </cell>
          <cell r="L81">
            <v>1431.6905526904698</v>
          </cell>
          <cell r="M81">
            <v>1404.6303224934909</v>
          </cell>
          <cell r="N81">
            <v>1376.8295574905333</v>
          </cell>
          <cell r="O81">
            <v>1348.2882576815996</v>
          </cell>
          <cell r="P81">
            <v>1319.0064230666874</v>
          </cell>
          <cell r="Q81">
            <v>1288.9840536457971</v>
          </cell>
          <cell r="R81">
            <v>1258.2211494189301</v>
          </cell>
          <cell r="S81">
            <v>1226.7177103860852</v>
          </cell>
          <cell r="T81">
            <v>1214.8174827715311</v>
          </cell>
          <cell r="U81">
            <v>1202.8722271857096</v>
          </cell>
          <cell r="V81">
            <v>1190.8819436286199</v>
          </cell>
          <cell r="W81">
            <v>1178.8466321002622</v>
          </cell>
          <cell r="X81">
            <v>1166.7662926006371</v>
          </cell>
          <cell r="Y81">
            <v>1154.6409251297437</v>
          </cell>
          <cell r="Z81">
            <v>1142.4705296875816</v>
          </cell>
          <cell r="AA81">
            <v>1130.2551062741527</v>
          </cell>
          <cell r="AB81">
            <v>1117.9946548894548</v>
          </cell>
          <cell r="AC81">
            <v>1105.6891755334898</v>
          </cell>
          <cell r="AD81">
            <v>1093.3386682062571</v>
          </cell>
          <cell r="AE81">
            <v>1080.9431329077563</v>
          </cell>
          <cell r="AF81">
            <v>1068.5025696379867</v>
          </cell>
          <cell r="AG81">
            <v>1056.01697839695</v>
          </cell>
          <cell r="AH81">
            <v>1043.4863591846449</v>
          </cell>
          <cell r="AI81">
            <v>1030.9107120010724</v>
          </cell>
          <cell r="AJ81">
            <v>1018.2900368462319</v>
          </cell>
          <cell r="AK81">
            <v>1005.6243337201233</v>
          </cell>
          <cell r="AL81">
            <v>992.91360262274623</v>
          </cell>
          <cell r="AM81">
            <v>980.1578435541021</v>
          </cell>
        </row>
        <row r="82">
          <cell r="A82" t="str">
            <v>RC3LaLTRG44</v>
          </cell>
          <cell r="B82" t="str">
            <v>RD</v>
          </cell>
          <cell r="C82" t="str">
            <v>Conservative</v>
          </cell>
          <cell r="D82">
            <v>30</v>
          </cell>
          <cell r="E82" t="str">
            <v>LandbasedWind</v>
          </cell>
          <cell r="F82" t="str">
            <v>LTRG4</v>
          </cell>
          <cell r="G82">
            <v>1555.8836815857014</v>
          </cell>
          <cell r="H82">
            <v>1537.7196439931397</v>
          </cell>
          <cell r="I82">
            <v>1519.4537307123448</v>
          </cell>
          <cell r="J82">
            <v>1501.0859417433178</v>
          </cell>
          <cell r="K82">
            <v>1482.6162770860592</v>
          </cell>
          <cell r="L82">
            <v>1464.0447367405677</v>
          </cell>
          <cell r="M82">
            <v>1445.3713207068442</v>
          </cell>
          <cell r="N82">
            <v>1426.5960289848886</v>
          </cell>
          <cell r="O82">
            <v>1407.7188615747007</v>
          </cell>
          <cell r="P82">
            <v>1388.7398184762803</v>
          </cell>
          <cell r="Q82">
            <v>1369.6588996896276</v>
          </cell>
          <cell r="R82">
            <v>1350.4761052147433</v>
          </cell>
          <cell r="S82">
            <v>1331.1914350516258</v>
          </cell>
          <cell r="T82">
            <v>1323.8603961862921</v>
          </cell>
          <cell r="U82">
            <v>1316.5168831143794</v>
          </cell>
          <cell r="V82">
            <v>1309.16089583589</v>
          </cell>
          <cell r="W82">
            <v>1301.7924343508216</v>
          </cell>
          <cell r="X82">
            <v>1294.4114986591746</v>
          </cell>
          <cell r="Y82">
            <v>1287.0180887609506</v>
          </cell>
          <cell r="Z82">
            <v>1279.6122046561495</v>
          </cell>
          <cell r="AA82">
            <v>1272.1938463447686</v>
          </cell>
          <cell r="AB82">
            <v>1264.7630138268107</v>
          </cell>
          <cell r="AC82">
            <v>1257.3197071022744</v>
          </cell>
          <cell r="AD82">
            <v>1249.8639261711608</v>
          </cell>
          <cell r="AE82">
            <v>1242.3956710334685</v>
          </cell>
          <cell r="AF82">
            <v>1234.9149416891983</v>
          </cell>
          <cell r="AG82">
            <v>1227.4217381383503</v>
          </cell>
          <cell r="AH82">
            <v>1219.9160603809244</v>
          </cell>
          <cell r="AI82">
            <v>1212.39790841692</v>
          </cell>
          <cell r="AJ82">
            <v>1204.8672822463375</v>
          </cell>
          <cell r="AK82">
            <v>1197.3241818691779</v>
          </cell>
          <cell r="AL82">
            <v>1189.7686072854397</v>
          </cell>
          <cell r="AM82">
            <v>1182.2005584951237</v>
          </cell>
        </row>
        <row r="83">
          <cell r="A83" t="str">
            <v>RA3LaLTRG55</v>
          </cell>
          <cell r="B83" t="str">
            <v>RD</v>
          </cell>
          <cell r="C83" t="str">
            <v>Advanced</v>
          </cell>
          <cell r="D83">
            <v>30</v>
          </cell>
          <cell r="E83" t="str">
            <v>LandbasedWind</v>
          </cell>
          <cell r="F83" t="str">
            <v>LTRG5</v>
          </cell>
          <cell r="G83">
            <v>1604.8857680765245</v>
          </cell>
          <cell r="H83">
            <v>1556.7549806701509</v>
          </cell>
          <cell r="I83">
            <v>1506.0750911939383</v>
          </cell>
          <cell r="J83">
            <v>1452.8460996478859</v>
          </cell>
          <cell r="K83">
            <v>1397.0680060319949</v>
          </cell>
          <cell r="L83">
            <v>1338.7408103462656</v>
          </cell>
          <cell r="M83">
            <v>1277.8645125906969</v>
          </cell>
          <cell r="N83">
            <v>1214.4391127652887</v>
          </cell>
          <cell r="O83">
            <v>1148.4646108700422</v>
          </cell>
          <cell r="P83">
            <v>1079.9410069049559</v>
          </cell>
          <cell r="Q83">
            <v>1008.8683008700319</v>
          </cell>
          <cell r="R83">
            <v>935.24649276526793</v>
          </cell>
          <cell r="S83">
            <v>859.07558259066548</v>
          </cell>
          <cell r="T83">
            <v>850.08962360339319</v>
          </cell>
          <cell r="U83">
            <v>840.98452658306724</v>
          </cell>
          <cell r="V83">
            <v>831.76029152968829</v>
          </cell>
          <cell r="W83">
            <v>822.41691844325589</v>
          </cell>
          <cell r="X83">
            <v>812.95440732376994</v>
          </cell>
          <cell r="Y83">
            <v>803.3727581712302</v>
          </cell>
          <cell r="Z83">
            <v>793.67197098563781</v>
          </cell>
          <cell r="AA83">
            <v>783.85204576699164</v>
          </cell>
          <cell r="AB83">
            <v>773.91298251529213</v>
          </cell>
          <cell r="AC83">
            <v>763.85478123053917</v>
          </cell>
          <cell r="AD83">
            <v>753.67744191273266</v>
          </cell>
          <cell r="AE83">
            <v>743.38096456187327</v>
          </cell>
          <cell r="AF83">
            <v>732.96534917796043</v>
          </cell>
          <cell r="AG83">
            <v>722.43059576099415</v>
          </cell>
          <cell r="AH83">
            <v>711.77670431097397</v>
          </cell>
          <cell r="AI83">
            <v>701.00367482790091</v>
          </cell>
          <cell r="AJ83">
            <v>690.1115073117744</v>
          </cell>
          <cell r="AK83">
            <v>679.100201762594</v>
          </cell>
          <cell r="AL83">
            <v>667.96975818036117</v>
          </cell>
          <cell r="AM83">
            <v>656.72017656507398</v>
          </cell>
        </row>
        <row r="84">
          <cell r="A84" t="str">
            <v>RM3LaLTRG55</v>
          </cell>
          <cell r="B84" t="str">
            <v>RD</v>
          </cell>
          <cell r="C84" t="str">
            <v>Moderate</v>
          </cell>
          <cell r="D84">
            <v>30</v>
          </cell>
          <cell r="E84" t="str">
            <v>LandbasedWind</v>
          </cell>
          <cell r="F84" t="str">
            <v>LTRG5</v>
          </cell>
          <cell r="G84">
            <v>1604.8857680765245</v>
          </cell>
          <cell r="H84">
            <v>1578.3502643941513</v>
          </cell>
          <cell r="I84">
            <v>1550.9095786890221</v>
          </cell>
          <cell r="J84">
            <v>1522.5637109611353</v>
          </cell>
          <cell r="K84">
            <v>1493.3126612104913</v>
          </cell>
          <cell r="L84">
            <v>1463.1564294370903</v>
          </cell>
          <cell r="M84">
            <v>1432.0950156409324</v>
          </cell>
          <cell r="N84">
            <v>1400.1284198220169</v>
          </cell>
          <cell r="O84">
            <v>1367.2566419803445</v>
          </cell>
          <cell r="P84">
            <v>1333.4796821159157</v>
          </cell>
          <cell r="Q84">
            <v>1298.7975402287293</v>
          </cell>
          <cell r="R84">
            <v>1263.2102163187858</v>
          </cell>
          <cell r="S84">
            <v>1226.7177103860852</v>
          </cell>
          <cell r="T84">
            <v>1216.8997317445526</v>
          </cell>
          <cell r="U84">
            <v>1207.0326580543726</v>
          </cell>
          <cell r="V84">
            <v>1197.116489315546</v>
          </cell>
          <cell r="W84">
            <v>1187.151225528072</v>
          </cell>
          <cell r="X84">
            <v>1177.1368666919516</v>
          </cell>
          <cell r="Y84">
            <v>1167.0734128071842</v>
          </cell>
          <cell r="Z84">
            <v>1156.96086387377</v>
          </cell>
          <cell r="AA84">
            <v>1146.7992198917086</v>
          </cell>
          <cell r="AB84">
            <v>1136.5884808610001</v>
          </cell>
          <cell r="AC84">
            <v>1126.3286467816449</v>
          </cell>
          <cell r="AD84">
            <v>1116.0197176536433</v>
          </cell>
          <cell r="AE84">
            <v>1105.6616934769938</v>
          </cell>
          <cell r="AF84">
            <v>1095.2545742516979</v>
          </cell>
          <cell r="AG84">
            <v>1084.7983599777554</v>
          </cell>
          <cell r="AH84">
            <v>1074.2930506551656</v>
          </cell>
          <cell r="AI84">
            <v>1063.738646283929</v>
          </cell>
          <cell r="AJ84">
            <v>1053.1351468640457</v>
          </cell>
          <cell r="AK84">
            <v>1042.4825523955153</v>
          </cell>
          <cell r="AL84">
            <v>1031.7808628783375</v>
          </cell>
          <cell r="AM84">
            <v>1021.0300783125134</v>
          </cell>
        </row>
        <row r="85">
          <cell r="A85" t="str">
            <v>RC3LaLTRG55</v>
          </cell>
          <cell r="B85" t="str">
            <v>RD</v>
          </cell>
          <cell r="C85" t="str">
            <v>Conservative</v>
          </cell>
          <cell r="D85">
            <v>30</v>
          </cell>
          <cell r="E85" t="str">
            <v>LandbasedWind</v>
          </cell>
          <cell r="F85" t="str">
            <v>LTRG5</v>
          </cell>
          <cell r="G85">
            <v>1604.8857680765245</v>
          </cell>
          <cell r="H85">
            <v>1582.979654985299</v>
          </cell>
          <cell r="I85">
            <v>1560.9095877133136</v>
          </cell>
          <cell r="J85">
            <v>1538.6755662605665</v>
          </cell>
          <cell r="K85">
            <v>1516.277590627059</v>
          </cell>
          <cell r="L85">
            <v>1493.7156608127921</v>
          </cell>
          <cell r="M85">
            <v>1470.9897768177639</v>
          </cell>
          <cell r="N85">
            <v>1448.0999386419753</v>
          </cell>
          <cell r="O85">
            <v>1425.0461462854269</v>
          </cell>
          <cell r="P85">
            <v>1401.8283997481176</v>
          </cell>
          <cell r="Q85">
            <v>1378.4466990300471</v>
          </cell>
          <cell r="R85">
            <v>1354.9010441312171</v>
          </cell>
          <cell r="S85">
            <v>1331.1914350516258</v>
          </cell>
          <cell r="T85">
            <v>1326.1302902036946</v>
          </cell>
          <cell r="U85">
            <v>1321.0572217833951</v>
          </cell>
          <cell r="V85">
            <v>1315.9722297907267</v>
          </cell>
          <cell r="W85">
            <v>1310.8753142256899</v>
          </cell>
          <cell r="X85">
            <v>1305.7664750882852</v>
          </cell>
          <cell r="Y85">
            <v>1300.6457123785117</v>
          </cell>
          <cell r="Z85">
            <v>1295.5130260963697</v>
          </cell>
          <cell r="AA85">
            <v>1290.368416241859</v>
          </cell>
          <cell r="AB85">
            <v>1285.2118828149805</v>
          </cell>
          <cell r="AC85">
            <v>1280.0434258157329</v>
          </cell>
          <cell r="AD85">
            <v>1274.8630452441173</v>
          </cell>
          <cell r="AE85">
            <v>1269.670741100133</v>
          </cell>
          <cell r="AF85">
            <v>1264.4665133837809</v>
          </cell>
          <cell r="AG85">
            <v>1259.2503620950602</v>
          </cell>
          <cell r="AH85">
            <v>1254.0222872339707</v>
          </cell>
          <cell r="AI85">
            <v>1248.7822888005123</v>
          </cell>
          <cell r="AJ85">
            <v>1243.5303667946864</v>
          </cell>
          <cell r="AK85">
            <v>1238.2665212164916</v>
          </cell>
          <cell r="AL85">
            <v>1232.9907520659283</v>
          </cell>
          <cell r="AM85">
            <v>1227.703059342997</v>
          </cell>
        </row>
        <row r="86">
          <cell r="A86" t="str">
            <v>RA3LaLTRG66</v>
          </cell>
          <cell r="B86" t="str">
            <v>RD</v>
          </cell>
          <cell r="C86" t="str">
            <v>Advanced</v>
          </cell>
          <cell r="D86">
            <v>30</v>
          </cell>
          <cell r="E86" t="str">
            <v>LandbasedWind</v>
          </cell>
          <cell r="F86" t="str">
            <v>LTRG6</v>
          </cell>
          <cell r="G86">
            <v>1711.7324438969063</v>
          </cell>
          <cell r="H86">
            <v>1661.4708015287922</v>
          </cell>
          <cell r="I86">
            <v>1608.216139168313</v>
          </cell>
          <cell r="J86">
            <v>1551.9684568154689</v>
          </cell>
          <cell r="K86">
            <v>1492.7277544702595</v>
          </cell>
          <cell r="L86">
            <v>1430.4940321326849</v>
          </cell>
          <cell r="M86">
            <v>1365.2672898027461</v>
          </cell>
          <cell r="N86">
            <v>1297.0475274804419</v>
          </cell>
          <cell r="O86">
            <v>1225.8347451657719</v>
          </cell>
          <cell r="P86">
            <v>1151.6289428587377</v>
          </cell>
          <cell r="Q86">
            <v>1074.4301205593379</v>
          </cell>
          <cell r="R86">
            <v>994.23827826757383</v>
          </cell>
          <cell r="S86">
            <v>911.05341598344432</v>
          </cell>
          <cell r="T86">
            <v>901.18247495843036</v>
          </cell>
          <cell r="U86">
            <v>891.16055177980843</v>
          </cell>
          <cell r="V86">
            <v>880.98764644757853</v>
          </cell>
          <cell r="W86">
            <v>870.66375896174009</v>
          </cell>
          <cell r="X86">
            <v>860.18888932229424</v>
          </cell>
          <cell r="Y86">
            <v>849.56303752924032</v>
          </cell>
          <cell r="Z86">
            <v>838.7862035825782</v>
          </cell>
          <cell r="AA86">
            <v>827.85838748230833</v>
          </cell>
          <cell r="AB86">
            <v>816.77958922843004</v>
          </cell>
          <cell r="AC86">
            <v>805.54980882094389</v>
          </cell>
          <cell r="AD86">
            <v>794.16904625985012</v>
          </cell>
          <cell r="AE86">
            <v>782.63730154514803</v>
          </cell>
          <cell r="AF86">
            <v>770.95457467683798</v>
          </cell>
          <cell r="AG86">
            <v>759.12086565492007</v>
          </cell>
          <cell r="AH86">
            <v>747.13617447939373</v>
          </cell>
          <cell r="AI86">
            <v>735.00050115025977</v>
          </cell>
          <cell r="AJ86">
            <v>722.71384566751783</v>
          </cell>
          <cell r="AK86">
            <v>710.27620803116758</v>
          </cell>
          <cell r="AL86">
            <v>697.68758824121005</v>
          </cell>
          <cell r="AM86">
            <v>684.94798629764364</v>
          </cell>
        </row>
        <row r="87">
          <cell r="A87" t="str">
            <v>RM3LaLTRG66</v>
          </cell>
          <cell r="B87" t="str">
            <v>RD</v>
          </cell>
          <cell r="C87" t="str">
            <v>Moderate</v>
          </cell>
          <cell r="D87">
            <v>30</v>
          </cell>
          <cell r="E87" t="str">
            <v>LandbasedWind</v>
          </cell>
          <cell r="F87" t="str">
            <v>LTRG6</v>
          </cell>
          <cell r="G87">
            <v>1711.7324438969063</v>
          </cell>
          <cell r="H87">
            <v>1697.1148575001871</v>
          </cell>
          <cell r="I87">
            <v>1681.5459032793642</v>
          </cell>
          <cell r="J87">
            <v>1665.0255812344394</v>
          </cell>
          <cell r="K87">
            <v>1647.5538913654104</v>
          </cell>
          <cell r="L87">
            <v>1629.1308336722793</v>
          </cell>
          <cell r="M87">
            <v>1609.7564081550461</v>
          </cell>
          <cell r="N87">
            <v>1589.4306148137098</v>
          </cell>
          <cell r="O87">
            <v>1568.1534536482704</v>
          </cell>
          <cell r="P87">
            <v>1545.9249246587281</v>
          </cell>
          <cell r="Q87">
            <v>1522.7450278450835</v>
          </cell>
          <cell r="R87">
            <v>1498.6137632073353</v>
          </cell>
          <cell r="S87">
            <v>1473.5311307454849</v>
          </cell>
          <cell r="T87">
            <v>1456.2505997711412</v>
          </cell>
          <cell r="U87">
            <v>1438.8836924312111</v>
          </cell>
          <cell r="V87">
            <v>1421.430408725696</v>
          </cell>
          <cell r="W87">
            <v>1403.8907486545963</v>
          </cell>
          <cell r="X87">
            <v>1386.2647122179117</v>
          </cell>
          <cell r="Y87">
            <v>1368.5522994156406</v>
          </cell>
          <cell r="Z87">
            <v>1350.7535102477855</v>
          </cell>
          <cell r="AA87">
            <v>1332.8683447143435</v>
          </cell>
          <cell r="AB87">
            <v>1314.8968028153172</v>
          </cell>
          <cell r="AC87">
            <v>1296.8388845507056</v>
          </cell>
          <cell r="AD87">
            <v>1278.6945899205089</v>
          </cell>
          <cell r="AE87">
            <v>1260.4639189247273</v>
          </cell>
          <cell r="AF87">
            <v>1242.1468715633596</v>
          </cell>
          <cell r="AG87">
            <v>1223.7434478364073</v>
          </cell>
          <cell r="AH87">
            <v>1205.2536477438696</v>
          </cell>
          <cell r="AI87">
            <v>1186.6774712857464</v>
          </cell>
          <cell r="AJ87">
            <v>1168.0149184620382</v>
          </cell>
          <cell r="AK87">
            <v>1149.2659892727447</v>
          </cell>
          <cell r="AL87">
            <v>1130.4306837178665</v>
          </cell>
          <cell r="AM87">
            <v>1111.5090017974021</v>
          </cell>
        </row>
        <row r="88">
          <cell r="A88" t="str">
            <v>RC3LaLTRG66</v>
          </cell>
          <cell r="B88" t="str">
            <v>RD</v>
          </cell>
          <cell r="C88" t="str">
            <v>Conservative</v>
          </cell>
          <cell r="D88">
            <v>30</v>
          </cell>
          <cell r="E88" t="str">
            <v>LandbasedWind</v>
          </cell>
          <cell r="F88" t="str">
            <v>LTRG6</v>
          </cell>
          <cell r="G88">
            <v>1711.7324438969063</v>
          </cell>
          <cell r="H88">
            <v>1698.1797668730246</v>
          </cell>
          <cell r="I88">
            <v>1684.4610435132481</v>
          </cell>
          <cell r="J88">
            <v>1670.5762738175772</v>
          </cell>
          <cell r="K88">
            <v>1656.5254577860119</v>
          </cell>
          <cell r="L88">
            <v>1642.308595418551</v>
          </cell>
          <cell r="M88">
            <v>1627.9256867151962</v>
          </cell>
          <cell r="N88">
            <v>1613.3767316759477</v>
          </cell>
          <cell r="O88">
            <v>1598.661730300804</v>
          </cell>
          <cell r="P88">
            <v>1583.7806825897651</v>
          </cell>
          <cell r="Q88">
            <v>1568.7335885428324</v>
          </cell>
          <cell r="R88">
            <v>1553.5204481600058</v>
          </cell>
          <cell r="S88">
            <v>1538.1412614412832</v>
          </cell>
          <cell r="T88">
            <v>1527.2444015812202</v>
          </cell>
          <cell r="U88">
            <v>1516.3226940241968</v>
          </cell>
          <cell r="V88">
            <v>1505.3761387702145</v>
          </cell>
          <cell r="W88">
            <v>1494.404735819272</v>
          </cell>
          <cell r="X88">
            <v>1483.408485171369</v>
          </cell>
          <cell r="Y88">
            <v>1472.3873868265068</v>
          </cell>
          <cell r="Z88">
            <v>1461.3414407846844</v>
          </cell>
          <cell r="AA88">
            <v>1450.270647045902</v>
          </cell>
          <cell r="AB88">
            <v>1439.1750056101603</v>
          </cell>
          <cell r="AC88">
            <v>1428.0545164774585</v>
          </cell>
          <cell r="AD88">
            <v>1416.9091796477965</v>
          </cell>
          <cell r="AE88">
            <v>1405.7389951211751</v>
          </cell>
          <cell r="AF88">
            <v>1394.5439628975937</v>
          </cell>
          <cell r="AG88">
            <v>1383.3240829770518</v>
          </cell>
          <cell r="AH88">
            <v>1372.0793553595506</v>
          </cell>
          <cell r="AI88">
            <v>1360.8097800450898</v>
          </cell>
          <cell r="AJ88">
            <v>1349.5153570336686</v>
          </cell>
          <cell r="AK88">
            <v>1338.1960863252875</v>
          </cell>
          <cell r="AL88">
            <v>1326.8519679199469</v>
          </cell>
          <cell r="AM88">
            <v>1315.4830018176465</v>
          </cell>
        </row>
        <row r="89">
          <cell r="A89" t="str">
            <v>RA3LaLTRG77</v>
          </cell>
          <cell r="B89" t="str">
            <v>RD</v>
          </cell>
          <cell r="C89" t="str">
            <v>Advanced</v>
          </cell>
          <cell r="D89">
            <v>30</v>
          </cell>
          <cell r="E89" t="str">
            <v>LandbasedWind</v>
          </cell>
          <cell r="F89" t="str">
            <v>LTRG7</v>
          </cell>
          <cell r="G89">
            <v>1926.1723190870202</v>
          </cell>
          <cell r="H89">
            <v>1862.8752325278115</v>
          </cell>
          <cell r="I89">
            <v>1795.7061177202227</v>
          </cell>
          <cell r="J89">
            <v>1724.6649746642538</v>
          </cell>
          <cell r="K89">
            <v>1649.7518033599058</v>
          </cell>
          <cell r="L89">
            <v>1570.9666038071778</v>
          </cell>
          <cell r="M89">
            <v>1488.3093760060694</v>
          </cell>
          <cell r="N89">
            <v>1401.7801199565815</v>
          </cell>
          <cell r="O89">
            <v>1311.3788356587138</v>
          </cell>
          <cell r="P89">
            <v>1217.1055231124662</v>
          </cell>
          <cell r="Q89">
            <v>1118.9601823178384</v>
          </cell>
          <cell r="R89">
            <v>1016.9428132748318</v>
          </cell>
          <cell r="S89">
            <v>911.05341598344432</v>
          </cell>
          <cell r="T89">
            <v>903.75172924917911</v>
          </cell>
          <cell r="U89">
            <v>896.29257109945559</v>
          </cell>
          <cell r="V89">
            <v>888.67594153427547</v>
          </cell>
          <cell r="W89">
            <v>880.90184055363795</v>
          </cell>
          <cell r="X89">
            <v>872.97026815754271</v>
          </cell>
          <cell r="Y89">
            <v>864.88122434599063</v>
          </cell>
          <cell r="Z89">
            <v>856.63470911898094</v>
          </cell>
          <cell r="AA89">
            <v>848.23072247651351</v>
          </cell>
          <cell r="AB89">
            <v>839.66926441858959</v>
          </cell>
          <cell r="AC89">
            <v>830.95033494520771</v>
          </cell>
          <cell r="AD89">
            <v>822.07393405636867</v>
          </cell>
          <cell r="AE89">
            <v>813.04006175207212</v>
          </cell>
          <cell r="AF89">
            <v>803.8487180323184</v>
          </cell>
          <cell r="AG89">
            <v>794.49990289710786</v>
          </cell>
          <cell r="AH89">
            <v>784.9936163464389</v>
          </cell>
          <cell r="AI89">
            <v>775.32985838031345</v>
          </cell>
          <cell r="AJ89">
            <v>765.50862899873039</v>
          </cell>
          <cell r="AK89">
            <v>755.52992820168981</v>
          </cell>
          <cell r="AL89">
            <v>745.39375598919196</v>
          </cell>
          <cell r="AM89">
            <v>735.10011236123671</v>
          </cell>
        </row>
        <row r="90">
          <cell r="A90" t="str">
            <v>RM3LaLTRG77</v>
          </cell>
          <cell r="B90" t="str">
            <v>RD</v>
          </cell>
          <cell r="C90" t="str">
            <v>Moderate</v>
          </cell>
          <cell r="D90">
            <v>30</v>
          </cell>
          <cell r="E90" t="str">
            <v>LandbasedWind</v>
          </cell>
          <cell r="F90" t="str">
            <v>LTRG7</v>
          </cell>
          <cell r="G90">
            <v>1926.1723190870202</v>
          </cell>
          <cell r="H90">
            <v>1895.7509264297416</v>
          </cell>
          <cell r="I90">
            <v>1864.0024962504297</v>
          </cell>
          <cell r="J90">
            <v>1830.9270285490857</v>
          </cell>
          <cell r="K90">
            <v>1796.5245233257072</v>
          </cell>
          <cell r="L90">
            <v>1760.7949805802969</v>
          </cell>
          <cell r="M90">
            <v>1723.738400312852</v>
          </cell>
          <cell r="N90">
            <v>1685.3547825233738</v>
          </cell>
          <cell r="O90">
            <v>1645.6441272118632</v>
          </cell>
          <cell r="P90">
            <v>1604.6064343783182</v>
          </cell>
          <cell r="Q90">
            <v>1562.2417040227406</v>
          </cell>
          <cell r="R90">
            <v>1518.5499361451298</v>
          </cell>
          <cell r="S90">
            <v>1473.5311307454849</v>
          </cell>
          <cell r="T90">
            <v>1462.1957777037628</v>
          </cell>
          <cell r="U90">
            <v>1450.7834714268261</v>
          </cell>
          <cell r="V90">
            <v>1439.2942119146742</v>
          </cell>
          <cell r="W90">
            <v>1427.7279991673086</v>
          </cell>
          <cell r="X90">
            <v>1416.0848331847283</v>
          </cell>
          <cell r="Y90">
            <v>1404.3647139669333</v>
          </cell>
          <cell r="Z90">
            <v>1392.5676415139249</v>
          </cell>
          <cell r="AA90">
            <v>1380.693615825701</v>
          </cell>
          <cell r="AB90">
            <v>1368.742636902263</v>
          </cell>
          <cell r="AC90">
            <v>1356.7147047436099</v>
          </cell>
          <cell r="AD90">
            <v>1344.6098193497435</v>
          </cell>
          <cell r="AE90">
            <v>1332.4279807206619</v>
          </cell>
          <cell r="AF90">
            <v>1320.1691888563662</v>
          </cell>
          <cell r="AG90">
            <v>1307.8334437568556</v>
          </cell>
          <cell r="AH90">
            <v>1295.4207454221312</v>
          </cell>
          <cell r="AI90">
            <v>1282.9310938521917</v>
          </cell>
          <cell r="AJ90">
            <v>1270.364489047038</v>
          </cell>
          <cell r="AK90">
            <v>1257.7209310066696</v>
          </cell>
          <cell r="AL90">
            <v>1245.0004197310873</v>
          </cell>
          <cell r="AM90">
            <v>1232.2029552202907</v>
          </cell>
        </row>
        <row r="91">
          <cell r="A91" t="str">
            <v>RC3LaLTRG77</v>
          </cell>
          <cell r="B91" t="str">
            <v>RD</v>
          </cell>
          <cell r="C91" t="str">
            <v>Conservative</v>
          </cell>
          <cell r="D91">
            <v>30</v>
          </cell>
          <cell r="E91" t="str">
            <v>LandbasedWind</v>
          </cell>
          <cell r="F91" t="str">
            <v>LTRG7</v>
          </cell>
          <cell r="G91">
            <v>1926.1723190870202</v>
          </cell>
          <cell r="H91">
            <v>1895.8305402438675</v>
          </cell>
          <cell r="I91">
            <v>1865.1261900139286</v>
          </cell>
          <cell r="J91">
            <v>1834.0592683972025</v>
          </cell>
          <cell r="K91">
            <v>1802.6297753936917</v>
          </cell>
          <cell r="L91">
            <v>1770.8377110033928</v>
          </cell>
          <cell r="M91">
            <v>1738.6830752263088</v>
          </cell>
          <cell r="N91">
            <v>1706.1658680624371</v>
          </cell>
          <cell r="O91">
            <v>1673.2860895117797</v>
          </cell>
          <cell r="P91">
            <v>1640.0437395743356</v>
          </cell>
          <cell r="Q91">
            <v>1606.4388182501045</v>
          </cell>
          <cell r="R91">
            <v>1572.4713255390875</v>
          </cell>
          <cell r="S91">
            <v>1538.1412614412832</v>
          </cell>
          <cell r="T91">
            <v>1535.1243087162547</v>
          </cell>
          <cell r="U91">
            <v>1532.0941764285844</v>
          </cell>
          <cell r="V91">
            <v>1529.0508645782716</v>
          </cell>
          <cell r="W91">
            <v>1525.9943731653166</v>
          </cell>
          <cell r="X91">
            <v>1522.9247021897206</v>
          </cell>
          <cell r="Y91">
            <v>1519.8418516514812</v>
          </cell>
          <cell r="Z91">
            <v>1516.745821550601</v>
          </cell>
          <cell r="AA91">
            <v>1513.6366118870781</v>
          </cell>
          <cell r="AB91">
            <v>1510.5142226609139</v>
          </cell>
          <cell r="AC91">
            <v>1507.378653872107</v>
          </cell>
          <cell r="AD91">
            <v>1504.2299055206583</v>
          </cell>
          <cell r="AE91">
            <v>1501.0679776065679</v>
          </cell>
          <cell r="AF91">
            <v>1497.8928701298346</v>
          </cell>
          <cell r="AG91">
            <v>1494.7045830904597</v>
          </cell>
          <cell r="AH91">
            <v>1491.5031164884433</v>
          </cell>
          <cell r="AI91">
            <v>1488.2884703237844</v>
          </cell>
          <cell r="AJ91">
            <v>1485.0606445964831</v>
          </cell>
          <cell r="AK91">
            <v>1481.8196393065407</v>
          </cell>
          <cell r="AL91">
            <v>1478.5654544539555</v>
          </cell>
          <cell r="AM91">
            <v>1475.2980900387288</v>
          </cell>
        </row>
        <row r="92">
          <cell r="A92" t="str">
            <v>RA3LaLTRG88</v>
          </cell>
          <cell r="B92" t="str">
            <v>RD</v>
          </cell>
          <cell r="C92" t="str">
            <v>Advanced</v>
          </cell>
          <cell r="D92">
            <v>30</v>
          </cell>
          <cell r="E92" t="str">
            <v>LandbasedWind</v>
          </cell>
          <cell r="F92" t="str">
            <v>LTRG8</v>
          </cell>
          <cell r="G92">
            <v>2240.6929572464728</v>
          </cell>
          <cell r="H92">
            <v>2179.1179645496445</v>
          </cell>
          <cell r="I92">
            <v>2113.1539417953736</v>
          </cell>
          <cell r="J92">
            <v>2042.8008889836633</v>
          </cell>
          <cell r="K92">
            <v>1968.0588061145122</v>
          </cell>
          <cell r="L92">
            <v>1888.9276931879197</v>
          </cell>
          <cell r="M92">
            <v>1805.4075502038872</v>
          </cell>
          <cell r="N92">
            <v>1717.4983771624127</v>
          </cell>
          <cell r="O92">
            <v>1625.200174063498</v>
          </cell>
          <cell r="P92">
            <v>1528.512940907143</v>
          </cell>
          <cell r="Q92">
            <v>1427.4366776933466</v>
          </cell>
          <cell r="R92">
            <v>1321.9713844221094</v>
          </cell>
          <cell r="S92">
            <v>1212.1170610934314</v>
          </cell>
          <cell r="T92">
            <v>1198.9976772713023</v>
          </cell>
          <cell r="U92">
            <v>1185.6308029204729</v>
          </cell>
          <cell r="V92">
            <v>1172.0164380409431</v>
          </cell>
          <cell r="W92">
            <v>1158.1545826327124</v>
          </cell>
          <cell r="X92">
            <v>1144.0452366957813</v>
          </cell>
          <cell r="Y92">
            <v>1129.6884002301499</v>
          </cell>
          <cell r="Z92">
            <v>1115.0840732358181</v>
          </cell>
          <cell r="AA92">
            <v>1100.2322557127854</v>
          </cell>
          <cell r="AB92">
            <v>1085.1329476610522</v>
          </cell>
          <cell r="AC92">
            <v>1069.7861490806188</v>
          </cell>
          <cell r="AD92">
            <v>1054.1918599714847</v>
          </cell>
          <cell r="AE92">
            <v>1038.3500803336501</v>
          </cell>
          <cell r="AF92">
            <v>1022.2608101671152</v>
          </cell>
          <cell r="AG92">
            <v>1005.9240494718795</v>
          </cell>
          <cell r="AH92">
            <v>989.33979824794369</v>
          </cell>
          <cell r="AI92">
            <v>972.5080564953073</v>
          </cell>
          <cell r="AJ92">
            <v>955.42882421397007</v>
          </cell>
          <cell r="AK92">
            <v>938.10210140393258</v>
          </cell>
          <cell r="AL92">
            <v>920.52788806519504</v>
          </cell>
          <cell r="AM92">
            <v>902.70618419775622</v>
          </cell>
        </row>
        <row r="93">
          <cell r="A93" t="str">
            <v>RM3LaLTRG88</v>
          </cell>
          <cell r="B93" t="str">
            <v>RD</v>
          </cell>
          <cell r="C93" t="str">
            <v>Moderate</v>
          </cell>
          <cell r="D93">
            <v>30</v>
          </cell>
          <cell r="E93" t="str">
            <v>LandbasedWind</v>
          </cell>
          <cell r="F93" t="str">
            <v>LTRG8</v>
          </cell>
          <cell r="G93">
            <v>2240.6929572464728</v>
          </cell>
          <cell r="H93">
            <v>2218.005919023125</v>
          </cell>
          <cell r="I93">
            <v>2193.965785703685</v>
          </cell>
          <cell r="J93">
            <v>2168.5725572881529</v>
          </cell>
          <cell r="K93">
            <v>2141.8262337765295</v>
          </cell>
          <cell r="L93">
            <v>2113.726815168814</v>
          </cell>
          <cell r="M93">
            <v>2084.2743014650059</v>
          </cell>
          <cell r="N93">
            <v>2053.4686926651061</v>
          </cell>
          <cell r="O93">
            <v>2021.3099887691149</v>
          </cell>
          <cell r="P93">
            <v>1987.7981897770312</v>
          </cell>
          <cell r="Q93">
            <v>1952.9332956888541</v>
          </cell>
          <cell r="R93">
            <v>1916.7153065045864</v>
          </cell>
          <cell r="S93">
            <v>1879.1442222242267</v>
          </cell>
          <cell r="T93">
            <v>1857.6462132972601</v>
          </cell>
          <cell r="U93">
            <v>1836.0096825648372</v>
          </cell>
          <cell r="V93">
            <v>1814.2346300269562</v>
          </cell>
          <cell r="W93">
            <v>1792.3210556836191</v>
          </cell>
          <cell r="X93">
            <v>1770.2689595348261</v>
          </cell>
          <cell r="Y93">
            <v>1748.0783415805759</v>
          </cell>
          <cell r="Z93">
            <v>1725.7492018208695</v>
          </cell>
          <cell r="AA93">
            <v>1703.2815402557048</v>
          </cell>
          <cell r="AB93">
            <v>1680.6753568850841</v>
          </cell>
          <cell r="AC93">
            <v>1657.930651709007</v>
          </cell>
          <cell r="AD93">
            <v>1635.0474247274728</v>
          </cell>
          <cell r="AE93">
            <v>1612.025675940482</v>
          </cell>
          <cell r="AF93">
            <v>1588.8654053480348</v>
          </cell>
          <cell r="AG93">
            <v>1565.5666129501305</v>
          </cell>
          <cell r="AH93">
            <v>1542.1292987467693</v>
          </cell>
          <cell r="AI93">
            <v>1518.5534627379523</v>
          </cell>
          <cell r="AJ93">
            <v>1494.8391049236777</v>
          </cell>
          <cell r="AK93">
            <v>1470.9862253039464</v>
          </cell>
          <cell r="AL93">
            <v>1446.9948238787588</v>
          </cell>
          <cell r="AM93">
            <v>1422.8649006481139</v>
          </cell>
        </row>
        <row r="94">
          <cell r="A94" t="str">
            <v>RC3LaLTRG88</v>
          </cell>
          <cell r="B94" t="str">
            <v>RD</v>
          </cell>
          <cell r="C94" t="str">
            <v>Conservative</v>
          </cell>
          <cell r="D94">
            <v>30</v>
          </cell>
          <cell r="E94" t="str">
            <v>LandbasedWind</v>
          </cell>
          <cell r="F94" t="str">
            <v>LTRG8</v>
          </cell>
          <cell r="G94">
            <v>2240.6929572464728</v>
          </cell>
          <cell r="H94">
            <v>2226.1035068388446</v>
          </cell>
          <cell r="I94">
            <v>2211.2390104043202</v>
          </cell>
          <cell r="J94">
            <v>2196.0994679428995</v>
          </cell>
          <cell r="K94">
            <v>2180.6848794545826</v>
          </cell>
          <cell r="L94">
            <v>2164.9952449393691</v>
          </cell>
          <cell r="M94">
            <v>2149.0305643972583</v>
          </cell>
          <cell r="N94">
            <v>2132.7908378282518</v>
          </cell>
          <cell r="O94">
            <v>2116.2760652323486</v>
          </cell>
          <cell r="P94">
            <v>2099.4862466095492</v>
          </cell>
          <cell r="Q94">
            <v>2082.421381959854</v>
          </cell>
          <cell r="R94">
            <v>2065.0814712832616</v>
          </cell>
          <cell r="S94">
            <v>2047.4665145797721</v>
          </cell>
          <cell r="T94">
            <v>2030.6015470381578</v>
          </cell>
          <cell r="U94">
            <v>2013.6887475761614</v>
          </cell>
          <cell r="V94">
            <v>1996.7281161937856</v>
          </cell>
          <cell r="W94">
            <v>1979.7196528910288</v>
          </cell>
          <cell r="X94">
            <v>1962.6633576678905</v>
          </cell>
          <cell r="Y94">
            <v>1945.559230524372</v>
          </cell>
          <cell r="Z94">
            <v>1928.4072714604731</v>
          </cell>
          <cell r="AA94">
            <v>1911.2074804761928</v>
          </cell>
          <cell r="AB94">
            <v>1893.9598575715324</v>
          </cell>
          <cell r="AC94">
            <v>1876.6644027464906</v>
          </cell>
          <cell r="AD94">
            <v>1859.321116001068</v>
          </cell>
          <cell r="AE94">
            <v>1841.9299973352654</v>
          </cell>
          <cell r="AF94">
            <v>1824.4910467490815</v>
          </cell>
          <cell r="AG94">
            <v>1807.0042642425174</v>
          </cell>
          <cell r="AH94">
            <v>1789.469649815572</v>
          </cell>
          <cell r="AI94">
            <v>1771.8872034682461</v>
          </cell>
          <cell r="AJ94">
            <v>1754.2569252005394</v>
          </cell>
          <cell r="AK94">
            <v>1736.5788150124517</v>
          </cell>
          <cell r="AL94">
            <v>1718.8528729039838</v>
          </cell>
          <cell r="AM94">
            <v>1701.0790988751355</v>
          </cell>
        </row>
        <row r="95">
          <cell r="A95" t="str">
            <v>RA3LaLTRG99</v>
          </cell>
          <cell r="B95" t="str">
            <v>RD</v>
          </cell>
          <cell r="C95" t="str">
            <v>Advanced</v>
          </cell>
          <cell r="D95">
            <v>30</v>
          </cell>
          <cell r="E95" t="str">
            <v>LandbasedWind</v>
          </cell>
          <cell r="F95" t="str">
            <v>LTRG9</v>
          </cell>
          <cell r="G95">
            <v>2728.4613669079013</v>
          </cell>
          <cell r="H95">
            <v>2636.8059245052291</v>
          </cell>
          <cell r="I95">
            <v>2538.8401942694886</v>
          </cell>
          <cell r="J95">
            <v>2434.5641762006826</v>
          </cell>
          <cell r="K95">
            <v>2323.9778702988106</v>
          </cell>
          <cell r="L95">
            <v>2207.0812765638711</v>
          </cell>
          <cell r="M95">
            <v>2083.8743949958648</v>
          </cell>
          <cell r="N95">
            <v>1954.3572255947922</v>
          </cell>
          <cell r="O95">
            <v>1818.5297683606539</v>
          </cell>
          <cell r="P95">
            <v>1676.3920232934479</v>
          </cell>
          <cell r="Q95">
            <v>1527.9439903931766</v>
          </cell>
          <cell r="R95">
            <v>1373.185669659837</v>
          </cell>
          <cell r="S95">
            <v>1212.1170610934314</v>
          </cell>
          <cell r="T95">
            <v>1204.5587521809487</v>
          </cell>
          <cell r="U95">
            <v>1196.7725855910776</v>
          </cell>
          <cell r="V95">
            <v>1188.7585613238161</v>
          </cell>
          <cell r="W95">
            <v>1180.5166793791657</v>
          </cell>
          <cell r="X95">
            <v>1172.0469397571251</v>
          </cell>
          <cell r="Y95">
            <v>1163.3493424576961</v>
          </cell>
          <cell r="Z95">
            <v>1154.4238874808773</v>
          </cell>
          <cell r="AA95">
            <v>1145.2705748266694</v>
          </cell>
          <cell r="AB95">
            <v>1135.8894044950712</v>
          </cell>
          <cell r="AC95">
            <v>1126.2803764860851</v>
          </cell>
          <cell r="AD95">
            <v>1116.4434907997086</v>
          </cell>
          <cell r="AE95">
            <v>1106.3787474359433</v>
          </cell>
          <cell r="AF95">
            <v>1096.0861463947881</v>
          </cell>
          <cell r="AG95">
            <v>1085.5656876762437</v>
          </cell>
          <cell r="AH95">
            <v>1074.8173712803102</v>
          </cell>
          <cell r="AI95">
            <v>1063.8411972069871</v>
          </cell>
          <cell r="AJ95">
            <v>1052.6371654562747</v>
          </cell>
          <cell r="AK95">
            <v>1041.2052760281733</v>
          </cell>
          <cell r="AL95">
            <v>1029.545528922682</v>
          </cell>
          <cell r="AM95">
            <v>1017.6579241398015</v>
          </cell>
        </row>
        <row r="96">
          <cell r="A96" t="str">
            <v>RM3LaLTRG99</v>
          </cell>
          <cell r="B96" t="str">
            <v>RD</v>
          </cell>
          <cell r="C96" t="str">
            <v>Moderate</v>
          </cell>
          <cell r="D96">
            <v>30</v>
          </cell>
          <cell r="E96" t="str">
            <v>LandbasedWind</v>
          </cell>
          <cell r="F96" t="str">
            <v>LTRG9</v>
          </cell>
          <cell r="G96">
            <v>2728.4613669079013</v>
          </cell>
          <cell r="H96">
            <v>2671.0393031153017</v>
          </cell>
          <cell r="I96">
            <v>2611.189172971604</v>
          </cell>
          <cell r="J96">
            <v>2548.9109764768073</v>
          </cell>
          <cell r="K96">
            <v>2484.2047136309138</v>
          </cell>
          <cell r="L96">
            <v>2417.0703844339214</v>
          </cell>
          <cell r="M96">
            <v>2347.5079888858309</v>
          </cell>
          <cell r="N96">
            <v>2275.5175269866409</v>
          </cell>
          <cell r="O96">
            <v>2201.0989987363555</v>
          </cell>
          <cell r="P96">
            <v>2124.2524041349702</v>
          </cell>
          <cell r="Q96">
            <v>2044.9777431824873</v>
          </cell>
          <cell r="R96">
            <v>1963.2750158789052</v>
          </cell>
          <cell r="S96">
            <v>1879.1442222242267</v>
          </cell>
          <cell r="T96">
            <v>1871.7413032559266</v>
          </cell>
          <cell r="U96">
            <v>1864.2518106655464</v>
          </cell>
          <cell r="V96">
            <v>1856.6757444530865</v>
          </cell>
          <cell r="W96">
            <v>1849.0131046185472</v>
          </cell>
          <cell r="X96">
            <v>1841.2638911619263</v>
          </cell>
          <cell r="Y96">
            <v>1833.4281040832273</v>
          </cell>
          <cell r="Z96">
            <v>1825.5057433824475</v>
          </cell>
          <cell r="AA96">
            <v>1817.4968090595878</v>
          </cell>
          <cell r="AB96">
            <v>1809.4013011146478</v>
          </cell>
          <cell r="AC96">
            <v>1801.2192195476289</v>
          </cell>
          <cell r="AD96">
            <v>1792.9505643585292</v>
          </cell>
          <cell r="AE96">
            <v>1784.59533554735</v>
          </cell>
          <cell r="AF96">
            <v>1776.1535331140906</v>
          </cell>
          <cell r="AG96">
            <v>1767.6251570587515</v>
          </cell>
          <cell r="AH96">
            <v>1759.010207381333</v>
          </cell>
          <cell r="AI96">
            <v>1750.3086840818341</v>
          </cell>
          <cell r="AJ96">
            <v>1741.5205871602543</v>
          </cell>
          <cell r="AK96">
            <v>1732.6459166165962</v>
          </cell>
          <cell r="AL96">
            <v>1723.6846724508573</v>
          </cell>
          <cell r="AM96">
            <v>1714.6368546630381</v>
          </cell>
        </row>
        <row r="97">
          <cell r="A97" t="str">
            <v>RC3LaLTRG99</v>
          </cell>
          <cell r="B97" t="str">
            <v>RD</v>
          </cell>
          <cell r="C97" t="str">
            <v>Conservative</v>
          </cell>
          <cell r="D97">
            <v>30</v>
          </cell>
          <cell r="E97" t="str">
            <v>LandbasedWind</v>
          </cell>
          <cell r="F97" t="str">
            <v>LTRG9</v>
          </cell>
          <cell r="G97">
            <v>2728.4613669079013</v>
          </cell>
          <cell r="H97">
            <v>2675.7352220738094</v>
          </cell>
          <cell r="I97">
            <v>2622.2775452045798</v>
          </cell>
          <cell r="J97">
            <v>2568.088336300214</v>
          </cell>
          <cell r="K97">
            <v>2513.1675953607114</v>
          </cell>
          <cell r="L97">
            <v>2457.5153223860721</v>
          </cell>
          <cell r="M97">
            <v>2401.1315173762951</v>
          </cell>
          <cell r="N97">
            <v>2344.0161803313831</v>
          </cell>
          <cell r="O97">
            <v>2286.1693112513349</v>
          </cell>
          <cell r="P97">
            <v>2227.590910136149</v>
          </cell>
          <cell r="Q97">
            <v>2168.2809769858268</v>
          </cell>
          <cell r="R97">
            <v>2108.2395118003683</v>
          </cell>
          <cell r="S97">
            <v>2047.4665145797721</v>
          </cell>
          <cell r="T97">
            <v>2047.5840649398106</v>
          </cell>
          <cell r="U97">
            <v>2047.6900575834775</v>
          </cell>
          <cell r="V97">
            <v>2047.7844925107702</v>
          </cell>
          <cell r="W97">
            <v>2047.8673697216902</v>
          </cell>
          <cell r="X97">
            <v>2047.9386892162372</v>
          </cell>
          <cell r="Y97">
            <v>2047.9984509944122</v>
          </cell>
          <cell r="Z97">
            <v>2048.0466550562137</v>
          </cell>
          <cell r="AA97">
            <v>2048.083301401643</v>
          </cell>
          <cell r="AB97">
            <v>2048.1083900306994</v>
          </cell>
          <cell r="AC97">
            <v>2048.1219209433816</v>
          </cell>
          <cell r="AD97">
            <v>2048.1238941396928</v>
          </cell>
          <cell r="AE97">
            <v>2048.1143096196288</v>
          </cell>
          <cell r="AF97">
            <v>2048.0931673831947</v>
          </cell>
          <cell r="AG97">
            <v>2048.0604674303863</v>
          </cell>
          <cell r="AH97">
            <v>2048.0162097612051</v>
          </cell>
          <cell r="AI97">
            <v>2047.9603943756506</v>
          </cell>
          <cell r="AJ97">
            <v>2047.8930212737246</v>
          </cell>
          <cell r="AK97">
            <v>2047.8140904554245</v>
          </cell>
          <cell r="AL97">
            <v>2047.7236019207521</v>
          </cell>
          <cell r="AM97">
            <v>2047.6215556697073</v>
          </cell>
        </row>
        <row r="98">
          <cell r="A98" t="str">
            <v>RA3LaLTRG100</v>
          </cell>
          <cell r="B98" t="str">
            <v>RD</v>
          </cell>
          <cell r="C98" t="str">
            <v>Advanced</v>
          </cell>
          <cell r="D98">
            <v>30</v>
          </cell>
          <cell r="E98" t="str">
            <v>LandbasedWind</v>
          </cell>
          <cell r="F98" t="str">
            <v>LTRG10</v>
          </cell>
          <cell r="G98">
            <v>2860.2909909485361</v>
          </cell>
          <cell r="H98">
            <v>2749.640039085747</v>
          </cell>
          <cell r="I98">
            <v>2631.3587429724926</v>
          </cell>
          <cell r="J98">
            <v>2505.4471026087722</v>
          </cell>
          <cell r="K98">
            <v>2371.9051179945859</v>
          </cell>
          <cell r="L98">
            <v>2230.7327891299356</v>
          </cell>
          <cell r="M98">
            <v>2081.9301160148184</v>
          </cell>
          <cell r="N98">
            <v>1925.4970986492369</v>
          </cell>
          <cell r="O98">
            <v>1761.4337370331884</v>
          </cell>
          <cell r="P98">
            <v>1589.7400311666756</v>
          </cell>
          <cell r="Q98">
            <v>1410.4159810496972</v>
          </cell>
          <cell r="R98">
            <v>1223.4615866822528</v>
          </cell>
          <cell r="S98">
            <v>1028.8768480643432</v>
          </cell>
          <cell r="T98">
            <v>1021.5315730069457</v>
          </cell>
          <cell r="U98">
            <v>1013.9399666501497</v>
          </cell>
          <cell r="V98">
            <v>1006.102028993956</v>
          </cell>
          <cell r="W98">
            <v>998.01776003836403</v>
          </cell>
          <cell r="X98">
            <v>989.68715978337434</v>
          </cell>
          <cell r="Y98">
            <v>981.11022822898656</v>
          </cell>
          <cell r="Z98">
            <v>972.28696537520045</v>
          </cell>
          <cell r="AA98">
            <v>963.21737122201671</v>
          </cell>
          <cell r="AB98">
            <v>953.90144576943544</v>
          </cell>
          <cell r="AC98">
            <v>944.3391890174554</v>
          </cell>
          <cell r="AD98">
            <v>934.53060096607771</v>
          </cell>
          <cell r="AE98">
            <v>924.47568161530228</v>
          </cell>
          <cell r="AF98">
            <v>914.17443096512807</v>
          </cell>
          <cell r="AG98">
            <v>903.62684901555679</v>
          </cell>
          <cell r="AH98">
            <v>892.83293576658718</v>
          </cell>
          <cell r="AI98">
            <v>881.79269121821926</v>
          </cell>
          <cell r="AJ98">
            <v>870.50611537045347</v>
          </cell>
          <cell r="AK98">
            <v>858.9732082232897</v>
          </cell>
          <cell r="AL98">
            <v>847.19396977672864</v>
          </cell>
          <cell r="AM98">
            <v>835.16840003076879</v>
          </cell>
        </row>
        <row r="99">
          <cell r="A99" t="str">
            <v>RM3LaLTRG100</v>
          </cell>
          <cell r="B99" t="str">
            <v>RD</v>
          </cell>
          <cell r="C99" t="str">
            <v>Moderate</v>
          </cell>
          <cell r="D99">
            <v>30</v>
          </cell>
          <cell r="E99" t="str">
            <v>LandbasedWind</v>
          </cell>
          <cell r="F99" t="str">
            <v>LTRG10</v>
          </cell>
          <cell r="G99">
            <v>2860.2909909485361</v>
          </cell>
          <cell r="H99">
            <v>2805.821933410843</v>
          </cell>
          <cell r="I99">
            <v>2749.0781254735125</v>
          </cell>
          <cell r="J99">
            <v>2690.0595671365413</v>
          </cell>
          <cell r="K99">
            <v>2628.7662583999313</v>
          </cell>
          <cell r="L99">
            <v>2565.198199263682</v>
          </cell>
          <cell r="M99">
            <v>2499.3553897277939</v>
          </cell>
          <cell r="N99">
            <v>2431.2378297922655</v>
          </cell>
          <cell r="O99">
            <v>2360.8455194570979</v>
          </cell>
          <cell r="P99">
            <v>2288.178458722291</v>
          </cell>
          <cell r="Q99">
            <v>2213.2366475878453</v>
          </cell>
          <cell r="R99">
            <v>2136.0200860537598</v>
          </cell>
          <cell r="S99">
            <v>2056.5287741200355</v>
          </cell>
          <cell r="T99">
            <v>2041.6793593717728</v>
          </cell>
          <cell r="U99">
            <v>2026.6879207665638</v>
          </cell>
          <cell r="V99">
            <v>2011.5544583044136</v>
          </cell>
          <cell r="W99">
            <v>1996.2789719853181</v>
          </cell>
          <cell r="X99">
            <v>1980.8614618092793</v>
          </cell>
          <cell r="Y99">
            <v>1965.3019277762967</v>
          </cell>
          <cell r="Z99">
            <v>1949.600369886369</v>
          </cell>
          <cell r="AA99">
            <v>1933.7567881394978</v>
          </cell>
          <cell r="AB99">
            <v>1917.7711825356832</v>
          </cell>
          <cell r="AC99">
            <v>1901.6435530749229</v>
          </cell>
          <cell r="AD99">
            <v>1885.3738997572204</v>
          </cell>
          <cell r="AE99">
            <v>1868.9622225825733</v>
          </cell>
          <cell r="AF99">
            <v>1852.4085215509817</v>
          </cell>
          <cell r="AG99">
            <v>1835.7127966624464</v>
          </cell>
          <cell r="AH99">
            <v>1818.8750479169676</v>
          </cell>
          <cell r="AI99">
            <v>1801.8952753145441</v>
          </cell>
          <cell r="AJ99">
            <v>1784.7734788551768</v>
          </cell>
          <cell r="AK99">
            <v>1767.5096585388658</v>
          </cell>
          <cell r="AL99">
            <v>1750.103814365611</v>
          </cell>
          <cell r="AM99">
            <v>1732.5559463354109</v>
          </cell>
        </row>
        <row r="100">
          <cell r="A100" t="str">
            <v>RC3LaLTRG100</v>
          </cell>
          <cell r="B100" t="str">
            <v>RD</v>
          </cell>
          <cell r="C100" t="str">
            <v>Conservative</v>
          </cell>
          <cell r="D100">
            <v>30</v>
          </cell>
          <cell r="E100" t="str">
            <v>LandbasedWind</v>
          </cell>
          <cell r="F100" t="str">
            <v>LTRG10</v>
          </cell>
          <cell r="G100">
            <v>2860.2909909485361</v>
          </cell>
          <cell r="H100">
            <v>2811.2330354842247</v>
          </cell>
          <cell r="I100">
            <v>2761.6191307675012</v>
          </cell>
          <cell r="J100">
            <v>2711.4492767983652</v>
          </cell>
          <cell r="K100">
            <v>2660.7234735768179</v>
          </cell>
          <cell r="L100">
            <v>2609.4417211028581</v>
          </cell>
          <cell r="M100">
            <v>2557.604019376487</v>
          </cell>
          <cell r="N100">
            <v>2505.2103683977043</v>
          </cell>
          <cell r="O100">
            <v>2452.2607681665095</v>
          </cell>
          <cell r="P100">
            <v>2398.7552186829021</v>
          </cell>
          <cell r="Q100">
            <v>2344.6937199468834</v>
          </cell>
          <cell r="R100">
            <v>2290.0762719584527</v>
          </cell>
          <cell r="S100">
            <v>2234.9028747176103</v>
          </cell>
          <cell r="T100">
            <v>2226.3387285272188</v>
          </cell>
          <cell r="U100">
            <v>2217.7364177248583</v>
          </cell>
          <cell r="V100">
            <v>2209.0959423105305</v>
          </cell>
          <cell r="W100">
            <v>2200.417302284236</v>
          </cell>
          <cell r="X100">
            <v>2191.7004976459739</v>
          </cell>
          <cell r="Y100">
            <v>2182.945528395745</v>
          </cell>
          <cell r="Z100">
            <v>2174.152394533548</v>
          </cell>
          <cell r="AA100">
            <v>2165.3210960593833</v>
          </cell>
          <cell r="AB100">
            <v>2156.4516329732523</v>
          </cell>
          <cell r="AC100">
            <v>2147.5440052751519</v>
          </cell>
          <cell r="AD100">
            <v>2138.5982129650856</v>
          </cell>
          <cell r="AE100">
            <v>2129.6142560430521</v>
          </cell>
          <cell r="AF100">
            <v>2120.592134509051</v>
          </cell>
          <cell r="AG100">
            <v>2111.5318483630826</v>
          </cell>
          <cell r="AH100">
            <v>2102.4333976051462</v>
          </cell>
          <cell r="AI100">
            <v>2093.2967822352421</v>
          </cell>
          <cell r="AJ100">
            <v>2084.1220022533716</v>
          </cell>
          <cell r="AK100">
            <v>2074.9090576595336</v>
          </cell>
          <cell r="AL100">
            <v>2065.6579484537265</v>
          </cell>
          <cell r="AM100">
            <v>2056.368674635954</v>
          </cell>
        </row>
        <row r="101">
          <cell r="A101" t="str">
            <v>RA3CoSeattle</v>
          </cell>
          <cell r="B101" t="str">
            <v>RD</v>
          </cell>
          <cell r="C101" t="str">
            <v>Advanced</v>
          </cell>
          <cell r="D101">
            <v>30</v>
          </cell>
          <cell r="E101" t="str">
            <v>CommPV</v>
          </cell>
          <cell r="F101" t="str">
            <v>Seattle</v>
          </cell>
          <cell r="G101">
            <v>2052.1028859736443</v>
          </cell>
          <cell r="H101">
            <v>1812.5237807817207</v>
          </cell>
          <cell r="I101">
            <v>1720.0982309474114</v>
          </cell>
          <cell r="J101">
            <v>1627.672681113102</v>
          </cell>
          <cell r="K101">
            <v>1535.2471312787925</v>
          </cell>
          <cell r="L101">
            <v>1442.8215814444829</v>
          </cell>
          <cell r="M101">
            <v>1350.3960316101736</v>
          </cell>
          <cell r="N101">
            <v>1257.9704817758641</v>
          </cell>
          <cell r="O101">
            <v>1165.5449319415548</v>
          </cell>
          <cell r="P101">
            <v>1073.1193821072452</v>
          </cell>
          <cell r="Q101">
            <v>980.69383227293565</v>
          </cell>
          <cell r="R101">
            <v>888.2682824386261</v>
          </cell>
          <cell r="S101">
            <v>795.84273260431576</v>
          </cell>
          <cell r="T101">
            <v>785.36892427238593</v>
          </cell>
          <cell r="U101">
            <v>774.89511594045609</v>
          </cell>
          <cell r="V101">
            <v>764.42130760852638</v>
          </cell>
          <cell r="W101">
            <v>753.94749927659666</v>
          </cell>
          <cell r="X101">
            <v>743.47369094466683</v>
          </cell>
          <cell r="Y101">
            <v>732.99988261273711</v>
          </cell>
          <cell r="Z101">
            <v>722.52607428080728</v>
          </cell>
          <cell r="AA101">
            <v>712.05226594887756</v>
          </cell>
          <cell r="AB101">
            <v>701.57845761694784</v>
          </cell>
          <cell r="AC101">
            <v>691.10464928501801</v>
          </cell>
          <cell r="AD101">
            <v>680.63084095308818</v>
          </cell>
          <cell r="AE101">
            <v>670.15703262115858</v>
          </cell>
          <cell r="AF101">
            <v>659.68322428922875</v>
          </cell>
          <cell r="AG101">
            <v>649.20941595729892</v>
          </cell>
          <cell r="AH101">
            <v>638.7356076253692</v>
          </cell>
          <cell r="AI101">
            <v>628.26179929343937</v>
          </cell>
          <cell r="AJ101">
            <v>617.78799096150965</v>
          </cell>
          <cell r="AK101">
            <v>607.31418262957982</v>
          </cell>
          <cell r="AL101">
            <v>596.8403742976501</v>
          </cell>
          <cell r="AM101">
            <v>586.36656596571993</v>
          </cell>
        </row>
        <row r="102">
          <cell r="A102" t="str">
            <v>RM3CoSeattle</v>
          </cell>
          <cell r="B102" t="str">
            <v>RD</v>
          </cell>
          <cell r="C102" t="str">
            <v>Moderate</v>
          </cell>
          <cell r="D102">
            <v>30</v>
          </cell>
          <cell r="E102" t="str">
            <v>CommPV</v>
          </cell>
          <cell r="F102" t="str">
            <v>Seattle</v>
          </cell>
          <cell r="G102">
            <v>2052.1028859736443</v>
          </cell>
          <cell r="H102">
            <v>1812.5237807817207</v>
          </cell>
          <cell r="I102">
            <v>1742.0551673469477</v>
          </cell>
          <cell r="J102">
            <v>1671.5865539121746</v>
          </cell>
          <cell r="K102">
            <v>1601.1179404774014</v>
          </cell>
          <cell r="L102">
            <v>1530.6493270426283</v>
          </cell>
          <cell r="M102">
            <v>1460.1807136078551</v>
          </cell>
          <cell r="N102">
            <v>1389.712100173082</v>
          </cell>
          <cell r="O102">
            <v>1319.2434867383088</v>
          </cell>
          <cell r="P102">
            <v>1248.7748733035357</v>
          </cell>
          <cell r="Q102">
            <v>1178.3062598687627</v>
          </cell>
          <cell r="R102">
            <v>1107.8376464339894</v>
          </cell>
          <cell r="S102">
            <v>1037.3690329992173</v>
          </cell>
          <cell r="T102">
            <v>1025.2927179794724</v>
          </cell>
          <cell r="U102">
            <v>1013.2164029597272</v>
          </cell>
          <cell r="V102">
            <v>1001.1400879399822</v>
          </cell>
          <cell r="W102">
            <v>989.06377292023706</v>
          </cell>
          <cell r="X102">
            <v>976.9874579004919</v>
          </cell>
          <cell r="Y102">
            <v>964.91114288074675</v>
          </cell>
          <cell r="Z102">
            <v>952.83482786100171</v>
          </cell>
          <cell r="AA102">
            <v>940.75851284125656</v>
          </cell>
          <cell r="AB102">
            <v>928.68219782151141</v>
          </cell>
          <cell r="AC102">
            <v>916.60588280176626</v>
          </cell>
          <cell r="AD102">
            <v>904.5295677820211</v>
          </cell>
          <cell r="AE102">
            <v>892.45325276227607</v>
          </cell>
          <cell r="AF102">
            <v>880.37693774253091</v>
          </cell>
          <cell r="AG102">
            <v>868.30062272278587</v>
          </cell>
          <cell r="AH102">
            <v>856.22430770304072</v>
          </cell>
          <cell r="AI102">
            <v>844.14799268329568</v>
          </cell>
          <cell r="AJ102">
            <v>832.07167766355053</v>
          </cell>
          <cell r="AK102">
            <v>819.99536264380538</v>
          </cell>
          <cell r="AL102">
            <v>807.91904762406023</v>
          </cell>
          <cell r="AM102">
            <v>795.84273260431576</v>
          </cell>
        </row>
        <row r="103">
          <cell r="A103" t="str">
            <v>RC3CoSeattle</v>
          </cell>
          <cell r="B103" t="str">
            <v>RD</v>
          </cell>
          <cell r="C103" t="str">
            <v>Conservative</v>
          </cell>
          <cell r="D103">
            <v>30</v>
          </cell>
          <cell r="E103" t="str">
            <v>CommPV</v>
          </cell>
          <cell r="F103" t="str">
            <v>Seattle</v>
          </cell>
          <cell r="G103">
            <v>2052.1028859736443</v>
          </cell>
          <cell r="H103">
            <v>1812.5237807817207</v>
          </cell>
          <cell r="I103">
            <v>1794.2124720810837</v>
          </cell>
          <cell r="J103">
            <v>1775.9011633804464</v>
          </cell>
          <cell r="K103">
            <v>1757.5898546798092</v>
          </cell>
          <cell r="L103">
            <v>1739.2785459791717</v>
          </cell>
          <cell r="M103">
            <v>1720.9672372785344</v>
          </cell>
          <cell r="N103">
            <v>1702.6559285778974</v>
          </cell>
          <cell r="O103">
            <v>1684.3446198772601</v>
          </cell>
          <cell r="P103">
            <v>1666.0333111766229</v>
          </cell>
          <cell r="Q103">
            <v>1647.7220024759856</v>
          </cell>
          <cell r="R103">
            <v>1629.4106937753481</v>
          </cell>
          <cell r="S103">
            <v>1611.0993850747122</v>
          </cell>
          <cell r="T103">
            <v>1582.4128674709375</v>
          </cell>
          <cell r="U103">
            <v>1553.7263498671628</v>
          </cell>
          <cell r="V103">
            <v>1525.0398322633882</v>
          </cell>
          <cell r="W103">
            <v>1496.3533146596135</v>
          </cell>
          <cell r="X103">
            <v>1467.6667970558387</v>
          </cell>
          <cell r="Y103">
            <v>1438.9802794520642</v>
          </cell>
          <cell r="Z103">
            <v>1410.2937618482895</v>
          </cell>
          <cell r="AA103">
            <v>1381.6072442445147</v>
          </cell>
          <cell r="AB103">
            <v>1352.9207266407404</v>
          </cell>
          <cell r="AC103">
            <v>1324.2342090369657</v>
          </cell>
          <cell r="AD103">
            <v>1295.5476914331909</v>
          </cell>
          <cell r="AE103">
            <v>1266.8611738294164</v>
          </cell>
          <cell r="AF103">
            <v>1238.1746562256417</v>
          </cell>
          <cell r="AG103">
            <v>1209.4881386218669</v>
          </cell>
          <cell r="AH103">
            <v>1180.8016210180922</v>
          </cell>
          <cell r="AI103">
            <v>1152.1151034143177</v>
          </cell>
          <cell r="AJ103">
            <v>1123.4285858105429</v>
          </cell>
          <cell r="AK103">
            <v>1094.7420682067682</v>
          </cell>
          <cell r="AL103">
            <v>1066.0555506029937</v>
          </cell>
          <cell r="AM103">
            <v>1037.3690329992173</v>
          </cell>
        </row>
        <row r="104">
          <cell r="A104" t="str">
            <v>RA3CoChicago</v>
          </cell>
          <cell r="B104" t="str">
            <v>RD</v>
          </cell>
          <cell r="C104" t="str">
            <v>Advanced</v>
          </cell>
          <cell r="D104">
            <v>30</v>
          </cell>
          <cell r="E104" t="str">
            <v>CommPV</v>
          </cell>
          <cell r="F104" t="str">
            <v>Chicago</v>
          </cell>
          <cell r="G104">
            <v>2052.1028859736443</v>
          </cell>
          <cell r="H104">
            <v>1812.5237807817207</v>
          </cell>
          <cell r="I104">
            <v>1720.0982309474114</v>
          </cell>
          <cell r="J104">
            <v>1627.672681113102</v>
          </cell>
          <cell r="K104">
            <v>1535.2471312787925</v>
          </cell>
          <cell r="L104">
            <v>1442.8215814444829</v>
          </cell>
          <cell r="M104">
            <v>1350.3960316101736</v>
          </cell>
          <cell r="N104">
            <v>1257.9704817758641</v>
          </cell>
          <cell r="O104">
            <v>1165.5449319415548</v>
          </cell>
          <cell r="P104">
            <v>1073.1193821072452</v>
          </cell>
          <cell r="Q104">
            <v>980.69383227293565</v>
          </cell>
          <cell r="R104">
            <v>888.2682824386261</v>
          </cell>
          <cell r="S104">
            <v>795.84273260431576</v>
          </cell>
          <cell r="T104">
            <v>785.36892427238593</v>
          </cell>
          <cell r="U104">
            <v>774.89511594045609</v>
          </cell>
          <cell r="V104">
            <v>764.42130760852638</v>
          </cell>
          <cell r="W104">
            <v>753.94749927659666</v>
          </cell>
          <cell r="X104">
            <v>743.47369094466683</v>
          </cell>
          <cell r="Y104">
            <v>732.99988261273711</v>
          </cell>
          <cell r="Z104">
            <v>722.52607428080728</v>
          </cell>
          <cell r="AA104">
            <v>712.05226594887756</v>
          </cell>
          <cell r="AB104">
            <v>701.57845761694784</v>
          </cell>
          <cell r="AC104">
            <v>691.10464928501801</v>
          </cell>
          <cell r="AD104">
            <v>680.63084095308818</v>
          </cell>
          <cell r="AE104">
            <v>670.15703262115858</v>
          </cell>
          <cell r="AF104">
            <v>659.68322428922875</v>
          </cell>
          <cell r="AG104">
            <v>649.20941595729892</v>
          </cell>
          <cell r="AH104">
            <v>638.7356076253692</v>
          </cell>
          <cell r="AI104">
            <v>628.26179929343937</v>
          </cell>
          <cell r="AJ104">
            <v>617.78799096150965</v>
          </cell>
          <cell r="AK104">
            <v>607.31418262957982</v>
          </cell>
          <cell r="AL104">
            <v>596.8403742976501</v>
          </cell>
          <cell r="AM104">
            <v>586.36656596571993</v>
          </cell>
        </row>
        <row r="105">
          <cell r="A105" t="str">
            <v>RM3CoChicago</v>
          </cell>
          <cell r="B105" t="str">
            <v>RD</v>
          </cell>
          <cell r="C105" t="str">
            <v>Moderate</v>
          </cell>
          <cell r="D105">
            <v>30</v>
          </cell>
          <cell r="E105" t="str">
            <v>CommPV</v>
          </cell>
          <cell r="F105" t="str">
            <v>Chicago</v>
          </cell>
          <cell r="G105">
            <v>2052.1028859736443</v>
          </cell>
          <cell r="H105">
            <v>1812.5237807817207</v>
          </cell>
          <cell r="I105">
            <v>1742.0551673469477</v>
          </cell>
          <cell r="J105">
            <v>1671.5865539121746</v>
          </cell>
          <cell r="K105">
            <v>1601.1179404774014</v>
          </cell>
          <cell r="L105">
            <v>1530.6493270426283</v>
          </cell>
          <cell r="M105">
            <v>1460.1807136078551</v>
          </cell>
          <cell r="N105">
            <v>1389.712100173082</v>
          </cell>
          <cell r="O105">
            <v>1319.2434867383088</v>
          </cell>
          <cell r="P105">
            <v>1248.7748733035357</v>
          </cell>
          <cell r="Q105">
            <v>1178.3062598687627</v>
          </cell>
          <cell r="R105">
            <v>1107.8376464339894</v>
          </cell>
          <cell r="S105">
            <v>1037.3690329992173</v>
          </cell>
          <cell r="T105">
            <v>1025.2927179794724</v>
          </cell>
          <cell r="U105">
            <v>1013.2164029597272</v>
          </cell>
          <cell r="V105">
            <v>1001.1400879399822</v>
          </cell>
          <cell r="W105">
            <v>989.06377292023706</v>
          </cell>
          <cell r="X105">
            <v>976.9874579004919</v>
          </cell>
          <cell r="Y105">
            <v>964.91114288074675</v>
          </cell>
          <cell r="Z105">
            <v>952.83482786100171</v>
          </cell>
          <cell r="AA105">
            <v>940.75851284125656</v>
          </cell>
          <cell r="AB105">
            <v>928.68219782151141</v>
          </cell>
          <cell r="AC105">
            <v>916.60588280176626</v>
          </cell>
          <cell r="AD105">
            <v>904.5295677820211</v>
          </cell>
          <cell r="AE105">
            <v>892.45325276227607</v>
          </cell>
          <cell r="AF105">
            <v>880.37693774253091</v>
          </cell>
          <cell r="AG105">
            <v>868.30062272278587</v>
          </cell>
          <cell r="AH105">
            <v>856.22430770304072</v>
          </cell>
          <cell r="AI105">
            <v>844.14799268329568</v>
          </cell>
          <cell r="AJ105">
            <v>832.07167766355053</v>
          </cell>
          <cell r="AK105">
            <v>819.99536264380538</v>
          </cell>
          <cell r="AL105">
            <v>807.91904762406023</v>
          </cell>
          <cell r="AM105">
            <v>795.84273260431576</v>
          </cell>
        </row>
        <row r="106">
          <cell r="A106" t="str">
            <v>RC3CoChicago</v>
          </cell>
          <cell r="B106" t="str">
            <v>RD</v>
          </cell>
          <cell r="C106" t="str">
            <v>Conservative</v>
          </cell>
          <cell r="D106">
            <v>30</v>
          </cell>
          <cell r="E106" t="str">
            <v>CommPV</v>
          </cell>
          <cell r="F106" t="str">
            <v>Chicago</v>
          </cell>
          <cell r="G106">
            <v>2052.1028859736443</v>
          </cell>
          <cell r="H106">
            <v>1812.5237807817207</v>
          </cell>
          <cell r="I106">
            <v>1794.2124720810837</v>
          </cell>
          <cell r="J106">
            <v>1775.9011633804464</v>
          </cell>
          <cell r="K106">
            <v>1757.5898546798092</v>
          </cell>
          <cell r="L106">
            <v>1739.2785459791717</v>
          </cell>
          <cell r="M106">
            <v>1720.9672372785344</v>
          </cell>
          <cell r="N106">
            <v>1702.6559285778974</v>
          </cell>
          <cell r="O106">
            <v>1684.3446198772601</v>
          </cell>
          <cell r="P106">
            <v>1666.0333111766229</v>
          </cell>
          <cell r="Q106">
            <v>1647.7220024759856</v>
          </cell>
          <cell r="R106">
            <v>1629.4106937753481</v>
          </cell>
          <cell r="S106">
            <v>1611.0993850747122</v>
          </cell>
          <cell r="T106">
            <v>1582.4128674709375</v>
          </cell>
          <cell r="U106">
            <v>1553.7263498671628</v>
          </cell>
          <cell r="V106">
            <v>1525.0398322633882</v>
          </cell>
          <cell r="W106">
            <v>1496.3533146596135</v>
          </cell>
          <cell r="X106">
            <v>1467.6667970558387</v>
          </cell>
          <cell r="Y106">
            <v>1438.9802794520642</v>
          </cell>
          <cell r="Z106">
            <v>1410.2937618482895</v>
          </cell>
          <cell r="AA106">
            <v>1381.6072442445147</v>
          </cell>
          <cell r="AB106">
            <v>1352.9207266407404</v>
          </cell>
          <cell r="AC106">
            <v>1324.2342090369657</v>
          </cell>
          <cell r="AD106">
            <v>1295.5476914331909</v>
          </cell>
          <cell r="AE106">
            <v>1266.8611738294164</v>
          </cell>
          <cell r="AF106">
            <v>1238.1746562256417</v>
          </cell>
          <cell r="AG106">
            <v>1209.4881386218669</v>
          </cell>
          <cell r="AH106">
            <v>1180.8016210180922</v>
          </cell>
          <cell r="AI106">
            <v>1152.1151034143177</v>
          </cell>
          <cell r="AJ106">
            <v>1123.4285858105429</v>
          </cell>
          <cell r="AK106">
            <v>1094.7420682067682</v>
          </cell>
          <cell r="AL106">
            <v>1066.0555506029937</v>
          </cell>
          <cell r="AM106">
            <v>1037.3690329992173</v>
          </cell>
        </row>
        <row r="107">
          <cell r="A107" t="str">
            <v>RA3CoKansasy</v>
          </cell>
          <cell r="B107" t="str">
            <v>RD</v>
          </cell>
          <cell r="C107" t="str">
            <v>Advanced</v>
          </cell>
          <cell r="D107">
            <v>30</v>
          </cell>
          <cell r="E107" t="str">
            <v>CommPV</v>
          </cell>
          <cell r="F107" t="str">
            <v>KansasCity</v>
          </cell>
          <cell r="G107">
            <v>2052.1028859736443</v>
          </cell>
          <cell r="H107">
            <v>1812.5237807817207</v>
          </cell>
          <cell r="I107">
            <v>1720.0982309474114</v>
          </cell>
          <cell r="J107">
            <v>1627.672681113102</v>
          </cell>
          <cell r="K107">
            <v>1535.2471312787925</v>
          </cell>
          <cell r="L107">
            <v>1442.8215814444829</v>
          </cell>
          <cell r="M107">
            <v>1350.3960316101736</v>
          </cell>
          <cell r="N107">
            <v>1257.9704817758641</v>
          </cell>
          <cell r="O107">
            <v>1165.5449319415548</v>
          </cell>
          <cell r="P107">
            <v>1073.1193821072452</v>
          </cell>
          <cell r="Q107">
            <v>980.69383227293565</v>
          </cell>
          <cell r="R107">
            <v>888.2682824386261</v>
          </cell>
          <cell r="S107">
            <v>795.84273260431576</v>
          </cell>
          <cell r="T107">
            <v>785.36892427238593</v>
          </cell>
          <cell r="U107">
            <v>774.89511594045609</v>
          </cell>
          <cell r="V107">
            <v>764.42130760852638</v>
          </cell>
          <cell r="W107">
            <v>753.94749927659666</v>
          </cell>
          <cell r="X107">
            <v>743.47369094466683</v>
          </cell>
          <cell r="Y107">
            <v>732.99988261273711</v>
          </cell>
          <cell r="Z107">
            <v>722.52607428080728</v>
          </cell>
          <cell r="AA107">
            <v>712.05226594887756</v>
          </cell>
          <cell r="AB107">
            <v>701.57845761694784</v>
          </cell>
          <cell r="AC107">
            <v>691.10464928501801</v>
          </cell>
          <cell r="AD107">
            <v>680.63084095308818</v>
          </cell>
          <cell r="AE107">
            <v>670.15703262115858</v>
          </cell>
          <cell r="AF107">
            <v>659.68322428922875</v>
          </cell>
          <cell r="AG107">
            <v>649.20941595729892</v>
          </cell>
          <cell r="AH107">
            <v>638.7356076253692</v>
          </cell>
          <cell r="AI107">
            <v>628.26179929343937</v>
          </cell>
          <cell r="AJ107">
            <v>617.78799096150965</v>
          </cell>
          <cell r="AK107">
            <v>607.31418262957982</v>
          </cell>
          <cell r="AL107">
            <v>596.8403742976501</v>
          </cell>
          <cell r="AM107">
            <v>586.36656596571993</v>
          </cell>
        </row>
        <row r="108">
          <cell r="A108" t="str">
            <v>RM3CoKansasy</v>
          </cell>
          <cell r="B108" t="str">
            <v>RD</v>
          </cell>
          <cell r="C108" t="str">
            <v>Moderate</v>
          </cell>
          <cell r="D108">
            <v>30</v>
          </cell>
          <cell r="E108" t="str">
            <v>CommPV</v>
          </cell>
          <cell r="F108" t="str">
            <v>KansasCity</v>
          </cell>
          <cell r="G108">
            <v>2052.1028859736443</v>
          </cell>
          <cell r="H108">
            <v>1812.5237807817207</v>
          </cell>
          <cell r="I108">
            <v>1742.0551673469477</v>
          </cell>
          <cell r="J108">
            <v>1671.5865539121746</v>
          </cell>
          <cell r="K108">
            <v>1601.1179404774014</v>
          </cell>
          <cell r="L108">
            <v>1530.6493270426283</v>
          </cell>
          <cell r="M108">
            <v>1460.1807136078551</v>
          </cell>
          <cell r="N108">
            <v>1389.712100173082</v>
          </cell>
          <cell r="O108">
            <v>1319.2434867383088</v>
          </cell>
          <cell r="P108">
            <v>1248.7748733035357</v>
          </cell>
          <cell r="Q108">
            <v>1178.3062598687627</v>
          </cell>
          <cell r="R108">
            <v>1107.8376464339894</v>
          </cell>
          <cell r="S108">
            <v>1037.3690329992173</v>
          </cell>
          <cell r="T108">
            <v>1025.2927179794724</v>
          </cell>
          <cell r="U108">
            <v>1013.2164029597272</v>
          </cell>
          <cell r="V108">
            <v>1001.1400879399822</v>
          </cell>
          <cell r="W108">
            <v>989.06377292023706</v>
          </cell>
          <cell r="X108">
            <v>976.9874579004919</v>
          </cell>
          <cell r="Y108">
            <v>964.91114288074675</v>
          </cell>
          <cell r="Z108">
            <v>952.83482786100171</v>
          </cell>
          <cell r="AA108">
            <v>940.75851284125656</v>
          </cell>
          <cell r="AB108">
            <v>928.68219782151141</v>
          </cell>
          <cell r="AC108">
            <v>916.60588280176626</v>
          </cell>
          <cell r="AD108">
            <v>904.5295677820211</v>
          </cell>
          <cell r="AE108">
            <v>892.45325276227607</v>
          </cell>
          <cell r="AF108">
            <v>880.37693774253091</v>
          </cell>
          <cell r="AG108">
            <v>868.30062272278587</v>
          </cell>
          <cell r="AH108">
            <v>856.22430770304072</v>
          </cell>
          <cell r="AI108">
            <v>844.14799268329568</v>
          </cell>
          <cell r="AJ108">
            <v>832.07167766355053</v>
          </cell>
          <cell r="AK108">
            <v>819.99536264380538</v>
          </cell>
          <cell r="AL108">
            <v>807.91904762406023</v>
          </cell>
          <cell r="AM108">
            <v>795.84273260431576</v>
          </cell>
        </row>
        <row r="109">
          <cell r="A109" t="str">
            <v>RC3CoKansasy</v>
          </cell>
          <cell r="B109" t="str">
            <v>RD</v>
          </cell>
          <cell r="C109" t="str">
            <v>Conservative</v>
          </cell>
          <cell r="D109">
            <v>30</v>
          </cell>
          <cell r="E109" t="str">
            <v>CommPV</v>
          </cell>
          <cell r="F109" t="str">
            <v>KansasCity</v>
          </cell>
          <cell r="G109">
            <v>2052.1028859736443</v>
          </cell>
          <cell r="H109">
            <v>1812.5237807817207</v>
          </cell>
          <cell r="I109">
            <v>1794.2124720810837</v>
          </cell>
          <cell r="J109">
            <v>1775.9011633804464</v>
          </cell>
          <cell r="K109">
            <v>1757.5898546798092</v>
          </cell>
          <cell r="L109">
            <v>1739.2785459791717</v>
          </cell>
          <cell r="M109">
            <v>1720.9672372785344</v>
          </cell>
          <cell r="N109">
            <v>1702.6559285778974</v>
          </cell>
          <cell r="O109">
            <v>1684.3446198772601</v>
          </cell>
          <cell r="P109">
            <v>1666.0333111766229</v>
          </cell>
          <cell r="Q109">
            <v>1647.7220024759856</v>
          </cell>
          <cell r="R109">
            <v>1629.4106937753481</v>
          </cell>
          <cell r="S109">
            <v>1611.0993850747122</v>
          </cell>
          <cell r="T109">
            <v>1582.4128674709375</v>
          </cell>
          <cell r="U109">
            <v>1553.7263498671628</v>
          </cell>
          <cell r="V109">
            <v>1525.0398322633882</v>
          </cell>
          <cell r="W109">
            <v>1496.3533146596135</v>
          </cell>
          <cell r="X109">
            <v>1467.6667970558387</v>
          </cell>
          <cell r="Y109">
            <v>1438.9802794520642</v>
          </cell>
          <cell r="Z109">
            <v>1410.2937618482895</v>
          </cell>
          <cell r="AA109">
            <v>1381.6072442445147</v>
          </cell>
          <cell r="AB109">
            <v>1352.9207266407404</v>
          </cell>
          <cell r="AC109">
            <v>1324.2342090369657</v>
          </cell>
          <cell r="AD109">
            <v>1295.5476914331909</v>
          </cell>
          <cell r="AE109">
            <v>1266.8611738294164</v>
          </cell>
          <cell r="AF109">
            <v>1238.1746562256417</v>
          </cell>
          <cell r="AG109">
            <v>1209.4881386218669</v>
          </cell>
          <cell r="AH109">
            <v>1180.8016210180922</v>
          </cell>
          <cell r="AI109">
            <v>1152.1151034143177</v>
          </cell>
          <cell r="AJ109">
            <v>1123.4285858105429</v>
          </cell>
          <cell r="AK109">
            <v>1094.7420682067682</v>
          </cell>
          <cell r="AL109">
            <v>1066.0555506029937</v>
          </cell>
          <cell r="AM109">
            <v>1037.3690329992173</v>
          </cell>
        </row>
        <row r="110">
          <cell r="A110" t="str">
            <v>RA3CoLosAngs</v>
          </cell>
          <cell r="B110" t="str">
            <v>RD</v>
          </cell>
          <cell r="C110" t="str">
            <v>Advanced</v>
          </cell>
          <cell r="D110">
            <v>30</v>
          </cell>
          <cell r="E110" t="str">
            <v>CommPV</v>
          </cell>
          <cell r="F110" t="str">
            <v>LosAngeles</v>
          </cell>
          <cell r="G110">
            <v>2052.1028859736443</v>
          </cell>
          <cell r="H110">
            <v>1812.5237807817207</v>
          </cell>
          <cell r="I110">
            <v>1720.0982309474114</v>
          </cell>
          <cell r="J110">
            <v>1627.672681113102</v>
          </cell>
          <cell r="K110">
            <v>1535.2471312787925</v>
          </cell>
          <cell r="L110">
            <v>1442.8215814444829</v>
          </cell>
          <cell r="M110">
            <v>1350.3960316101736</v>
          </cell>
          <cell r="N110">
            <v>1257.9704817758641</v>
          </cell>
          <cell r="O110">
            <v>1165.5449319415548</v>
          </cell>
          <cell r="P110">
            <v>1073.1193821072452</v>
          </cell>
          <cell r="Q110">
            <v>980.69383227293565</v>
          </cell>
          <cell r="R110">
            <v>888.2682824386261</v>
          </cell>
          <cell r="S110">
            <v>795.84273260431576</v>
          </cell>
          <cell r="T110">
            <v>785.36892427238593</v>
          </cell>
          <cell r="U110">
            <v>774.89511594045609</v>
          </cell>
          <cell r="V110">
            <v>764.42130760852638</v>
          </cell>
          <cell r="W110">
            <v>753.94749927659666</v>
          </cell>
          <cell r="X110">
            <v>743.47369094466683</v>
          </cell>
          <cell r="Y110">
            <v>732.99988261273711</v>
          </cell>
          <cell r="Z110">
            <v>722.52607428080728</v>
          </cell>
          <cell r="AA110">
            <v>712.05226594887756</v>
          </cell>
          <cell r="AB110">
            <v>701.57845761694784</v>
          </cell>
          <cell r="AC110">
            <v>691.10464928501801</v>
          </cell>
          <cell r="AD110">
            <v>680.63084095308818</v>
          </cell>
          <cell r="AE110">
            <v>670.15703262115858</v>
          </cell>
          <cell r="AF110">
            <v>659.68322428922875</v>
          </cell>
          <cell r="AG110">
            <v>649.20941595729892</v>
          </cell>
          <cell r="AH110">
            <v>638.7356076253692</v>
          </cell>
          <cell r="AI110">
            <v>628.26179929343937</v>
          </cell>
          <cell r="AJ110">
            <v>617.78799096150965</v>
          </cell>
          <cell r="AK110">
            <v>607.31418262957982</v>
          </cell>
          <cell r="AL110">
            <v>596.8403742976501</v>
          </cell>
          <cell r="AM110">
            <v>586.36656596571993</v>
          </cell>
        </row>
        <row r="111">
          <cell r="A111" t="str">
            <v>RM3CoLosAngs</v>
          </cell>
          <cell r="B111" t="str">
            <v>RD</v>
          </cell>
          <cell r="C111" t="str">
            <v>Moderate</v>
          </cell>
          <cell r="D111">
            <v>30</v>
          </cell>
          <cell r="E111" t="str">
            <v>CommPV</v>
          </cell>
          <cell r="F111" t="str">
            <v>LosAngeles</v>
          </cell>
          <cell r="G111">
            <v>2052.1028859736443</v>
          </cell>
          <cell r="H111">
            <v>1812.5237807817207</v>
          </cell>
          <cell r="I111">
            <v>1742.0551673469477</v>
          </cell>
          <cell r="J111">
            <v>1671.5865539121746</v>
          </cell>
          <cell r="K111">
            <v>1601.1179404774014</v>
          </cell>
          <cell r="L111">
            <v>1530.6493270426283</v>
          </cell>
          <cell r="M111">
            <v>1460.1807136078551</v>
          </cell>
          <cell r="N111">
            <v>1389.712100173082</v>
          </cell>
          <cell r="O111">
            <v>1319.2434867383088</v>
          </cell>
          <cell r="P111">
            <v>1248.7748733035357</v>
          </cell>
          <cell r="Q111">
            <v>1178.3062598687627</v>
          </cell>
          <cell r="R111">
            <v>1107.8376464339894</v>
          </cell>
          <cell r="S111">
            <v>1037.3690329992173</v>
          </cell>
          <cell r="T111">
            <v>1025.2927179794724</v>
          </cell>
          <cell r="U111">
            <v>1013.2164029597272</v>
          </cell>
          <cell r="V111">
            <v>1001.1400879399822</v>
          </cell>
          <cell r="W111">
            <v>989.06377292023706</v>
          </cell>
          <cell r="X111">
            <v>976.9874579004919</v>
          </cell>
          <cell r="Y111">
            <v>964.91114288074675</v>
          </cell>
          <cell r="Z111">
            <v>952.83482786100171</v>
          </cell>
          <cell r="AA111">
            <v>940.75851284125656</v>
          </cell>
          <cell r="AB111">
            <v>928.68219782151141</v>
          </cell>
          <cell r="AC111">
            <v>916.60588280176626</v>
          </cell>
          <cell r="AD111">
            <v>904.5295677820211</v>
          </cell>
          <cell r="AE111">
            <v>892.45325276227607</v>
          </cell>
          <cell r="AF111">
            <v>880.37693774253091</v>
          </cell>
          <cell r="AG111">
            <v>868.30062272278587</v>
          </cell>
          <cell r="AH111">
            <v>856.22430770304072</v>
          </cell>
          <cell r="AI111">
            <v>844.14799268329568</v>
          </cell>
          <cell r="AJ111">
            <v>832.07167766355053</v>
          </cell>
          <cell r="AK111">
            <v>819.99536264380538</v>
          </cell>
          <cell r="AL111">
            <v>807.91904762406023</v>
          </cell>
          <cell r="AM111">
            <v>795.84273260431576</v>
          </cell>
        </row>
        <row r="112">
          <cell r="A112" t="str">
            <v>RC3CoLosAngs</v>
          </cell>
          <cell r="B112" t="str">
            <v>RD</v>
          </cell>
          <cell r="C112" t="str">
            <v>Conservative</v>
          </cell>
          <cell r="D112">
            <v>30</v>
          </cell>
          <cell r="E112" t="str">
            <v>CommPV</v>
          </cell>
          <cell r="F112" t="str">
            <v>LosAngeles</v>
          </cell>
          <cell r="G112">
            <v>2052.1028859736443</v>
          </cell>
          <cell r="H112">
            <v>1812.5237807817207</v>
          </cell>
          <cell r="I112">
            <v>1794.2124720810837</v>
          </cell>
          <cell r="J112">
            <v>1775.9011633804464</v>
          </cell>
          <cell r="K112">
            <v>1757.5898546798092</v>
          </cell>
          <cell r="L112">
            <v>1739.2785459791717</v>
          </cell>
          <cell r="M112">
            <v>1720.9672372785344</v>
          </cell>
          <cell r="N112">
            <v>1702.6559285778974</v>
          </cell>
          <cell r="O112">
            <v>1684.3446198772601</v>
          </cell>
          <cell r="P112">
            <v>1666.0333111766229</v>
          </cell>
          <cell r="Q112">
            <v>1647.7220024759856</v>
          </cell>
          <cell r="R112">
            <v>1629.4106937753481</v>
          </cell>
          <cell r="S112">
            <v>1611.0993850747122</v>
          </cell>
          <cell r="T112">
            <v>1582.4128674709375</v>
          </cell>
          <cell r="U112">
            <v>1553.7263498671628</v>
          </cell>
          <cell r="V112">
            <v>1525.0398322633882</v>
          </cell>
          <cell r="W112">
            <v>1496.3533146596135</v>
          </cell>
          <cell r="X112">
            <v>1467.6667970558387</v>
          </cell>
          <cell r="Y112">
            <v>1438.9802794520642</v>
          </cell>
          <cell r="Z112">
            <v>1410.2937618482895</v>
          </cell>
          <cell r="AA112">
            <v>1381.6072442445147</v>
          </cell>
          <cell r="AB112">
            <v>1352.9207266407404</v>
          </cell>
          <cell r="AC112">
            <v>1324.2342090369657</v>
          </cell>
          <cell r="AD112">
            <v>1295.5476914331909</v>
          </cell>
          <cell r="AE112">
            <v>1266.8611738294164</v>
          </cell>
          <cell r="AF112">
            <v>1238.1746562256417</v>
          </cell>
          <cell r="AG112">
            <v>1209.4881386218669</v>
          </cell>
          <cell r="AH112">
            <v>1180.8016210180922</v>
          </cell>
          <cell r="AI112">
            <v>1152.1151034143177</v>
          </cell>
          <cell r="AJ112">
            <v>1123.4285858105429</v>
          </cell>
          <cell r="AK112">
            <v>1094.7420682067682</v>
          </cell>
          <cell r="AL112">
            <v>1066.0555506029937</v>
          </cell>
          <cell r="AM112">
            <v>1037.3690329992173</v>
          </cell>
        </row>
        <row r="113">
          <cell r="A113" t="str">
            <v>RA3CoDaggett</v>
          </cell>
          <cell r="B113" t="str">
            <v>RD</v>
          </cell>
          <cell r="C113" t="str">
            <v>Advanced</v>
          </cell>
          <cell r="D113">
            <v>30</v>
          </cell>
          <cell r="E113" t="str">
            <v>CommPV</v>
          </cell>
          <cell r="F113" t="str">
            <v>Daggett</v>
          </cell>
          <cell r="G113">
            <v>2052.1028859736443</v>
          </cell>
          <cell r="H113">
            <v>1812.5237807817207</v>
          </cell>
          <cell r="I113">
            <v>1720.0982309474114</v>
          </cell>
          <cell r="J113">
            <v>1627.672681113102</v>
          </cell>
          <cell r="K113">
            <v>1535.2471312787925</v>
          </cell>
          <cell r="L113">
            <v>1442.8215814444829</v>
          </cell>
          <cell r="M113">
            <v>1350.3960316101736</v>
          </cell>
          <cell r="N113">
            <v>1257.9704817758641</v>
          </cell>
          <cell r="O113">
            <v>1165.5449319415548</v>
          </cell>
          <cell r="P113">
            <v>1073.1193821072452</v>
          </cell>
          <cell r="Q113">
            <v>980.69383227293565</v>
          </cell>
          <cell r="R113">
            <v>888.2682824386261</v>
          </cell>
          <cell r="S113">
            <v>795.84273260431576</v>
          </cell>
          <cell r="T113">
            <v>785.36892427238593</v>
          </cell>
          <cell r="U113">
            <v>774.89511594045609</v>
          </cell>
          <cell r="V113">
            <v>764.42130760852638</v>
          </cell>
          <cell r="W113">
            <v>753.94749927659666</v>
          </cell>
          <cell r="X113">
            <v>743.47369094466683</v>
          </cell>
          <cell r="Y113">
            <v>732.99988261273711</v>
          </cell>
          <cell r="Z113">
            <v>722.52607428080728</v>
          </cell>
          <cell r="AA113">
            <v>712.05226594887756</v>
          </cell>
          <cell r="AB113">
            <v>701.57845761694784</v>
          </cell>
          <cell r="AC113">
            <v>691.10464928501801</v>
          </cell>
          <cell r="AD113">
            <v>680.63084095308818</v>
          </cell>
          <cell r="AE113">
            <v>670.15703262115858</v>
          </cell>
          <cell r="AF113">
            <v>659.68322428922875</v>
          </cell>
          <cell r="AG113">
            <v>649.20941595729892</v>
          </cell>
          <cell r="AH113">
            <v>638.7356076253692</v>
          </cell>
          <cell r="AI113">
            <v>628.26179929343937</v>
          </cell>
          <cell r="AJ113">
            <v>617.78799096150965</v>
          </cell>
          <cell r="AK113">
            <v>607.31418262957982</v>
          </cell>
          <cell r="AL113">
            <v>596.8403742976501</v>
          </cell>
          <cell r="AM113">
            <v>586.36656596571993</v>
          </cell>
        </row>
        <row r="114">
          <cell r="A114" t="str">
            <v>RM3CoDaggett</v>
          </cell>
          <cell r="B114" t="str">
            <v>RD</v>
          </cell>
          <cell r="C114" t="str">
            <v>Moderate</v>
          </cell>
          <cell r="D114">
            <v>30</v>
          </cell>
          <cell r="E114" t="str">
            <v>CommPV</v>
          </cell>
          <cell r="F114" t="str">
            <v>Daggett</v>
          </cell>
          <cell r="G114">
            <v>2052.1028859736443</v>
          </cell>
          <cell r="H114">
            <v>1812.5237807817207</v>
          </cell>
          <cell r="I114">
            <v>1742.0551673469477</v>
          </cell>
          <cell r="J114">
            <v>1671.5865539121746</v>
          </cell>
          <cell r="K114">
            <v>1601.1179404774014</v>
          </cell>
          <cell r="L114">
            <v>1530.6493270426283</v>
          </cell>
          <cell r="M114">
            <v>1460.1807136078551</v>
          </cell>
          <cell r="N114">
            <v>1389.712100173082</v>
          </cell>
          <cell r="O114">
            <v>1319.2434867383088</v>
          </cell>
          <cell r="P114">
            <v>1248.7748733035357</v>
          </cell>
          <cell r="Q114">
            <v>1178.3062598687627</v>
          </cell>
          <cell r="R114">
            <v>1107.8376464339894</v>
          </cell>
          <cell r="S114">
            <v>1037.3690329992173</v>
          </cell>
          <cell r="T114">
            <v>1025.2927179794724</v>
          </cell>
          <cell r="U114">
            <v>1013.2164029597272</v>
          </cell>
          <cell r="V114">
            <v>1001.1400879399822</v>
          </cell>
          <cell r="W114">
            <v>989.06377292023706</v>
          </cell>
          <cell r="X114">
            <v>976.9874579004919</v>
          </cell>
          <cell r="Y114">
            <v>964.91114288074675</v>
          </cell>
          <cell r="Z114">
            <v>952.83482786100171</v>
          </cell>
          <cell r="AA114">
            <v>940.75851284125656</v>
          </cell>
          <cell r="AB114">
            <v>928.68219782151141</v>
          </cell>
          <cell r="AC114">
            <v>916.60588280176626</v>
          </cell>
          <cell r="AD114">
            <v>904.5295677820211</v>
          </cell>
          <cell r="AE114">
            <v>892.45325276227607</v>
          </cell>
          <cell r="AF114">
            <v>880.37693774253091</v>
          </cell>
          <cell r="AG114">
            <v>868.30062272278587</v>
          </cell>
          <cell r="AH114">
            <v>856.22430770304072</v>
          </cell>
          <cell r="AI114">
            <v>844.14799268329568</v>
          </cell>
          <cell r="AJ114">
            <v>832.07167766355053</v>
          </cell>
          <cell r="AK114">
            <v>819.99536264380538</v>
          </cell>
          <cell r="AL114">
            <v>807.91904762406023</v>
          </cell>
          <cell r="AM114">
            <v>795.84273260431576</v>
          </cell>
        </row>
        <row r="115">
          <cell r="A115" t="str">
            <v>RC3CoDaggett</v>
          </cell>
          <cell r="B115" t="str">
            <v>RD</v>
          </cell>
          <cell r="C115" t="str">
            <v>Conservative</v>
          </cell>
          <cell r="D115">
            <v>30</v>
          </cell>
          <cell r="E115" t="str">
            <v>CommPV</v>
          </cell>
          <cell r="F115" t="str">
            <v>Daggett</v>
          </cell>
          <cell r="G115">
            <v>2052.1028859736443</v>
          </cell>
          <cell r="H115">
            <v>1812.5237807817207</v>
          </cell>
          <cell r="I115">
            <v>1794.2124720810837</v>
          </cell>
          <cell r="J115">
            <v>1775.9011633804464</v>
          </cell>
          <cell r="K115">
            <v>1757.5898546798092</v>
          </cell>
          <cell r="L115">
            <v>1739.2785459791717</v>
          </cell>
          <cell r="M115">
            <v>1720.9672372785344</v>
          </cell>
          <cell r="N115">
            <v>1702.6559285778974</v>
          </cell>
          <cell r="O115">
            <v>1684.3446198772601</v>
          </cell>
          <cell r="P115">
            <v>1666.0333111766229</v>
          </cell>
          <cell r="Q115">
            <v>1647.7220024759856</v>
          </cell>
          <cell r="R115">
            <v>1629.4106937753481</v>
          </cell>
          <cell r="S115">
            <v>1611.0993850747122</v>
          </cell>
          <cell r="T115">
            <v>1582.4128674709375</v>
          </cell>
          <cell r="U115">
            <v>1553.7263498671628</v>
          </cell>
          <cell r="V115">
            <v>1525.0398322633882</v>
          </cell>
          <cell r="W115">
            <v>1496.3533146596135</v>
          </cell>
          <cell r="X115">
            <v>1467.6667970558387</v>
          </cell>
          <cell r="Y115">
            <v>1438.9802794520642</v>
          </cell>
          <cell r="Z115">
            <v>1410.2937618482895</v>
          </cell>
          <cell r="AA115">
            <v>1381.6072442445147</v>
          </cell>
          <cell r="AB115">
            <v>1352.9207266407404</v>
          </cell>
          <cell r="AC115">
            <v>1324.2342090369657</v>
          </cell>
          <cell r="AD115">
            <v>1295.5476914331909</v>
          </cell>
          <cell r="AE115">
            <v>1266.8611738294164</v>
          </cell>
          <cell r="AF115">
            <v>1238.1746562256417</v>
          </cell>
          <cell r="AG115">
            <v>1209.4881386218669</v>
          </cell>
          <cell r="AH115">
            <v>1180.8016210180922</v>
          </cell>
          <cell r="AI115">
            <v>1152.1151034143177</v>
          </cell>
          <cell r="AJ115">
            <v>1123.4285858105429</v>
          </cell>
          <cell r="AK115">
            <v>1094.7420682067682</v>
          </cell>
          <cell r="AL115">
            <v>1066.0555506029937</v>
          </cell>
          <cell r="AM115">
            <v>1037.3690329992173</v>
          </cell>
        </row>
        <row r="116">
          <cell r="A116" t="str">
            <v>RA3ReSeattle</v>
          </cell>
          <cell r="B116" t="str">
            <v>RD</v>
          </cell>
          <cell r="C116" t="str">
            <v>Advanced</v>
          </cell>
          <cell r="D116">
            <v>30</v>
          </cell>
          <cell r="E116" t="str">
            <v>ResPV</v>
          </cell>
          <cell r="F116" t="str">
            <v>Seattle</v>
          </cell>
          <cell r="G116">
            <v>3054.318209074861</v>
          </cell>
          <cell r="H116">
            <v>2796.2450712039476</v>
          </cell>
          <cell r="I116">
            <v>2620.0097995821379</v>
          </cell>
          <cell r="J116">
            <v>2443.7745279603282</v>
          </cell>
          <cell r="K116">
            <v>2267.5392563385185</v>
          </cell>
          <cell r="L116">
            <v>2091.3039847167088</v>
          </cell>
          <cell r="M116">
            <v>1915.0687130948995</v>
          </cell>
          <cell r="N116">
            <v>1738.8334414730903</v>
          </cell>
          <cell r="O116">
            <v>1562.5981698512808</v>
          </cell>
          <cell r="P116">
            <v>1386.3628982294713</v>
          </cell>
          <cell r="Q116">
            <v>1210.127626607662</v>
          </cell>
          <cell r="R116">
            <v>1033.8923549858525</v>
          </cell>
          <cell r="S116">
            <v>857.6570833640435</v>
          </cell>
          <cell r="T116">
            <v>844.89527525862138</v>
          </cell>
          <cell r="U116">
            <v>832.13346715319938</v>
          </cell>
          <cell r="V116">
            <v>819.37165904777726</v>
          </cell>
          <cell r="W116">
            <v>806.60985094235525</v>
          </cell>
          <cell r="X116">
            <v>793.84804283693325</v>
          </cell>
          <cell r="Y116">
            <v>781.08623473151113</v>
          </cell>
          <cell r="Z116">
            <v>768.32442662608912</v>
          </cell>
          <cell r="AA116">
            <v>755.56261852066712</v>
          </cell>
          <cell r="AB116">
            <v>742.800810415245</v>
          </cell>
          <cell r="AC116">
            <v>730.03900230982299</v>
          </cell>
          <cell r="AD116">
            <v>717.27719420440098</v>
          </cell>
          <cell r="AE116">
            <v>704.51538609897887</v>
          </cell>
          <cell r="AF116">
            <v>691.75357799355686</v>
          </cell>
          <cell r="AG116">
            <v>678.99176988813485</v>
          </cell>
          <cell r="AH116">
            <v>666.22996178271273</v>
          </cell>
          <cell r="AI116">
            <v>653.46815367729073</v>
          </cell>
          <cell r="AJ116">
            <v>640.70634557186872</v>
          </cell>
          <cell r="AK116">
            <v>627.9445374664466</v>
          </cell>
          <cell r="AL116">
            <v>615.1827293610246</v>
          </cell>
          <cell r="AM116">
            <v>602.42092125560248</v>
          </cell>
        </row>
        <row r="117">
          <cell r="A117" t="str">
            <v>RM3ReSeattle</v>
          </cell>
          <cell r="B117" t="str">
            <v>RD</v>
          </cell>
          <cell r="C117" t="str">
            <v>Moderate</v>
          </cell>
          <cell r="D117">
            <v>30</v>
          </cell>
          <cell r="E117" t="str">
            <v>ResPV</v>
          </cell>
          <cell r="F117" t="str">
            <v>Seattle</v>
          </cell>
          <cell r="G117">
            <v>3054.318209074861</v>
          </cell>
          <cell r="H117">
            <v>2796.2450712039476</v>
          </cell>
          <cell r="I117">
            <v>2644.2786630962364</v>
          </cell>
          <cell r="J117">
            <v>2492.3122549885256</v>
          </cell>
          <cell r="K117">
            <v>2340.3458468808144</v>
          </cell>
          <cell r="L117">
            <v>2188.3794387731036</v>
          </cell>
          <cell r="M117">
            <v>2036.4130306653924</v>
          </cell>
          <cell r="N117">
            <v>1884.4466225576816</v>
          </cell>
          <cell r="O117">
            <v>1732.4802144499708</v>
          </cell>
          <cell r="P117">
            <v>1580.5138063422601</v>
          </cell>
          <cell r="Q117">
            <v>1428.5473982345493</v>
          </cell>
          <cell r="R117">
            <v>1276.5809901268385</v>
          </cell>
          <cell r="S117">
            <v>1124.6145820191289</v>
          </cell>
          <cell r="T117">
            <v>1111.2667070863747</v>
          </cell>
          <cell r="U117">
            <v>1097.9188321536203</v>
          </cell>
          <cell r="V117">
            <v>1084.5709572208661</v>
          </cell>
          <cell r="W117">
            <v>1071.223082288112</v>
          </cell>
          <cell r="X117">
            <v>1057.8752073553576</v>
          </cell>
          <cell r="Y117">
            <v>1044.5273324226034</v>
          </cell>
          <cell r="Z117">
            <v>1031.1794574898493</v>
          </cell>
          <cell r="AA117">
            <v>1017.831582557095</v>
          </cell>
          <cell r="AB117">
            <v>1004.4837076243407</v>
          </cell>
          <cell r="AC117">
            <v>991.13583269158642</v>
          </cell>
          <cell r="AD117">
            <v>977.78795775883225</v>
          </cell>
          <cell r="AE117">
            <v>964.44008282607797</v>
          </cell>
          <cell r="AF117">
            <v>951.09220789332369</v>
          </cell>
          <cell r="AG117">
            <v>937.74433296056952</v>
          </cell>
          <cell r="AH117">
            <v>924.39645802781524</v>
          </cell>
          <cell r="AI117">
            <v>911.04858309506096</v>
          </cell>
          <cell r="AJ117">
            <v>897.70070816230668</v>
          </cell>
          <cell r="AK117">
            <v>884.35283322955252</v>
          </cell>
          <cell r="AL117">
            <v>871.00495829679824</v>
          </cell>
          <cell r="AM117">
            <v>857.6570833640435</v>
          </cell>
        </row>
        <row r="118">
          <cell r="A118" t="str">
            <v>RC3ReSeattle</v>
          </cell>
          <cell r="B118" t="str">
            <v>RD</v>
          </cell>
          <cell r="C118" t="str">
            <v>Conservative</v>
          </cell>
          <cell r="D118">
            <v>30</v>
          </cell>
          <cell r="E118" t="str">
            <v>ResPV</v>
          </cell>
          <cell r="F118" t="str">
            <v>Seattle</v>
          </cell>
          <cell r="G118">
            <v>3054.318209074861</v>
          </cell>
          <cell r="H118">
            <v>2796.2450712039476</v>
          </cell>
          <cell r="I118">
            <v>2762.9653874516584</v>
          </cell>
          <cell r="J118">
            <v>2729.6857036993697</v>
          </cell>
          <cell r="K118">
            <v>2696.4060199470809</v>
          </cell>
          <cell r="L118">
            <v>2663.1263361947922</v>
          </cell>
          <cell r="M118">
            <v>2629.8466524425035</v>
          </cell>
          <cell r="N118">
            <v>2596.5669686902143</v>
          </cell>
          <cell r="O118">
            <v>2563.2872849379255</v>
          </cell>
          <cell r="P118">
            <v>2530.0076011856368</v>
          </cell>
          <cell r="Q118">
            <v>2496.727917433348</v>
          </cell>
          <cell r="R118">
            <v>2463.4482336810588</v>
          </cell>
          <cell r="S118">
            <v>2430.1685499287696</v>
          </cell>
          <cell r="T118">
            <v>2364.8908515332878</v>
          </cell>
          <cell r="U118">
            <v>2299.613153137806</v>
          </cell>
          <cell r="V118">
            <v>2234.3354547423241</v>
          </cell>
          <cell r="W118">
            <v>2169.0577563468419</v>
          </cell>
          <cell r="X118">
            <v>2103.78005795136</v>
          </cell>
          <cell r="Y118">
            <v>2038.5023595558782</v>
          </cell>
          <cell r="Z118">
            <v>1973.2246611603962</v>
          </cell>
          <cell r="AA118">
            <v>1907.9469627649139</v>
          </cell>
          <cell r="AB118">
            <v>1842.6692643694319</v>
          </cell>
          <cell r="AC118">
            <v>1777.3915659739496</v>
          </cell>
          <cell r="AD118">
            <v>1712.1138675784675</v>
          </cell>
          <cell r="AE118">
            <v>1646.8361691829853</v>
          </cell>
          <cell r="AF118">
            <v>1581.5584707875032</v>
          </cell>
          <cell r="AG118">
            <v>1516.2807723920212</v>
          </cell>
          <cell r="AH118">
            <v>1451.0030739965389</v>
          </cell>
          <cell r="AI118">
            <v>1385.7253756010568</v>
          </cell>
          <cell r="AJ118">
            <v>1320.4476772055746</v>
          </cell>
          <cell r="AK118">
            <v>1255.1699788100925</v>
          </cell>
          <cell r="AL118">
            <v>1189.8922804146105</v>
          </cell>
          <cell r="AM118">
            <v>1124.6145820191289</v>
          </cell>
        </row>
        <row r="119">
          <cell r="A119" t="str">
            <v>RA3ReChicago</v>
          </cell>
          <cell r="B119" t="str">
            <v>RD</v>
          </cell>
          <cell r="C119" t="str">
            <v>Advanced</v>
          </cell>
          <cell r="D119">
            <v>30</v>
          </cell>
          <cell r="E119" t="str">
            <v>ResPV</v>
          </cell>
          <cell r="F119" t="str">
            <v>Chicago</v>
          </cell>
          <cell r="G119">
            <v>3054.318209074861</v>
          </cell>
          <cell r="H119">
            <v>2796.2450712039476</v>
          </cell>
          <cell r="I119">
            <v>2620.0097995821379</v>
          </cell>
          <cell r="J119">
            <v>2443.7745279603282</v>
          </cell>
          <cell r="K119">
            <v>2267.5392563385185</v>
          </cell>
          <cell r="L119">
            <v>2091.3039847167088</v>
          </cell>
          <cell r="M119">
            <v>1915.0687130948995</v>
          </cell>
          <cell r="N119">
            <v>1738.8334414730903</v>
          </cell>
          <cell r="O119">
            <v>1562.5981698512808</v>
          </cell>
          <cell r="P119">
            <v>1386.3628982294713</v>
          </cell>
          <cell r="Q119">
            <v>1210.127626607662</v>
          </cell>
          <cell r="R119">
            <v>1033.8923549858525</v>
          </cell>
          <cell r="S119">
            <v>857.6570833640435</v>
          </cell>
          <cell r="T119">
            <v>844.89527525862138</v>
          </cell>
          <cell r="U119">
            <v>832.13346715319938</v>
          </cell>
          <cell r="V119">
            <v>819.37165904777726</v>
          </cell>
          <cell r="W119">
            <v>806.60985094235525</v>
          </cell>
          <cell r="X119">
            <v>793.84804283693325</v>
          </cell>
          <cell r="Y119">
            <v>781.08623473151113</v>
          </cell>
          <cell r="Z119">
            <v>768.32442662608912</v>
          </cell>
          <cell r="AA119">
            <v>755.56261852066712</v>
          </cell>
          <cell r="AB119">
            <v>742.800810415245</v>
          </cell>
          <cell r="AC119">
            <v>730.03900230982299</v>
          </cell>
          <cell r="AD119">
            <v>717.27719420440098</v>
          </cell>
          <cell r="AE119">
            <v>704.51538609897887</v>
          </cell>
          <cell r="AF119">
            <v>691.75357799355686</v>
          </cell>
          <cell r="AG119">
            <v>678.99176988813485</v>
          </cell>
          <cell r="AH119">
            <v>666.22996178271273</v>
          </cell>
          <cell r="AI119">
            <v>653.46815367729073</v>
          </cell>
          <cell r="AJ119">
            <v>640.70634557186872</v>
          </cell>
          <cell r="AK119">
            <v>627.9445374664466</v>
          </cell>
          <cell r="AL119">
            <v>615.1827293610246</v>
          </cell>
          <cell r="AM119">
            <v>602.42092125560248</v>
          </cell>
        </row>
        <row r="120">
          <cell r="A120" t="str">
            <v>RM3ReChicago</v>
          </cell>
          <cell r="B120" t="str">
            <v>RD</v>
          </cell>
          <cell r="C120" t="str">
            <v>Moderate</v>
          </cell>
          <cell r="D120">
            <v>30</v>
          </cell>
          <cell r="E120" t="str">
            <v>ResPV</v>
          </cell>
          <cell r="F120" t="str">
            <v>Chicago</v>
          </cell>
          <cell r="G120">
            <v>3054.318209074861</v>
          </cell>
          <cell r="H120">
            <v>2796.2450712039476</v>
          </cell>
          <cell r="I120">
            <v>2644.2786630962364</v>
          </cell>
          <cell r="J120">
            <v>2492.3122549885256</v>
          </cell>
          <cell r="K120">
            <v>2340.3458468808144</v>
          </cell>
          <cell r="L120">
            <v>2188.3794387731036</v>
          </cell>
          <cell r="M120">
            <v>2036.4130306653924</v>
          </cell>
          <cell r="N120">
            <v>1884.4466225576816</v>
          </cell>
          <cell r="O120">
            <v>1732.4802144499708</v>
          </cell>
          <cell r="P120">
            <v>1580.5138063422601</v>
          </cell>
          <cell r="Q120">
            <v>1428.5473982345493</v>
          </cell>
          <cell r="R120">
            <v>1276.5809901268385</v>
          </cell>
          <cell r="S120">
            <v>1124.6145820191289</v>
          </cell>
          <cell r="T120">
            <v>1111.2667070863747</v>
          </cell>
          <cell r="U120">
            <v>1097.9188321536203</v>
          </cell>
          <cell r="V120">
            <v>1084.5709572208661</v>
          </cell>
          <cell r="W120">
            <v>1071.223082288112</v>
          </cell>
          <cell r="X120">
            <v>1057.8752073553576</v>
          </cell>
          <cell r="Y120">
            <v>1044.5273324226034</v>
          </cell>
          <cell r="Z120">
            <v>1031.1794574898493</v>
          </cell>
          <cell r="AA120">
            <v>1017.831582557095</v>
          </cell>
          <cell r="AB120">
            <v>1004.4837076243407</v>
          </cell>
          <cell r="AC120">
            <v>991.13583269158642</v>
          </cell>
          <cell r="AD120">
            <v>977.78795775883225</v>
          </cell>
          <cell r="AE120">
            <v>964.44008282607797</v>
          </cell>
          <cell r="AF120">
            <v>951.09220789332369</v>
          </cell>
          <cell r="AG120">
            <v>937.74433296056952</v>
          </cell>
          <cell r="AH120">
            <v>924.39645802781524</v>
          </cell>
          <cell r="AI120">
            <v>911.04858309506096</v>
          </cell>
          <cell r="AJ120">
            <v>897.70070816230668</v>
          </cell>
          <cell r="AK120">
            <v>884.35283322955252</v>
          </cell>
          <cell r="AL120">
            <v>871.00495829679824</v>
          </cell>
          <cell r="AM120">
            <v>857.6570833640435</v>
          </cell>
        </row>
        <row r="121">
          <cell r="A121" t="str">
            <v>RC3ReChicago</v>
          </cell>
          <cell r="B121" t="str">
            <v>RD</v>
          </cell>
          <cell r="C121" t="str">
            <v>Conservative</v>
          </cell>
          <cell r="D121">
            <v>30</v>
          </cell>
          <cell r="E121" t="str">
            <v>ResPV</v>
          </cell>
          <cell r="F121" t="str">
            <v>Chicago</v>
          </cell>
          <cell r="G121">
            <v>3054.318209074861</v>
          </cell>
          <cell r="H121">
            <v>2796.2450712039476</v>
          </cell>
          <cell r="I121">
            <v>2762.9653874516584</v>
          </cell>
          <cell r="J121">
            <v>2729.6857036993697</v>
          </cell>
          <cell r="K121">
            <v>2696.4060199470809</v>
          </cell>
          <cell r="L121">
            <v>2663.1263361947922</v>
          </cell>
          <cell r="M121">
            <v>2629.8466524425035</v>
          </cell>
          <cell r="N121">
            <v>2596.5669686902143</v>
          </cell>
          <cell r="O121">
            <v>2563.2872849379255</v>
          </cell>
          <cell r="P121">
            <v>2530.0076011856368</v>
          </cell>
          <cell r="Q121">
            <v>2496.727917433348</v>
          </cell>
          <cell r="R121">
            <v>2463.4482336810588</v>
          </cell>
          <cell r="S121">
            <v>2430.1685499287696</v>
          </cell>
          <cell r="T121">
            <v>2364.8908515332878</v>
          </cell>
          <cell r="U121">
            <v>2299.613153137806</v>
          </cell>
          <cell r="V121">
            <v>2234.3354547423241</v>
          </cell>
          <cell r="W121">
            <v>2169.0577563468419</v>
          </cell>
          <cell r="X121">
            <v>2103.78005795136</v>
          </cell>
          <cell r="Y121">
            <v>2038.5023595558782</v>
          </cell>
          <cell r="Z121">
            <v>1973.2246611603962</v>
          </cell>
          <cell r="AA121">
            <v>1907.9469627649139</v>
          </cell>
          <cell r="AB121">
            <v>1842.6692643694319</v>
          </cell>
          <cell r="AC121">
            <v>1777.3915659739496</v>
          </cell>
          <cell r="AD121">
            <v>1712.1138675784675</v>
          </cell>
          <cell r="AE121">
            <v>1646.8361691829853</v>
          </cell>
          <cell r="AF121">
            <v>1581.5584707875032</v>
          </cell>
          <cell r="AG121">
            <v>1516.2807723920212</v>
          </cell>
          <cell r="AH121">
            <v>1451.0030739965389</v>
          </cell>
          <cell r="AI121">
            <v>1385.7253756010568</v>
          </cell>
          <cell r="AJ121">
            <v>1320.4476772055746</v>
          </cell>
          <cell r="AK121">
            <v>1255.1699788100925</v>
          </cell>
          <cell r="AL121">
            <v>1189.8922804146105</v>
          </cell>
          <cell r="AM121">
            <v>1124.6145820191289</v>
          </cell>
        </row>
        <row r="122">
          <cell r="A122" t="str">
            <v>RA3ReKansasy</v>
          </cell>
          <cell r="B122" t="str">
            <v>RD</v>
          </cell>
          <cell r="C122" t="str">
            <v>Advanced</v>
          </cell>
          <cell r="D122">
            <v>30</v>
          </cell>
          <cell r="E122" t="str">
            <v>ResPV</v>
          </cell>
          <cell r="F122" t="str">
            <v>KansasCity</v>
          </cell>
          <cell r="G122">
            <v>3054.318209074861</v>
          </cell>
          <cell r="H122">
            <v>2796.2450712039476</v>
          </cell>
          <cell r="I122">
            <v>2620.0097995821379</v>
          </cell>
          <cell r="J122">
            <v>2443.7745279603282</v>
          </cell>
          <cell r="K122">
            <v>2267.5392563385185</v>
          </cell>
          <cell r="L122">
            <v>2091.3039847167088</v>
          </cell>
          <cell r="M122">
            <v>1915.0687130948995</v>
          </cell>
          <cell r="N122">
            <v>1738.8334414730903</v>
          </cell>
          <cell r="O122">
            <v>1562.5981698512808</v>
          </cell>
          <cell r="P122">
            <v>1386.3628982294713</v>
          </cell>
          <cell r="Q122">
            <v>1210.127626607662</v>
          </cell>
          <cell r="R122">
            <v>1033.8923549858525</v>
          </cell>
          <cell r="S122">
            <v>857.6570833640435</v>
          </cell>
          <cell r="T122">
            <v>844.89527525862138</v>
          </cell>
          <cell r="U122">
            <v>832.13346715319938</v>
          </cell>
          <cell r="V122">
            <v>819.37165904777726</v>
          </cell>
          <cell r="W122">
            <v>806.60985094235525</v>
          </cell>
          <cell r="X122">
            <v>793.84804283693325</v>
          </cell>
          <cell r="Y122">
            <v>781.08623473151113</v>
          </cell>
          <cell r="Z122">
            <v>768.32442662608912</v>
          </cell>
          <cell r="AA122">
            <v>755.56261852066712</v>
          </cell>
          <cell r="AB122">
            <v>742.800810415245</v>
          </cell>
          <cell r="AC122">
            <v>730.03900230982299</v>
          </cell>
          <cell r="AD122">
            <v>717.27719420440098</v>
          </cell>
          <cell r="AE122">
            <v>704.51538609897887</v>
          </cell>
          <cell r="AF122">
            <v>691.75357799355686</v>
          </cell>
          <cell r="AG122">
            <v>678.99176988813485</v>
          </cell>
          <cell r="AH122">
            <v>666.22996178271273</v>
          </cell>
          <cell r="AI122">
            <v>653.46815367729073</v>
          </cell>
          <cell r="AJ122">
            <v>640.70634557186872</v>
          </cell>
          <cell r="AK122">
            <v>627.9445374664466</v>
          </cell>
          <cell r="AL122">
            <v>615.1827293610246</v>
          </cell>
          <cell r="AM122">
            <v>602.42092125560248</v>
          </cell>
        </row>
        <row r="123">
          <cell r="A123" t="str">
            <v>RM3ReKansasy</v>
          </cell>
          <cell r="B123" t="str">
            <v>RD</v>
          </cell>
          <cell r="C123" t="str">
            <v>Moderate</v>
          </cell>
          <cell r="D123">
            <v>30</v>
          </cell>
          <cell r="E123" t="str">
            <v>ResPV</v>
          </cell>
          <cell r="F123" t="str">
            <v>KansasCity</v>
          </cell>
          <cell r="G123">
            <v>3054.318209074861</v>
          </cell>
          <cell r="H123">
            <v>2796.2450712039476</v>
          </cell>
          <cell r="I123">
            <v>2644.2786630962364</v>
          </cell>
          <cell r="J123">
            <v>2492.3122549885256</v>
          </cell>
          <cell r="K123">
            <v>2340.3458468808144</v>
          </cell>
          <cell r="L123">
            <v>2188.3794387731036</v>
          </cell>
          <cell r="M123">
            <v>2036.4130306653924</v>
          </cell>
          <cell r="N123">
            <v>1884.4466225576816</v>
          </cell>
          <cell r="O123">
            <v>1732.4802144499708</v>
          </cell>
          <cell r="P123">
            <v>1580.5138063422601</v>
          </cell>
          <cell r="Q123">
            <v>1428.5473982345493</v>
          </cell>
          <cell r="R123">
            <v>1276.5809901268385</v>
          </cell>
          <cell r="S123">
            <v>1124.6145820191289</v>
          </cell>
          <cell r="T123">
            <v>1111.2667070863747</v>
          </cell>
          <cell r="U123">
            <v>1097.9188321536203</v>
          </cell>
          <cell r="V123">
            <v>1084.5709572208661</v>
          </cell>
          <cell r="W123">
            <v>1071.223082288112</v>
          </cell>
          <cell r="X123">
            <v>1057.8752073553576</v>
          </cell>
          <cell r="Y123">
            <v>1044.5273324226034</v>
          </cell>
          <cell r="Z123">
            <v>1031.1794574898493</v>
          </cell>
          <cell r="AA123">
            <v>1017.831582557095</v>
          </cell>
          <cell r="AB123">
            <v>1004.4837076243407</v>
          </cell>
          <cell r="AC123">
            <v>991.13583269158642</v>
          </cell>
          <cell r="AD123">
            <v>977.78795775883225</v>
          </cell>
          <cell r="AE123">
            <v>964.44008282607797</v>
          </cell>
          <cell r="AF123">
            <v>951.09220789332369</v>
          </cell>
          <cell r="AG123">
            <v>937.74433296056952</v>
          </cell>
          <cell r="AH123">
            <v>924.39645802781524</v>
          </cell>
          <cell r="AI123">
            <v>911.04858309506096</v>
          </cell>
          <cell r="AJ123">
            <v>897.70070816230668</v>
          </cell>
          <cell r="AK123">
            <v>884.35283322955252</v>
          </cell>
          <cell r="AL123">
            <v>871.00495829679824</v>
          </cell>
          <cell r="AM123">
            <v>857.6570833640435</v>
          </cell>
        </row>
        <row r="124">
          <cell r="A124" t="str">
            <v>RC3ReKansasy</v>
          </cell>
          <cell r="B124" t="str">
            <v>RD</v>
          </cell>
          <cell r="C124" t="str">
            <v>Conservative</v>
          </cell>
          <cell r="D124">
            <v>30</v>
          </cell>
          <cell r="E124" t="str">
            <v>ResPV</v>
          </cell>
          <cell r="F124" t="str">
            <v>KansasCity</v>
          </cell>
          <cell r="G124">
            <v>3054.318209074861</v>
          </cell>
          <cell r="H124">
            <v>2796.2450712039476</v>
          </cell>
          <cell r="I124">
            <v>2762.9653874516584</v>
          </cell>
          <cell r="J124">
            <v>2729.6857036993697</v>
          </cell>
          <cell r="K124">
            <v>2696.4060199470809</v>
          </cell>
          <cell r="L124">
            <v>2663.1263361947922</v>
          </cell>
          <cell r="M124">
            <v>2629.8466524425035</v>
          </cell>
          <cell r="N124">
            <v>2596.5669686902143</v>
          </cell>
          <cell r="O124">
            <v>2563.2872849379255</v>
          </cell>
          <cell r="P124">
            <v>2530.0076011856368</v>
          </cell>
          <cell r="Q124">
            <v>2496.727917433348</v>
          </cell>
          <cell r="R124">
            <v>2463.4482336810588</v>
          </cell>
          <cell r="S124">
            <v>2430.1685499287696</v>
          </cell>
          <cell r="T124">
            <v>2364.8908515332878</v>
          </cell>
          <cell r="U124">
            <v>2299.613153137806</v>
          </cell>
          <cell r="V124">
            <v>2234.3354547423241</v>
          </cell>
          <cell r="W124">
            <v>2169.0577563468419</v>
          </cell>
          <cell r="X124">
            <v>2103.78005795136</v>
          </cell>
          <cell r="Y124">
            <v>2038.5023595558782</v>
          </cell>
          <cell r="Z124">
            <v>1973.2246611603962</v>
          </cell>
          <cell r="AA124">
            <v>1907.9469627649139</v>
          </cell>
          <cell r="AB124">
            <v>1842.6692643694319</v>
          </cell>
          <cell r="AC124">
            <v>1777.3915659739496</v>
          </cell>
          <cell r="AD124">
            <v>1712.1138675784675</v>
          </cell>
          <cell r="AE124">
            <v>1646.8361691829853</v>
          </cell>
          <cell r="AF124">
            <v>1581.5584707875032</v>
          </cell>
          <cell r="AG124">
            <v>1516.2807723920212</v>
          </cell>
          <cell r="AH124">
            <v>1451.0030739965389</v>
          </cell>
          <cell r="AI124">
            <v>1385.7253756010568</v>
          </cell>
          <cell r="AJ124">
            <v>1320.4476772055746</v>
          </cell>
          <cell r="AK124">
            <v>1255.1699788100925</v>
          </cell>
          <cell r="AL124">
            <v>1189.8922804146105</v>
          </cell>
          <cell r="AM124">
            <v>1124.6145820191289</v>
          </cell>
        </row>
        <row r="125">
          <cell r="A125" t="str">
            <v>RA3ReLosAngs</v>
          </cell>
          <cell r="B125" t="str">
            <v>RD</v>
          </cell>
          <cell r="C125" t="str">
            <v>Advanced</v>
          </cell>
          <cell r="D125">
            <v>30</v>
          </cell>
          <cell r="E125" t="str">
            <v>ResPV</v>
          </cell>
          <cell r="F125" t="str">
            <v>LosAngeles</v>
          </cell>
          <cell r="G125">
            <v>3054.318209074861</v>
          </cell>
          <cell r="H125">
            <v>2796.2450712039476</v>
          </cell>
          <cell r="I125">
            <v>2620.0097995821379</v>
          </cell>
          <cell r="J125">
            <v>2443.7745279603282</v>
          </cell>
          <cell r="K125">
            <v>2267.5392563385185</v>
          </cell>
          <cell r="L125">
            <v>2091.3039847167088</v>
          </cell>
          <cell r="M125">
            <v>1915.0687130948995</v>
          </cell>
          <cell r="N125">
            <v>1738.8334414730903</v>
          </cell>
          <cell r="O125">
            <v>1562.5981698512808</v>
          </cell>
          <cell r="P125">
            <v>1386.3628982294713</v>
          </cell>
          <cell r="Q125">
            <v>1210.127626607662</v>
          </cell>
          <cell r="R125">
            <v>1033.8923549858525</v>
          </cell>
          <cell r="S125">
            <v>857.6570833640435</v>
          </cell>
          <cell r="T125">
            <v>844.89527525862138</v>
          </cell>
          <cell r="U125">
            <v>832.13346715319938</v>
          </cell>
          <cell r="V125">
            <v>819.37165904777726</v>
          </cell>
          <cell r="W125">
            <v>806.60985094235525</v>
          </cell>
          <cell r="X125">
            <v>793.84804283693325</v>
          </cell>
          <cell r="Y125">
            <v>781.08623473151113</v>
          </cell>
          <cell r="Z125">
            <v>768.32442662608912</v>
          </cell>
          <cell r="AA125">
            <v>755.56261852066712</v>
          </cell>
          <cell r="AB125">
            <v>742.800810415245</v>
          </cell>
          <cell r="AC125">
            <v>730.03900230982299</v>
          </cell>
          <cell r="AD125">
            <v>717.27719420440098</v>
          </cell>
          <cell r="AE125">
            <v>704.51538609897887</v>
          </cell>
          <cell r="AF125">
            <v>691.75357799355686</v>
          </cell>
          <cell r="AG125">
            <v>678.99176988813485</v>
          </cell>
          <cell r="AH125">
            <v>666.22996178271273</v>
          </cell>
          <cell r="AI125">
            <v>653.46815367729073</v>
          </cell>
          <cell r="AJ125">
            <v>640.70634557186872</v>
          </cell>
          <cell r="AK125">
            <v>627.9445374664466</v>
          </cell>
          <cell r="AL125">
            <v>615.1827293610246</v>
          </cell>
          <cell r="AM125">
            <v>602.42092125560248</v>
          </cell>
        </row>
        <row r="126">
          <cell r="A126" t="str">
            <v>RM3ReLosAngs</v>
          </cell>
          <cell r="B126" t="str">
            <v>RD</v>
          </cell>
          <cell r="C126" t="str">
            <v>Moderate</v>
          </cell>
          <cell r="D126">
            <v>30</v>
          </cell>
          <cell r="E126" t="str">
            <v>ResPV</v>
          </cell>
          <cell r="F126" t="str">
            <v>LosAngeles</v>
          </cell>
          <cell r="G126">
            <v>3054.318209074861</v>
          </cell>
          <cell r="H126">
            <v>2796.2450712039476</v>
          </cell>
          <cell r="I126">
            <v>2644.2786630962364</v>
          </cell>
          <cell r="J126">
            <v>2492.3122549885256</v>
          </cell>
          <cell r="K126">
            <v>2340.3458468808144</v>
          </cell>
          <cell r="L126">
            <v>2188.3794387731036</v>
          </cell>
          <cell r="M126">
            <v>2036.4130306653924</v>
          </cell>
          <cell r="N126">
            <v>1884.4466225576816</v>
          </cell>
          <cell r="O126">
            <v>1732.4802144499708</v>
          </cell>
          <cell r="P126">
            <v>1580.5138063422601</v>
          </cell>
          <cell r="Q126">
            <v>1428.5473982345493</v>
          </cell>
          <cell r="R126">
            <v>1276.5809901268385</v>
          </cell>
          <cell r="S126">
            <v>1124.6145820191289</v>
          </cell>
          <cell r="T126">
            <v>1111.2667070863747</v>
          </cell>
          <cell r="U126">
            <v>1097.9188321536203</v>
          </cell>
          <cell r="V126">
            <v>1084.5709572208661</v>
          </cell>
          <cell r="W126">
            <v>1071.223082288112</v>
          </cell>
          <cell r="X126">
            <v>1057.8752073553576</v>
          </cell>
          <cell r="Y126">
            <v>1044.5273324226034</v>
          </cell>
          <cell r="Z126">
            <v>1031.1794574898493</v>
          </cell>
          <cell r="AA126">
            <v>1017.831582557095</v>
          </cell>
          <cell r="AB126">
            <v>1004.4837076243407</v>
          </cell>
          <cell r="AC126">
            <v>991.13583269158642</v>
          </cell>
          <cell r="AD126">
            <v>977.78795775883225</v>
          </cell>
          <cell r="AE126">
            <v>964.44008282607797</v>
          </cell>
          <cell r="AF126">
            <v>951.09220789332369</v>
          </cell>
          <cell r="AG126">
            <v>937.74433296056952</v>
          </cell>
          <cell r="AH126">
            <v>924.39645802781524</v>
          </cell>
          <cell r="AI126">
            <v>911.04858309506096</v>
          </cell>
          <cell r="AJ126">
            <v>897.70070816230668</v>
          </cell>
          <cell r="AK126">
            <v>884.35283322955252</v>
          </cell>
          <cell r="AL126">
            <v>871.00495829679824</v>
          </cell>
          <cell r="AM126">
            <v>857.6570833640435</v>
          </cell>
        </row>
        <row r="127">
          <cell r="A127" t="str">
            <v>RC3ReLosAngs</v>
          </cell>
          <cell r="B127" t="str">
            <v>RD</v>
          </cell>
          <cell r="C127" t="str">
            <v>Conservative</v>
          </cell>
          <cell r="D127">
            <v>30</v>
          </cell>
          <cell r="E127" t="str">
            <v>ResPV</v>
          </cell>
          <cell r="F127" t="str">
            <v>LosAngeles</v>
          </cell>
          <cell r="G127">
            <v>3054.318209074861</v>
          </cell>
          <cell r="H127">
            <v>2796.2450712039476</v>
          </cell>
          <cell r="I127">
            <v>2762.9653874516584</v>
          </cell>
          <cell r="J127">
            <v>2729.6857036993697</v>
          </cell>
          <cell r="K127">
            <v>2696.4060199470809</v>
          </cell>
          <cell r="L127">
            <v>2663.1263361947922</v>
          </cell>
          <cell r="M127">
            <v>2629.8466524425035</v>
          </cell>
          <cell r="N127">
            <v>2596.5669686902143</v>
          </cell>
          <cell r="O127">
            <v>2563.2872849379255</v>
          </cell>
          <cell r="P127">
            <v>2530.0076011856368</v>
          </cell>
          <cell r="Q127">
            <v>2496.727917433348</v>
          </cell>
          <cell r="R127">
            <v>2463.4482336810588</v>
          </cell>
          <cell r="S127">
            <v>2430.1685499287696</v>
          </cell>
          <cell r="T127">
            <v>2364.8908515332878</v>
          </cell>
          <cell r="U127">
            <v>2299.613153137806</v>
          </cell>
          <cell r="V127">
            <v>2234.3354547423241</v>
          </cell>
          <cell r="W127">
            <v>2169.0577563468419</v>
          </cell>
          <cell r="X127">
            <v>2103.78005795136</v>
          </cell>
          <cell r="Y127">
            <v>2038.5023595558782</v>
          </cell>
          <cell r="Z127">
            <v>1973.2246611603962</v>
          </cell>
          <cell r="AA127">
            <v>1907.9469627649139</v>
          </cell>
          <cell r="AB127">
            <v>1842.6692643694319</v>
          </cell>
          <cell r="AC127">
            <v>1777.3915659739496</v>
          </cell>
          <cell r="AD127">
            <v>1712.1138675784675</v>
          </cell>
          <cell r="AE127">
            <v>1646.8361691829853</v>
          </cell>
          <cell r="AF127">
            <v>1581.5584707875032</v>
          </cell>
          <cell r="AG127">
            <v>1516.2807723920212</v>
          </cell>
          <cell r="AH127">
            <v>1451.0030739965389</v>
          </cell>
          <cell r="AI127">
            <v>1385.7253756010568</v>
          </cell>
          <cell r="AJ127">
            <v>1320.4476772055746</v>
          </cell>
          <cell r="AK127">
            <v>1255.1699788100925</v>
          </cell>
          <cell r="AL127">
            <v>1189.8922804146105</v>
          </cell>
          <cell r="AM127">
            <v>1124.6145820191289</v>
          </cell>
        </row>
        <row r="128">
          <cell r="A128" t="str">
            <v>RA3ReDaggett</v>
          </cell>
          <cell r="B128" t="str">
            <v>RD</v>
          </cell>
          <cell r="C128" t="str">
            <v>Advanced</v>
          </cell>
          <cell r="D128">
            <v>30</v>
          </cell>
          <cell r="E128" t="str">
            <v>ResPV</v>
          </cell>
          <cell r="F128" t="str">
            <v>Daggett</v>
          </cell>
          <cell r="G128">
            <v>3054.318209074861</v>
          </cell>
          <cell r="H128">
            <v>2796.2450712039476</v>
          </cell>
          <cell r="I128">
            <v>2620.0097995821379</v>
          </cell>
          <cell r="J128">
            <v>2443.7745279603282</v>
          </cell>
          <cell r="K128">
            <v>2267.5392563385185</v>
          </cell>
          <cell r="L128">
            <v>2091.3039847167088</v>
          </cell>
          <cell r="M128">
            <v>1915.0687130948995</v>
          </cell>
          <cell r="N128">
            <v>1738.8334414730903</v>
          </cell>
          <cell r="O128">
            <v>1562.5981698512808</v>
          </cell>
          <cell r="P128">
            <v>1386.3628982294713</v>
          </cell>
          <cell r="Q128">
            <v>1210.127626607662</v>
          </cell>
          <cell r="R128">
            <v>1033.8923549858525</v>
          </cell>
          <cell r="S128">
            <v>857.6570833640435</v>
          </cell>
          <cell r="T128">
            <v>844.89527525862138</v>
          </cell>
          <cell r="U128">
            <v>832.13346715319938</v>
          </cell>
          <cell r="V128">
            <v>819.37165904777726</v>
          </cell>
          <cell r="W128">
            <v>806.60985094235525</v>
          </cell>
          <cell r="X128">
            <v>793.84804283693325</v>
          </cell>
          <cell r="Y128">
            <v>781.08623473151113</v>
          </cell>
          <cell r="Z128">
            <v>768.32442662608912</v>
          </cell>
          <cell r="AA128">
            <v>755.56261852066712</v>
          </cell>
          <cell r="AB128">
            <v>742.800810415245</v>
          </cell>
          <cell r="AC128">
            <v>730.03900230982299</v>
          </cell>
          <cell r="AD128">
            <v>717.27719420440098</v>
          </cell>
          <cell r="AE128">
            <v>704.51538609897887</v>
          </cell>
          <cell r="AF128">
            <v>691.75357799355686</v>
          </cell>
          <cell r="AG128">
            <v>678.99176988813485</v>
          </cell>
          <cell r="AH128">
            <v>666.22996178271273</v>
          </cell>
          <cell r="AI128">
            <v>653.46815367729073</v>
          </cell>
          <cell r="AJ128">
            <v>640.70634557186872</v>
          </cell>
          <cell r="AK128">
            <v>627.9445374664466</v>
          </cell>
          <cell r="AL128">
            <v>615.1827293610246</v>
          </cell>
          <cell r="AM128">
            <v>602.42092125560248</v>
          </cell>
        </row>
        <row r="129">
          <cell r="A129" t="str">
            <v>RM3ReDaggett</v>
          </cell>
          <cell r="B129" t="str">
            <v>RD</v>
          </cell>
          <cell r="C129" t="str">
            <v>Moderate</v>
          </cell>
          <cell r="D129">
            <v>30</v>
          </cell>
          <cell r="E129" t="str">
            <v>ResPV</v>
          </cell>
          <cell r="F129" t="str">
            <v>Daggett</v>
          </cell>
          <cell r="G129">
            <v>3054.318209074861</v>
          </cell>
          <cell r="H129">
            <v>2796.2450712039476</v>
          </cell>
          <cell r="I129">
            <v>2644.2786630962364</v>
          </cell>
          <cell r="J129">
            <v>2492.3122549885256</v>
          </cell>
          <cell r="K129">
            <v>2340.3458468808144</v>
          </cell>
          <cell r="L129">
            <v>2188.3794387731036</v>
          </cell>
          <cell r="M129">
            <v>2036.4130306653924</v>
          </cell>
          <cell r="N129">
            <v>1884.4466225576816</v>
          </cell>
          <cell r="O129">
            <v>1732.4802144499708</v>
          </cell>
          <cell r="P129">
            <v>1580.5138063422601</v>
          </cell>
          <cell r="Q129">
            <v>1428.5473982345493</v>
          </cell>
          <cell r="R129">
            <v>1276.5809901268385</v>
          </cell>
          <cell r="S129">
            <v>1124.6145820191289</v>
          </cell>
          <cell r="T129">
            <v>1111.2667070863747</v>
          </cell>
          <cell r="U129">
            <v>1097.9188321536203</v>
          </cell>
          <cell r="V129">
            <v>1084.5709572208661</v>
          </cell>
          <cell r="W129">
            <v>1071.223082288112</v>
          </cell>
          <cell r="X129">
            <v>1057.8752073553576</v>
          </cell>
          <cell r="Y129">
            <v>1044.5273324226034</v>
          </cell>
          <cell r="Z129">
            <v>1031.1794574898493</v>
          </cell>
          <cell r="AA129">
            <v>1017.831582557095</v>
          </cell>
          <cell r="AB129">
            <v>1004.4837076243407</v>
          </cell>
          <cell r="AC129">
            <v>991.13583269158642</v>
          </cell>
          <cell r="AD129">
            <v>977.78795775883225</v>
          </cell>
          <cell r="AE129">
            <v>964.44008282607797</v>
          </cell>
          <cell r="AF129">
            <v>951.09220789332369</v>
          </cell>
          <cell r="AG129">
            <v>937.74433296056952</v>
          </cell>
          <cell r="AH129">
            <v>924.39645802781524</v>
          </cell>
          <cell r="AI129">
            <v>911.04858309506096</v>
          </cell>
          <cell r="AJ129">
            <v>897.70070816230668</v>
          </cell>
          <cell r="AK129">
            <v>884.35283322955252</v>
          </cell>
          <cell r="AL129">
            <v>871.00495829679824</v>
          </cell>
          <cell r="AM129">
            <v>857.6570833640435</v>
          </cell>
        </row>
        <row r="130">
          <cell r="A130" t="str">
            <v>RC3ReDaggett</v>
          </cell>
          <cell r="B130" t="str">
            <v>RD</v>
          </cell>
          <cell r="C130" t="str">
            <v>Conservative</v>
          </cell>
          <cell r="D130">
            <v>30</v>
          </cell>
          <cell r="E130" t="str">
            <v>ResPV</v>
          </cell>
          <cell r="F130" t="str">
            <v>Daggett</v>
          </cell>
          <cell r="G130">
            <v>3054.318209074861</v>
          </cell>
          <cell r="H130">
            <v>2796.2450712039476</v>
          </cell>
          <cell r="I130">
            <v>2762.9653874516584</v>
          </cell>
          <cell r="J130">
            <v>2729.6857036993697</v>
          </cell>
          <cell r="K130">
            <v>2696.4060199470809</v>
          </cell>
          <cell r="L130">
            <v>2663.1263361947922</v>
          </cell>
          <cell r="M130">
            <v>2629.8466524425035</v>
          </cell>
          <cell r="N130">
            <v>2596.5669686902143</v>
          </cell>
          <cell r="O130">
            <v>2563.2872849379255</v>
          </cell>
          <cell r="P130">
            <v>2530.0076011856368</v>
          </cell>
          <cell r="Q130">
            <v>2496.727917433348</v>
          </cell>
          <cell r="R130">
            <v>2463.4482336810588</v>
          </cell>
          <cell r="S130">
            <v>2430.1685499287696</v>
          </cell>
          <cell r="T130">
            <v>2364.8908515332878</v>
          </cell>
          <cell r="U130">
            <v>2299.613153137806</v>
          </cell>
          <cell r="V130">
            <v>2234.3354547423241</v>
          </cell>
          <cell r="W130">
            <v>2169.0577563468419</v>
          </cell>
          <cell r="X130">
            <v>2103.78005795136</v>
          </cell>
          <cell r="Y130">
            <v>2038.5023595558782</v>
          </cell>
          <cell r="Z130">
            <v>1973.2246611603962</v>
          </cell>
          <cell r="AA130">
            <v>1907.9469627649139</v>
          </cell>
          <cell r="AB130">
            <v>1842.6692643694319</v>
          </cell>
          <cell r="AC130">
            <v>1777.3915659739496</v>
          </cell>
          <cell r="AD130">
            <v>1712.1138675784675</v>
          </cell>
          <cell r="AE130">
            <v>1646.8361691829853</v>
          </cell>
          <cell r="AF130">
            <v>1581.5584707875032</v>
          </cell>
          <cell r="AG130">
            <v>1516.2807723920212</v>
          </cell>
          <cell r="AH130">
            <v>1451.0030739965389</v>
          </cell>
          <cell r="AI130">
            <v>1385.7253756010568</v>
          </cell>
          <cell r="AJ130">
            <v>1320.4476772055746</v>
          </cell>
          <cell r="AK130">
            <v>1255.1699788100925</v>
          </cell>
          <cell r="AL130">
            <v>1189.8922804146105</v>
          </cell>
          <cell r="AM130">
            <v>1124.6145820191289</v>
          </cell>
        </row>
        <row r="131">
          <cell r="A131" t="str">
            <v>RA3GeHydroFh</v>
          </cell>
          <cell r="B131" t="str">
            <v>RD</v>
          </cell>
          <cell r="C131" t="str">
            <v>Advanced</v>
          </cell>
          <cell r="D131">
            <v>30</v>
          </cell>
          <cell r="E131" t="str">
            <v>Geothermal</v>
          </cell>
          <cell r="F131" t="str">
            <v>HydroFlash</v>
          </cell>
          <cell r="G131">
            <v>6697.6768150434555</v>
          </cell>
          <cell r="H131">
            <v>6521.372590621505</v>
          </cell>
          <cell r="I131">
            <v>6347.1630665391067</v>
          </cell>
          <cell r="J131">
            <v>6174.6932724656936</v>
          </cell>
          <cell r="K131">
            <v>6003.9632084012674</v>
          </cell>
          <cell r="L131">
            <v>5834.9728743458272</v>
          </cell>
          <cell r="M131">
            <v>5667.7222702993731</v>
          </cell>
          <cell r="N131">
            <v>5502.2113962619051</v>
          </cell>
          <cell r="O131">
            <v>5338.4402522334231</v>
          </cell>
          <cell r="P131">
            <v>5176.4088382139271</v>
          </cell>
          <cell r="Q131">
            <v>5016.1171542034581</v>
          </cell>
          <cell r="R131">
            <v>4857.5652002019342</v>
          </cell>
          <cell r="S131">
            <v>4701.0825444007978</v>
          </cell>
          <cell r="T131">
            <v>4677.5771316787941</v>
          </cell>
          <cell r="U131">
            <v>4654.1892460203999</v>
          </cell>
          <cell r="V131">
            <v>4630.9182997902981</v>
          </cell>
          <cell r="W131">
            <v>4607.7637082913461</v>
          </cell>
          <cell r="X131">
            <v>4584.7248897498903</v>
          </cell>
          <cell r="Y131">
            <v>4561.8012653011401</v>
          </cell>
          <cell r="Z131">
            <v>4538.9922589746348</v>
          </cell>
          <cell r="AA131">
            <v>4516.2972976797619</v>
          </cell>
          <cell r="AB131">
            <v>4493.7158111913623</v>
          </cell>
          <cell r="AC131">
            <v>4471.2472321354053</v>
          </cell>
          <cell r="AD131">
            <v>4448.8909959747289</v>
          </cell>
          <cell r="AE131">
            <v>4426.6465409948551</v>
          </cell>
          <cell r="AF131">
            <v>4404.513308289881</v>
          </cell>
          <cell r="AG131">
            <v>4382.490741748431</v>
          </cell>
          <cell r="AH131">
            <v>4360.5782880396891</v>
          </cell>
          <cell r="AI131">
            <v>4338.7753965994907</v>
          </cell>
          <cell r="AJ131">
            <v>4317.0815196164931</v>
          </cell>
          <cell r="AK131">
            <v>4295.4961120184107</v>
          </cell>
          <cell r="AL131">
            <v>4274.0186314583189</v>
          </cell>
          <cell r="AM131">
            <v>4252.6485383010267</v>
          </cell>
        </row>
        <row r="132">
          <cell r="A132" t="str">
            <v>RM3GeHydroFh</v>
          </cell>
          <cell r="B132" t="str">
            <v>RD</v>
          </cell>
          <cell r="C132" t="str">
            <v>Moderate</v>
          </cell>
          <cell r="D132">
            <v>30</v>
          </cell>
          <cell r="E132" t="str">
            <v>Geothermal</v>
          </cell>
          <cell r="F132" t="str">
            <v>HydroFlash</v>
          </cell>
          <cell r="G132">
            <v>6697.6768150434555</v>
          </cell>
          <cell r="H132">
            <v>6597.8953700404845</v>
          </cell>
          <cell r="I132">
            <v>6497.4122720381829</v>
          </cell>
          <cell r="J132">
            <v>6397.3330388872555</v>
          </cell>
          <cell r="K132">
            <v>6297.6576705877005</v>
          </cell>
          <cell r="L132">
            <v>6198.3861671395198</v>
          </cell>
          <cell r="M132">
            <v>6099.5185285427124</v>
          </cell>
          <cell r="N132">
            <v>6001.0547547972783</v>
          </cell>
          <cell r="O132">
            <v>5902.9948459032175</v>
          </cell>
          <cell r="P132">
            <v>5805.338801860531</v>
          </cell>
          <cell r="Q132">
            <v>5708.0866226692169</v>
          </cell>
          <cell r="R132">
            <v>5611.2383083292771</v>
          </cell>
          <cell r="S132">
            <v>5513.7129565514915</v>
          </cell>
          <cell r="T132">
            <v>5486.1443917687338</v>
          </cell>
          <cell r="U132">
            <v>5458.7136698098902</v>
          </cell>
          <cell r="V132">
            <v>5431.4201014608407</v>
          </cell>
          <cell r="W132">
            <v>5404.2630009535369</v>
          </cell>
          <cell r="X132">
            <v>5377.2416859487694</v>
          </cell>
          <cell r="Y132">
            <v>5350.355477519025</v>
          </cell>
          <cell r="Z132">
            <v>5323.6037001314298</v>
          </cell>
          <cell r="AA132">
            <v>5296.9856816307729</v>
          </cell>
          <cell r="AB132">
            <v>5270.5007532226191</v>
          </cell>
          <cell r="AC132">
            <v>5244.1482494565062</v>
          </cell>
          <cell r="AD132">
            <v>5217.9275082092236</v>
          </cell>
          <cell r="AE132">
            <v>5191.8378706681779</v>
          </cell>
          <cell r="AF132">
            <v>5165.8786813148372</v>
          </cell>
          <cell r="AG132">
            <v>5140.0492879082631</v>
          </cell>
          <cell r="AH132">
            <v>5114.3490414687212</v>
          </cell>
          <cell r="AI132">
            <v>5088.7772962613781</v>
          </cell>
          <cell r="AJ132">
            <v>5063.3334097800716</v>
          </cell>
          <cell r="AK132">
            <v>5038.0167427311708</v>
          </cell>
          <cell r="AL132">
            <v>5012.8266590175153</v>
          </cell>
          <cell r="AM132">
            <v>4987.7625257224272</v>
          </cell>
        </row>
        <row r="133">
          <cell r="A133" t="str">
            <v>RC3GeHydroFh</v>
          </cell>
          <cell r="B133" t="str">
            <v>RD</v>
          </cell>
          <cell r="C133" t="str">
            <v>Conservative</v>
          </cell>
          <cell r="D133">
            <v>30</v>
          </cell>
          <cell r="E133" t="str">
            <v>Geothermal</v>
          </cell>
          <cell r="F133" t="str">
            <v>HydroFlash</v>
          </cell>
          <cell r="G133">
            <v>6697.6768150434555</v>
          </cell>
          <cell r="H133">
            <v>6664.1884309682373</v>
          </cell>
          <cell r="I133">
            <v>6630.8674888133964</v>
          </cell>
          <cell r="J133">
            <v>6597.7131513693294</v>
          </cell>
          <cell r="K133">
            <v>6564.7245856124828</v>
          </cell>
          <cell r="L133">
            <v>6531.9009626844199</v>
          </cell>
          <cell r="M133">
            <v>6499.2414578709986</v>
          </cell>
          <cell r="N133">
            <v>6466.7452505816436</v>
          </cell>
          <cell r="O133">
            <v>6434.411524328736</v>
          </cell>
          <cell r="P133">
            <v>6402.2394667070921</v>
          </cell>
          <cell r="Q133">
            <v>6370.2282693735569</v>
          </cell>
          <cell r="R133">
            <v>6338.3771280266892</v>
          </cell>
          <cell r="S133">
            <v>6306.6852423865557</v>
          </cell>
          <cell r="T133">
            <v>6275.1518161746235</v>
          </cell>
          <cell r="U133">
            <v>6243.7760570937508</v>
          </cell>
          <cell r="V133">
            <v>6212.5571768082809</v>
          </cell>
          <cell r="W133">
            <v>6181.4943909242402</v>
          </cell>
          <cell r="X133">
            <v>6150.5869189696195</v>
          </cell>
          <cell r="Y133">
            <v>6119.8339843747708</v>
          </cell>
          <cell r="Z133">
            <v>6089.2348144528969</v>
          </cell>
          <cell r="AA133">
            <v>6058.7886403806315</v>
          </cell>
          <cell r="AB133">
            <v>6028.4946971787294</v>
          </cell>
          <cell r="AC133">
            <v>5998.3522236928357</v>
          </cell>
          <cell r="AD133">
            <v>5968.360462574371</v>
          </cell>
          <cell r="AE133">
            <v>5938.5186602614995</v>
          </cell>
          <cell r="AF133">
            <v>5908.8260669601914</v>
          </cell>
          <cell r="AG133">
            <v>5879.2819366253907</v>
          </cell>
          <cell r="AH133">
            <v>5849.8855269422638</v>
          </cell>
          <cell r="AI133">
            <v>5820.6360993075523</v>
          </cell>
          <cell r="AJ133">
            <v>5791.5329188110145</v>
          </cell>
          <cell r="AK133">
            <v>5762.5752542169594</v>
          </cell>
          <cell r="AL133">
            <v>5733.7623779458745</v>
          </cell>
          <cell r="AM133">
            <v>5705.0935660561454</v>
          </cell>
        </row>
        <row r="134">
          <cell r="A134" t="str">
            <v>RA3GeHydroBy</v>
          </cell>
          <cell r="B134" t="str">
            <v>RD</v>
          </cell>
          <cell r="C134" t="str">
            <v>Advanced</v>
          </cell>
          <cell r="D134">
            <v>30</v>
          </cell>
          <cell r="E134" t="str">
            <v>Geothermal</v>
          </cell>
          <cell r="F134" t="str">
            <v>HydroBinary</v>
          </cell>
          <cell r="G134">
            <v>8695.1513542088778</v>
          </cell>
          <cell r="H134">
            <v>8509.4826508327242</v>
          </cell>
          <cell r="I134">
            <v>8324.7291910002768</v>
          </cell>
          <cell r="J134">
            <v>8141.681773485594</v>
          </cell>
          <cell r="K134">
            <v>7960.3403982886748</v>
          </cell>
          <cell r="L134">
            <v>7780.7050654095183</v>
          </cell>
          <cell r="M134">
            <v>7602.7757748481263</v>
          </cell>
          <cell r="N134">
            <v>7426.5525266044979</v>
          </cell>
          <cell r="O134">
            <v>7252.0353206786322</v>
          </cell>
          <cell r="P134">
            <v>7079.2241570705301</v>
          </cell>
          <cell r="Q134">
            <v>6908.1190357801515</v>
          </cell>
          <cell r="R134">
            <v>6738.7199568075775</v>
          </cell>
          <cell r="S134">
            <v>6571.0269201527617</v>
          </cell>
          <cell r="T134">
            <v>6538.1717855519973</v>
          </cell>
          <cell r="U134">
            <v>6505.4809266242364</v>
          </cell>
          <cell r="V134">
            <v>6472.9535219911149</v>
          </cell>
          <cell r="W134">
            <v>6440.5887543811596</v>
          </cell>
          <cell r="X134">
            <v>6408.3858106092539</v>
          </cell>
          <cell r="Y134">
            <v>6376.3438815562067</v>
          </cell>
          <cell r="Z134">
            <v>6344.4621621484257</v>
          </cell>
          <cell r="AA134">
            <v>6312.7398513376829</v>
          </cell>
          <cell r="AB134">
            <v>6281.1761520809951</v>
          </cell>
          <cell r="AC134">
            <v>6249.770271320589</v>
          </cell>
          <cell r="AD134">
            <v>6218.5214199639868</v>
          </cell>
          <cell r="AE134">
            <v>6187.4288128641674</v>
          </cell>
          <cell r="AF134">
            <v>6156.4916687998466</v>
          </cell>
          <cell r="AG134">
            <v>6125.7092104558469</v>
          </cell>
          <cell r="AH134">
            <v>6095.0806644035674</v>
          </cell>
          <cell r="AI134">
            <v>6064.6052610815495</v>
          </cell>
          <cell r="AJ134">
            <v>6034.2822347761412</v>
          </cell>
          <cell r="AK134">
            <v>6004.1108236022601</v>
          </cell>
          <cell r="AL134">
            <v>5974.0902694842498</v>
          </cell>
          <cell r="AM134">
            <v>5944.2198181368285</v>
          </cell>
        </row>
        <row r="135">
          <cell r="A135" t="str">
            <v>RM3GeHydroBy</v>
          </cell>
          <cell r="B135" t="str">
            <v>RD</v>
          </cell>
          <cell r="C135" t="str">
            <v>Moderate</v>
          </cell>
          <cell r="D135">
            <v>30</v>
          </cell>
          <cell r="E135" t="str">
            <v>Geothermal</v>
          </cell>
          <cell r="F135" t="str">
            <v>HydroBinary</v>
          </cell>
          <cell r="G135">
            <v>8695.1513542088778</v>
          </cell>
          <cell r="H135">
            <v>8604.0076725342515</v>
          </cell>
          <cell r="I135">
            <v>8513.6238407580131</v>
          </cell>
          <cell r="J135">
            <v>8423.5730904280299</v>
          </cell>
          <cell r="K135">
            <v>8333.8554215443019</v>
          </cell>
          <cell r="L135">
            <v>8244.4708341068308</v>
          </cell>
          <cell r="M135">
            <v>8155.4193281156167</v>
          </cell>
          <cell r="N135">
            <v>8066.7009035706587</v>
          </cell>
          <cell r="O135">
            <v>7978.3155604719559</v>
          </cell>
          <cell r="P135">
            <v>7890.2632988195101</v>
          </cell>
          <cell r="Q135">
            <v>7802.5441186133203</v>
          </cell>
          <cell r="R135">
            <v>7715.1580198533866</v>
          </cell>
          <cell r="S135">
            <v>7628.1050025397053</v>
          </cell>
          <cell r="T135">
            <v>7589.9644775270062</v>
          </cell>
          <cell r="U135">
            <v>7552.0146551393718</v>
          </cell>
          <cell r="V135">
            <v>7514.2545818636745</v>
          </cell>
          <cell r="W135">
            <v>7476.6833089543561</v>
          </cell>
          <cell r="X135">
            <v>7439.2998924095837</v>
          </cell>
          <cell r="Y135">
            <v>7402.1033929475352</v>
          </cell>
          <cell r="Z135">
            <v>7365.0928759827975</v>
          </cell>
          <cell r="AA135">
            <v>7328.2674116028838</v>
          </cell>
          <cell r="AB135">
            <v>7291.626074544869</v>
          </cell>
          <cell r="AC135">
            <v>7255.1679441721453</v>
          </cell>
          <cell r="AD135">
            <v>7218.8921044512854</v>
          </cell>
          <cell r="AE135">
            <v>7182.7976439290287</v>
          </cell>
          <cell r="AF135">
            <v>7146.8836557093837</v>
          </cell>
          <cell r="AG135">
            <v>7111.1492374308364</v>
          </cell>
          <cell r="AH135">
            <v>7075.5934912436824</v>
          </cell>
          <cell r="AI135">
            <v>7040.2155237874631</v>
          </cell>
          <cell r="AJ135">
            <v>7005.0144461685259</v>
          </cell>
          <cell r="AK135">
            <v>6969.9893739376839</v>
          </cell>
          <cell r="AL135">
            <v>6935.1394270679948</v>
          </cell>
          <cell r="AM135">
            <v>6900.463729932655</v>
          </cell>
        </row>
        <row r="136">
          <cell r="A136" t="str">
            <v>RC3GeHydroBy</v>
          </cell>
          <cell r="B136" t="str">
            <v>RD</v>
          </cell>
          <cell r="C136" t="str">
            <v>Conservative</v>
          </cell>
          <cell r="D136">
            <v>30</v>
          </cell>
          <cell r="E136" t="str">
            <v>Geothermal</v>
          </cell>
          <cell r="F136" t="str">
            <v>HydroBinary</v>
          </cell>
          <cell r="G136">
            <v>8695.1513542088778</v>
          </cell>
          <cell r="H136">
            <v>8651.675597437832</v>
          </cell>
          <cell r="I136">
            <v>8608.4172194506446</v>
          </cell>
          <cell r="J136">
            <v>8565.375133353391</v>
          </cell>
          <cell r="K136">
            <v>8522.5482576866234</v>
          </cell>
          <cell r="L136">
            <v>8479.9355163981909</v>
          </cell>
          <cell r="M136">
            <v>8437.5358388162003</v>
          </cell>
          <cell r="N136">
            <v>8395.3481596221191</v>
          </cell>
          <cell r="O136">
            <v>8353.3714188240083</v>
          </cell>
          <cell r="P136">
            <v>8311.6045617298878</v>
          </cell>
          <cell r="Q136">
            <v>8270.0465389212386</v>
          </cell>
          <cell r="R136">
            <v>8228.6963062266332</v>
          </cell>
          <cell r="S136">
            <v>8187.5528246954991</v>
          </cell>
          <cell r="T136">
            <v>8146.6150605720222</v>
          </cell>
          <cell r="U136">
            <v>8105.8819852691622</v>
          </cell>
          <cell r="V136">
            <v>8065.3525753428157</v>
          </cell>
          <cell r="W136">
            <v>8025.0258124661013</v>
          </cell>
          <cell r="X136">
            <v>7984.9006834037709</v>
          </cell>
          <cell r="Y136">
            <v>7944.976179986752</v>
          </cell>
          <cell r="Z136">
            <v>7905.2512990868172</v>
          </cell>
          <cell r="AA136">
            <v>7865.7250425913835</v>
          </cell>
          <cell r="AB136">
            <v>7826.3964173784252</v>
          </cell>
          <cell r="AC136">
            <v>7787.264435291534</v>
          </cell>
          <cell r="AD136">
            <v>7748.3281131150761</v>
          </cell>
          <cell r="AE136">
            <v>7709.5864725495003</v>
          </cell>
          <cell r="AF136">
            <v>7671.0385401867525</v>
          </cell>
          <cell r="AG136">
            <v>7632.6833474858195</v>
          </cell>
          <cell r="AH136">
            <v>7594.5199307483899</v>
          </cell>
          <cell r="AI136">
            <v>7556.5473310946472</v>
          </cell>
          <cell r="AJ136">
            <v>7518.7645944391734</v>
          </cell>
          <cell r="AK136">
            <v>7481.1707714669774</v>
          </cell>
          <cell r="AL136">
            <v>7443.7649176096429</v>
          </cell>
          <cell r="AM136">
            <v>7406.546093021595</v>
          </cell>
        </row>
        <row r="137">
          <cell r="A137" t="str">
            <v>RA3GeNFEGSFh</v>
          </cell>
          <cell r="B137" t="str">
            <v>RD</v>
          </cell>
          <cell r="C137" t="str">
            <v>Advanced</v>
          </cell>
          <cell r="D137">
            <v>30</v>
          </cell>
          <cell r="E137" t="str">
            <v>Geothermal</v>
          </cell>
          <cell r="F137" t="str">
            <v>NFEGSFlash</v>
          </cell>
          <cell r="G137">
            <v>20759.3403788139</v>
          </cell>
          <cell r="H137">
            <v>19334.168145264597</v>
          </cell>
          <cell r="I137">
            <v>17925.825716082229</v>
          </cell>
          <cell r="J137">
            <v>16534.325213523687</v>
          </cell>
          <cell r="K137">
            <v>15159.666637588654</v>
          </cell>
          <cell r="L137">
            <v>13801.849988277776</v>
          </cell>
          <cell r="M137">
            <v>12460.875265590408</v>
          </cell>
          <cell r="N137">
            <v>11136.742469527193</v>
          </cell>
          <cell r="O137">
            <v>9829.4516000878066</v>
          </cell>
          <cell r="P137">
            <v>8539.0026572719362</v>
          </cell>
          <cell r="Q137">
            <v>7265.3956410802111</v>
          </cell>
          <cell r="R137">
            <v>6008.6305515123167</v>
          </cell>
          <cell r="S137">
            <v>4768.7073885679411</v>
          </cell>
          <cell r="T137">
            <v>4744.8638516251021</v>
          </cell>
          <cell r="U137">
            <v>4721.1395323669767</v>
          </cell>
          <cell r="V137">
            <v>4697.5338347051411</v>
          </cell>
          <cell r="W137">
            <v>4674.0461655316158</v>
          </cell>
          <cell r="X137">
            <v>4650.6759347039579</v>
          </cell>
          <cell r="Y137">
            <v>4627.4225550304373</v>
          </cell>
          <cell r="Z137">
            <v>4604.2854422552855</v>
          </cell>
          <cell r="AA137">
            <v>4581.2640150440084</v>
          </cell>
          <cell r="AB137">
            <v>4558.3576949687886</v>
          </cell>
          <cell r="AC137">
            <v>4535.5659064939446</v>
          </cell>
          <cell r="AD137">
            <v>4512.8880769614743</v>
          </cell>
          <cell r="AE137">
            <v>4490.323636576667</v>
          </cell>
          <cell r="AF137">
            <v>4467.8720183937839</v>
          </cell>
          <cell r="AG137">
            <v>4445.532658301815</v>
          </cell>
          <cell r="AH137">
            <v>4423.3049950103059</v>
          </cell>
          <cell r="AI137">
            <v>4401.1884700352539</v>
          </cell>
          <cell r="AJ137">
            <v>4379.1825276850777</v>
          </cell>
          <cell r="AK137">
            <v>4357.2866150466525</v>
          </cell>
          <cell r="AL137">
            <v>4335.5001819714189</v>
          </cell>
          <cell r="AM137">
            <v>4313.8226810615615</v>
          </cell>
        </row>
        <row r="138">
          <cell r="A138" t="str">
            <v>RM3GeNFEGSFh</v>
          </cell>
          <cell r="B138" t="str">
            <v>RD</v>
          </cell>
          <cell r="C138" t="str">
            <v>Moderate</v>
          </cell>
          <cell r="D138">
            <v>30</v>
          </cell>
          <cell r="E138" t="str">
            <v>Geothermal</v>
          </cell>
          <cell r="F138" t="str">
            <v>NFEGSFlash</v>
          </cell>
          <cell r="G138">
            <v>20759.3403788139</v>
          </cell>
          <cell r="H138">
            <v>20131.865114330012</v>
          </cell>
          <cell r="I138">
            <v>19507.567686979724</v>
          </cell>
          <cell r="J138">
            <v>18886.440829528925</v>
          </cell>
          <cell r="K138">
            <v>18268.484541977781</v>
          </cell>
          <cell r="L138">
            <v>17653.69882432645</v>
          </cell>
          <cell r="M138">
            <v>17042.08367657461</v>
          </cell>
          <cell r="N138">
            <v>16433.639098722586</v>
          </cell>
          <cell r="O138">
            <v>15828.365090770052</v>
          </cell>
          <cell r="P138">
            <v>15226.261652717334</v>
          </cell>
          <cell r="Q138">
            <v>14627.328784564104</v>
          </cell>
          <cell r="R138">
            <v>14031.56648631069</v>
          </cell>
          <cell r="S138">
            <v>13438.974757956776</v>
          </cell>
          <cell r="T138">
            <v>13371.77988416699</v>
          </cell>
          <cell r="U138">
            <v>13304.920984746155</v>
          </cell>
          <cell r="V138">
            <v>13238.396379822425</v>
          </cell>
          <cell r="W138">
            <v>13172.204397923313</v>
          </cell>
          <cell r="X138">
            <v>13106.343375933697</v>
          </cell>
          <cell r="Y138">
            <v>13040.811659054028</v>
          </cell>
          <cell r="Z138">
            <v>12975.60760075876</v>
          </cell>
          <cell r="AA138">
            <v>12910.729562754965</v>
          </cell>
          <cell r="AB138">
            <v>12846.17591494119</v>
          </cell>
          <cell r="AC138">
            <v>12781.945035366485</v>
          </cell>
          <cell r="AD138">
            <v>12718.035310189651</v>
          </cell>
          <cell r="AE138">
            <v>12654.445133638703</v>
          </cell>
          <cell r="AF138">
            <v>12591.172907970509</v>
          </cell>
          <cell r="AG138">
            <v>12528.217043430657</v>
          </cell>
          <cell r="AH138">
            <v>12465.575958213505</v>
          </cell>
          <cell r="AI138">
            <v>12403.248078422437</v>
          </cell>
          <cell r="AJ138">
            <v>12341.231838030324</v>
          </cell>
          <cell r="AK138">
            <v>12279.525678840173</v>
          </cell>
          <cell r="AL138">
            <v>12218.128050445972</v>
          </cell>
          <cell r="AM138">
            <v>12157.037410193741</v>
          </cell>
        </row>
        <row r="139">
          <cell r="A139" t="str">
            <v>RC3GeNFEGSFh</v>
          </cell>
          <cell r="B139" t="str">
            <v>RD</v>
          </cell>
          <cell r="C139" t="str">
            <v>Conservative</v>
          </cell>
          <cell r="D139">
            <v>30</v>
          </cell>
          <cell r="E139" t="str">
            <v>Geothermal</v>
          </cell>
          <cell r="F139" t="str">
            <v>NFEGSFlash</v>
          </cell>
          <cell r="G139">
            <v>20759.3403788139</v>
          </cell>
          <cell r="H139">
            <v>20655.543676919831</v>
          </cell>
          <cell r="I139">
            <v>20552.26595853523</v>
          </cell>
          <cell r="J139">
            <v>20449.504628742554</v>
          </cell>
          <cell r="K139">
            <v>20347.257105598841</v>
          </cell>
          <cell r="L139">
            <v>20245.520820070848</v>
          </cell>
          <cell r="M139">
            <v>20144.293215970491</v>
          </cell>
          <cell r="N139">
            <v>20043.571749890638</v>
          </cell>
          <cell r="O139">
            <v>19943.353891141185</v>
          </cell>
          <cell r="P139">
            <v>19843.637121685479</v>
          </cell>
          <cell r="Q139">
            <v>19744.418936077051</v>
          </cell>
          <cell r="R139">
            <v>19645.696841396664</v>
          </cell>
          <cell r="S139">
            <v>19547.468357189682</v>
          </cell>
          <cell r="T139">
            <v>19449.73101540373</v>
          </cell>
          <cell r="U139">
            <v>19352.482360326714</v>
          </cell>
          <cell r="V139">
            <v>19255.719948525079</v>
          </cell>
          <cell r="W139">
            <v>19159.441348782453</v>
          </cell>
          <cell r="X139">
            <v>19063.644142038542</v>
          </cell>
          <cell r="Y139">
            <v>18968.325921328349</v>
          </cell>
          <cell r="Z139">
            <v>18873.484291721707</v>
          </cell>
          <cell r="AA139">
            <v>18779.116870263097</v>
          </cell>
          <cell r="AB139">
            <v>18685.221285911783</v>
          </cell>
          <cell r="AC139">
            <v>18591.795179482222</v>
          </cell>
          <cell r="AD139">
            <v>18498.836203584808</v>
          </cell>
          <cell r="AE139">
            <v>18406.342022566885</v>
          </cell>
          <cell r="AF139">
            <v>18314.31031245405</v>
          </cell>
          <cell r="AG139">
            <v>18222.738760891778</v>
          </cell>
          <cell r="AH139">
            <v>18131.625067087323</v>
          </cell>
          <cell r="AI139">
            <v>18040.966941751885</v>
          </cell>
          <cell r="AJ139">
            <v>17950.762107043127</v>
          </cell>
          <cell r="AK139">
            <v>17861.008296507909</v>
          </cell>
          <cell r="AL139">
            <v>17771.703255025372</v>
          </cell>
          <cell r="AM139">
            <v>17682.844738750246</v>
          </cell>
        </row>
        <row r="140">
          <cell r="A140" t="str">
            <v>RA3GeNFEGSBy</v>
          </cell>
          <cell r="B140" t="str">
            <v>RD</v>
          </cell>
          <cell r="C140" t="str">
            <v>Advanced</v>
          </cell>
          <cell r="D140">
            <v>30</v>
          </cell>
          <cell r="E140" t="str">
            <v>Geothermal</v>
          </cell>
          <cell r="F140" t="str">
            <v>NFEGSBinary</v>
          </cell>
          <cell r="G140">
            <v>47178.877044095934</v>
          </cell>
          <cell r="H140">
            <v>43640.341400915509</v>
          </cell>
          <cell r="I140">
            <v>40143.904974189471</v>
          </cell>
          <cell r="J140">
            <v>36689.654996068413</v>
          </cell>
          <cell r="K140">
            <v>33277.591466549733</v>
          </cell>
          <cell r="L140">
            <v>29907.714385634725</v>
          </cell>
          <cell r="M140">
            <v>26580.023753323407</v>
          </cell>
          <cell r="N140">
            <v>23294.519569615768</v>
          </cell>
          <cell r="O140">
            <v>20051.201834513078</v>
          </cell>
          <cell r="P140">
            <v>16850.070548012798</v>
          </cell>
          <cell r="Q140">
            <v>13691.125710116203</v>
          </cell>
          <cell r="R140">
            <v>10574.367320823289</v>
          </cell>
          <cell r="S140">
            <v>7499.7953801340554</v>
          </cell>
          <cell r="T140">
            <v>7462.2964032333848</v>
          </cell>
          <cell r="U140">
            <v>7424.9849212172176</v>
          </cell>
          <cell r="V140">
            <v>7387.8599966111315</v>
          </cell>
          <cell r="W140">
            <v>7350.9206966280763</v>
          </cell>
          <cell r="X140">
            <v>7314.1660931449351</v>
          </cell>
          <cell r="Y140">
            <v>7277.5952626792105</v>
          </cell>
          <cell r="Z140">
            <v>7241.2072863658141</v>
          </cell>
          <cell r="AA140">
            <v>7205.0012499339855</v>
          </cell>
          <cell r="AB140">
            <v>7168.9762436843157</v>
          </cell>
          <cell r="AC140">
            <v>7133.1313624658942</v>
          </cell>
          <cell r="AD140">
            <v>7097.4657056535643</v>
          </cell>
          <cell r="AE140">
            <v>7061.978377125296</v>
          </cell>
          <cell r="AF140">
            <v>7026.6684852396693</v>
          </cell>
          <cell r="AG140">
            <v>6991.5351428134709</v>
          </cell>
          <cell r="AH140">
            <v>6956.5774670994033</v>
          </cell>
          <cell r="AI140">
            <v>6921.7945797639068</v>
          </cell>
          <cell r="AJ140">
            <v>6887.1856068650868</v>
          </cell>
          <cell r="AK140">
            <v>6852.7496788307617</v>
          </cell>
          <cell r="AL140">
            <v>6818.4859304366082</v>
          </cell>
          <cell r="AM140">
            <v>6784.3935007844257</v>
          </cell>
        </row>
        <row r="141">
          <cell r="A141" t="str">
            <v>RM3GeNFEGSBy</v>
          </cell>
          <cell r="B141" t="str">
            <v>RD</v>
          </cell>
          <cell r="C141" t="str">
            <v>Moderate</v>
          </cell>
          <cell r="D141">
            <v>30</v>
          </cell>
          <cell r="E141" t="str">
            <v>Geothermal</v>
          </cell>
          <cell r="F141" t="str">
            <v>NFEGSBinary</v>
          </cell>
          <cell r="G141">
            <v>47178.877044095934</v>
          </cell>
          <cell r="H141">
            <v>46079.32323270123</v>
          </cell>
          <cell r="I141">
            <v>44985.152351533434</v>
          </cell>
          <cell r="J141">
            <v>43896.37080736897</v>
          </cell>
          <cell r="K141">
            <v>42812.978600208175</v>
          </cell>
          <cell r="L141">
            <v>41734.975730051374</v>
          </cell>
          <cell r="M141">
            <v>40662.362196897913</v>
          </cell>
          <cell r="N141">
            <v>39595.138000748113</v>
          </cell>
          <cell r="O141">
            <v>38533.303141602308</v>
          </cell>
          <cell r="P141">
            <v>37476.857619459843</v>
          </cell>
          <cell r="Q141">
            <v>36425.801434321365</v>
          </cell>
          <cell r="R141">
            <v>35380.134586186228</v>
          </cell>
          <cell r="S141">
            <v>34339.857075054773</v>
          </cell>
          <cell r="T141">
            <v>34168.157789679499</v>
          </cell>
          <cell r="U141">
            <v>33997.317000731106</v>
          </cell>
          <cell r="V141">
            <v>33827.330415727447</v>
          </cell>
          <cell r="W141">
            <v>33658.193763648807</v>
          </cell>
          <cell r="X141">
            <v>33489.902794830567</v>
          </cell>
          <cell r="Y141">
            <v>33322.453280856411</v>
          </cell>
          <cell r="Z141">
            <v>33155.841014452133</v>
          </cell>
          <cell r="AA141">
            <v>32990.061809379869</v>
          </cell>
          <cell r="AB141">
            <v>32825.111500332969</v>
          </cell>
          <cell r="AC141">
            <v>32660.985942831303</v>
          </cell>
          <cell r="AD141">
            <v>32497.681013117144</v>
          </cell>
          <cell r="AE141">
            <v>32335.192608051559</v>
          </cell>
          <cell r="AF141">
            <v>32173.516645011299</v>
          </cell>
          <cell r="AG141">
            <v>32012.64906178624</v>
          </cell>
          <cell r="AH141">
            <v>31852.585816477313</v>
          </cell>
          <cell r="AI141">
            <v>31693.322887394927</v>
          </cell>
          <cell r="AJ141">
            <v>31534.856272957953</v>
          </cell>
          <cell r="AK141">
            <v>31377.181991593159</v>
          </cell>
          <cell r="AL141">
            <v>31220.296081635195</v>
          </cell>
          <cell r="AM141">
            <v>31064.194601227016</v>
          </cell>
        </row>
        <row r="142">
          <cell r="A142" t="str">
            <v>RC3GeNFEGSBy</v>
          </cell>
          <cell r="B142" t="str">
            <v>RD</v>
          </cell>
          <cell r="C142" t="str">
            <v>Conservative</v>
          </cell>
          <cell r="D142">
            <v>30</v>
          </cell>
          <cell r="E142" t="str">
            <v>Geothermal</v>
          </cell>
          <cell r="F142" t="str">
            <v>NFEGSBinary</v>
          </cell>
          <cell r="G142">
            <v>47178.877044095934</v>
          </cell>
          <cell r="H142">
            <v>46942.982658875459</v>
          </cell>
          <cell r="I142">
            <v>46708.267745581084</v>
          </cell>
          <cell r="J142">
            <v>46474.726406853173</v>
          </cell>
          <cell r="K142">
            <v>46242.352774818908</v>
          </cell>
          <cell r="L142">
            <v>46011.141010944819</v>
          </cell>
          <cell r="M142">
            <v>45781.085305890098</v>
          </cell>
          <cell r="N142">
            <v>45552.179879360643</v>
          </cell>
          <cell r="O142">
            <v>45324.418979963841</v>
          </cell>
          <cell r="P142">
            <v>45097.796885064017</v>
          </cell>
          <cell r="Q142">
            <v>44872.307900638705</v>
          </cell>
          <cell r="R142">
            <v>44647.94636113551</v>
          </cell>
          <cell r="S142">
            <v>44424.706629329827</v>
          </cell>
          <cell r="T142">
            <v>44202.583096183182</v>
          </cell>
          <cell r="U142">
            <v>43981.570180702271</v>
          </cell>
          <cell r="V142">
            <v>43761.662329798761</v>
          </cell>
          <cell r="W142">
            <v>43542.854018149766</v>
          </cell>
          <cell r="X142">
            <v>43325.139748059017</v>
          </cell>
          <cell r="Y142">
            <v>43108.514049318721</v>
          </cell>
          <cell r="Z142">
            <v>42892.971479072126</v>
          </cell>
          <cell r="AA142">
            <v>42678.506621676766</v>
          </cell>
          <cell r="AB142">
            <v>42465.114088568378</v>
          </cell>
          <cell r="AC142">
            <v>42252.788518125541</v>
          </cell>
          <cell r="AD142">
            <v>42041.52457553491</v>
          </cell>
          <cell r="AE142">
            <v>41831.316952657238</v>
          </cell>
          <cell r="AF142">
            <v>41622.16036789395</v>
          </cell>
          <cell r="AG142">
            <v>41414.049566054484</v>
          </cell>
          <cell r="AH142">
            <v>41206.979318224207</v>
          </cell>
          <cell r="AI142">
            <v>41000.944421633088</v>
          </cell>
          <cell r="AJ142">
            <v>40795.939699524919</v>
          </cell>
          <cell r="AK142">
            <v>40591.960001027299</v>
          </cell>
          <cell r="AL142">
            <v>40389.000201022165</v>
          </cell>
          <cell r="AM142">
            <v>40187.05520001705</v>
          </cell>
        </row>
        <row r="143">
          <cell r="A143" t="str">
            <v>RA3GeDeepEGh</v>
          </cell>
          <cell r="B143" t="str">
            <v>RD</v>
          </cell>
          <cell r="C143" t="str">
            <v>Advanced</v>
          </cell>
          <cell r="D143">
            <v>30</v>
          </cell>
          <cell r="E143" t="str">
            <v>Geothermal</v>
          </cell>
          <cell r="F143" t="str">
            <v>DeepEGSFlash</v>
          </cell>
          <cell r="G143">
            <v>20759.3403788139</v>
          </cell>
          <cell r="H143">
            <v>19334.168145264597</v>
          </cell>
          <cell r="I143">
            <v>17925.825716082229</v>
          </cell>
          <cell r="J143">
            <v>16534.325213523687</v>
          </cell>
          <cell r="K143">
            <v>15159.666637588654</v>
          </cell>
          <cell r="L143">
            <v>13801.849988277776</v>
          </cell>
          <cell r="M143">
            <v>12460.875265590408</v>
          </cell>
          <cell r="N143">
            <v>11136.742469527193</v>
          </cell>
          <cell r="O143">
            <v>9829.4516000878066</v>
          </cell>
          <cell r="P143">
            <v>8539.0026572719362</v>
          </cell>
          <cell r="Q143">
            <v>7265.3956410802111</v>
          </cell>
          <cell r="R143">
            <v>6008.6305515123167</v>
          </cell>
          <cell r="S143">
            <v>4768.7073885679411</v>
          </cell>
          <cell r="T143">
            <v>4744.8638516251021</v>
          </cell>
          <cell r="U143">
            <v>4721.1395323669767</v>
          </cell>
          <cell r="V143">
            <v>4697.5338347051411</v>
          </cell>
          <cell r="W143">
            <v>4674.0461655316158</v>
          </cell>
          <cell r="X143">
            <v>4650.6759347039579</v>
          </cell>
          <cell r="Y143">
            <v>4627.4225550304373</v>
          </cell>
          <cell r="Z143">
            <v>4604.2854422552855</v>
          </cell>
          <cell r="AA143">
            <v>4581.2640150440084</v>
          </cell>
          <cell r="AB143">
            <v>4558.3576949687886</v>
          </cell>
          <cell r="AC143">
            <v>4535.5659064939446</v>
          </cell>
          <cell r="AD143">
            <v>4512.8880769614743</v>
          </cell>
          <cell r="AE143">
            <v>4490.323636576667</v>
          </cell>
          <cell r="AF143">
            <v>4467.8720183937839</v>
          </cell>
          <cell r="AG143">
            <v>4445.532658301815</v>
          </cell>
          <cell r="AH143">
            <v>4423.3049950103059</v>
          </cell>
          <cell r="AI143">
            <v>4401.1884700352539</v>
          </cell>
          <cell r="AJ143">
            <v>4379.1825276850777</v>
          </cell>
          <cell r="AK143">
            <v>4357.2866150466525</v>
          </cell>
          <cell r="AL143">
            <v>4335.5001819714189</v>
          </cell>
          <cell r="AM143">
            <v>4313.8226810615615</v>
          </cell>
        </row>
        <row r="144">
          <cell r="A144" t="str">
            <v>RM3GeDeepEGh</v>
          </cell>
          <cell r="B144" t="str">
            <v>RD</v>
          </cell>
          <cell r="C144" t="str">
            <v>Moderate</v>
          </cell>
          <cell r="D144">
            <v>30</v>
          </cell>
          <cell r="E144" t="str">
            <v>Geothermal</v>
          </cell>
          <cell r="F144" t="str">
            <v>DeepEGSFlash</v>
          </cell>
          <cell r="G144">
            <v>20759.3403788139</v>
          </cell>
          <cell r="H144">
            <v>20131.865114330012</v>
          </cell>
          <cell r="I144">
            <v>19507.567686979724</v>
          </cell>
          <cell r="J144">
            <v>18886.440829528925</v>
          </cell>
          <cell r="K144">
            <v>18268.484541977781</v>
          </cell>
          <cell r="L144">
            <v>17653.69882432645</v>
          </cell>
          <cell r="M144">
            <v>17042.08367657461</v>
          </cell>
          <cell r="N144">
            <v>16433.639098722586</v>
          </cell>
          <cell r="O144">
            <v>15828.365090770052</v>
          </cell>
          <cell r="P144">
            <v>15226.261652717334</v>
          </cell>
          <cell r="Q144">
            <v>14627.328784564104</v>
          </cell>
          <cell r="R144">
            <v>14031.56648631069</v>
          </cell>
          <cell r="S144">
            <v>13438.974757956776</v>
          </cell>
          <cell r="T144">
            <v>13371.77988416699</v>
          </cell>
          <cell r="U144">
            <v>13304.920984746155</v>
          </cell>
          <cell r="V144">
            <v>13238.396379822425</v>
          </cell>
          <cell r="W144">
            <v>13172.204397923313</v>
          </cell>
          <cell r="X144">
            <v>13106.343375933697</v>
          </cell>
          <cell r="Y144">
            <v>13040.811659054028</v>
          </cell>
          <cell r="Z144">
            <v>12975.60760075876</v>
          </cell>
          <cell r="AA144">
            <v>12910.729562754965</v>
          </cell>
          <cell r="AB144">
            <v>12846.17591494119</v>
          </cell>
          <cell r="AC144">
            <v>12781.945035366485</v>
          </cell>
          <cell r="AD144">
            <v>12718.035310189651</v>
          </cell>
          <cell r="AE144">
            <v>12654.445133638703</v>
          </cell>
          <cell r="AF144">
            <v>12591.172907970509</v>
          </cell>
          <cell r="AG144">
            <v>12528.217043430657</v>
          </cell>
          <cell r="AH144">
            <v>12465.575958213505</v>
          </cell>
          <cell r="AI144">
            <v>12403.248078422437</v>
          </cell>
          <cell r="AJ144">
            <v>12341.231838030324</v>
          </cell>
          <cell r="AK144">
            <v>12279.525678840173</v>
          </cell>
          <cell r="AL144">
            <v>12218.128050445972</v>
          </cell>
          <cell r="AM144">
            <v>12157.037410193741</v>
          </cell>
        </row>
        <row r="145">
          <cell r="A145" t="str">
            <v>RC3GeDeepEGh</v>
          </cell>
          <cell r="B145" t="str">
            <v>RD</v>
          </cell>
          <cell r="C145" t="str">
            <v>Conservative</v>
          </cell>
          <cell r="D145">
            <v>30</v>
          </cell>
          <cell r="E145" t="str">
            <v>Geothermal</v>
          </cell>
          <cell r="F145" t="str">
            <v>DeepEGSFlash</v>
          </cell>
          <cell r="G145">
            <v>20759.3403788139</v>
          </cell>
          <cell r="H145">
            <v>20655.543676919831</v>
          </cell>
          <cell r="I145">
            <v>20552.26595853523</v>
          </cell>
          <cell r="J145">
            <v>20449.504628742554</v>
          </cell>
          <cell r="K145">
            <v>20347.257105598841</v>
          </cell>
          <cell r="L145">
            <v>20245.520820070848</v>
          </cell>
          <cell r="M145">
            <v>20144.293215970491</v>
          </cell>
          <cell r="N145">
            <v>20043.571749890638</v>
          </cell>
          <cell r="O145">
            <v>19943.353891141185</v>
          </cell>
          <cell r="P145">
            <v>19843.637121685479</v>
          </cell>
          <cell r="Q145">
            <v>19744.418936077051</v>
          </cell>
          <cell r="R145">
            <v>19645.696841396664</v>
          </cell>
          <cell r="S145">
            <v>19547.468357189682</v>
          </cell>
          <cell r="T145">
            <v>19449.73101540373</v>
          </cell>
          <cell r="U145">
            <v>19352.482360326714</v>
          </cell>
          <cell r="V145">
            <v>19255.719948525079</v>
          </cell>
          <cell r="W145">
            <v>19159.441348782453</v>
          </cell>
          <cell r="X145">
            <v>19063.644142038542</v>
          </cell>
          <cell r="Y145">
            <v>18968.325921328349</v>
          </cell>
          <cell r="Z145">
            <v>18873.484291721707</v>
          </cell>
          <cell r="AA145">
            <v>18779.116870263097</v>
          </cell>
          <cell r="AB145">
            <v>18685.221285911783</v>
          </cell>
          <cell r="AC145">
            <v>18591.795179482222</v>
          </cell>
          <cell r="AD145">
            <v>18498.836203584808</v>
          </cell>
          <cell r="AE145">
            <v>18406.342022566885</v>
          </cell>
          <cell r="AF145">
            <v>18314.31031245405</v>
          </cell>
          <cell r="AG145">
            <v>18222.738760891778</v>
          </cell>
          <cell r="AH145">
            <v>18131.625067087323</v>
          </cell>
          <cell r="AI145">
            <v>18040.966941751885</v>
          </cell>
          <cell r="AJ145">
            <v>17950.762107043127</v>
          </cell>
          <cell r="AK145">
            <v>17861.008296507909</v>
          </cell>
          <cell r="AL145">
            <v>17771.703255025372</v>
          </cell>
          <cell r="AM145">
            <v>17682.844738750246</v>
          </cell>
        </row>
        <row r="146">
          <cell r="A146" t="str">
            <v>RA3GeDeepEGy</v>
          </cell>
          <cell r="B146" t="str">
            <v>RD</v>
          </cell>
          <cell r="C146" t="str">
            <v>Advanced</v>
          </cell>
          <cell r="D146">
            <v>30</v>
          </cell>
          <cell r="E146" t="str">
            <v>Geothermal</v>
          </cell>
          <cell r="F146" t="str">
            <v>DeepEGSBinary</v>
          </cell>
          <cell r="G146">
            <v>47178.877044095934</v>
          </cell>
          <cell r="H146">
            <v>43640.341400915509</v>
          </cell>
          <cell r="I146">
            <v>40143.904974189471</v>
          </cell>
          <cell r="J146">
            <v>36689.654996068413</v>
          </cell>
          <cell r="K146">
            <v>33277.591466549733</v>
          </cell>
          <cell r="L146">
            <v>29907.714385634725</v>
          </cell>
          <cell r="M146">
            <v>26580.023753323407</v>
          </cell>
          <cell r="N146">
            <v>23294.519569615768</v>
          </cell>
          <cell r="O146">
            <v>20051.201834513078</v>
          </cell>
          <cell r="P146">
            <v>16850.070548012798</v>
          </cell>
          <cell r="Q146">
            <v>13691.125710116203</v>
          </cell>
          <cell r="R146">
            <v>10574.367320823289</v>
          </cell>
          <cell r="S146">
            <v>7499.7953801340554</v>
          </cell>
          <cell r="T146">
            <v>7462.2964032333848</v>
          </cell>
          <cell r="U146">
            <v>7424.9849212172176</v>
          </cell>
          <cell r="V146">
            <v>7387.8599966111315</v>
          </cell>
          <cell r="W146">
            <v>7350.9206966280763</v>
          </cell>
          <cell r="X146">
            <v>7314.1660931449351</v>
          </cell>
          <cell r="Y146">
            <v>7277.5952626792105</v>
          </cell>
          <cell r="Z146">
            <v>7241.2072863658141</v>
          </cell>
          <cell r="AA146">
            <v>7205.0012499339855</v>
          </cell>
          <cell r="AB146">
            <v>7168.9762436843157</v>
          </cell>
          <cell r="AC146">
            <v>7133.1313624658942</v>
          </cell>
          <cell r="AD146">
            <v>7097.4657056535643</v>
          </cell>
          <cell r="AE146">
            <v>7061.978377125296</v>
          </cell>
          <cell r="AF146">
            <v>7026.6684852396693</v>
          </cell>
          <cell r="AG146">
            <v>6991.5351428134709</v>
          </cell>
          <cell r="AH146">
            <v>6956.5774670994033</v>
          </cell>
          <cell r="AI146">
            <v>6921.7945797639068</v>
          </cell>
          <cell r="AJ146">
            <v>6887.1856068650868</v>
          </cell>
          <cell r="AK146">
            <v>6852.7496788307617</v>
          </cell>
          <cell r="AL146">
            <v>6818.4859304366082</v>
          </cell>
          <cell r="AM146">
            <v>6784.3935007844257</v>
          </cell>
        </row>
        <row r="147">
          <cell r="A147" t="str">
            <v>RM3GeDeepEGy</v>
          </cell>
          <cell r="B147" t="str">
            <v>RD</v>
          </cell>
          <cell r="C147" t="str">
            <v>Moderate</v>
          </cell>
          <cell r="D147">
            <v>30</v>
          </cell>
          <cell r="E147" t="str">
            <v>Geothermal</v>
          </cell>
          <cell r="F147" t="str">
            <v>DeepEGSBinary</v>
          </cell>
          <cell r="G147">
            <v>47178.877044095934</v>
          </cell>
          <cell r="H147">
            <v>46079.32323270123</v>
          </cell>
          <cell r="I147">
            <v>44985.152351533434</v>
          </cell>
          <cell r="J147">
            <v>43896.37080736897</v>
          </cell>
          <cell r="K147">
            <v>42812.978600208175</v>
          </cell>
          <cell r="L147">
            <v>41734.975730051374</v>
          </cell>
          <cell r="M147">
            <v>40662.362196897913</v>
          </cell>
          <cell r="N147">
            <v>39595.138000748113</v>
          </cell>
          <cell r="O147">
            <v>38533.303141602308</v>
          </cell>
          <cell r="P147">
            <v>37476.857619459843</v>
          </cell>
          <cell r="Q147">
            <v>36425.801434321365</v>
          </cell>
          <cell r="R147">
            <v>35380.134586186228</v>
          </cell>
          <cell r="S147">
            <v>34339.857075054773</v>
          </cell>
          <cell r="T147">
            <v>34168.157789679499</v>
          </cell>
          <cell r="U147">
            <v>33997.317000731106</v>
          </cell>
          <cell r="V147">
            <v>33827.330415727447</v>
          </cell>
          <cell r="W147">
            <v>33658.193763648807</v>
          </cell>
          <cell r="X147">
            <v>33489.902794830567</v>
          </cell>
          <cell r="Y147">
            <v>33322.453280856411</v>
          </cell>
          <cell r="Z147">
            <v>33155.841014452133</v>
          </cell>
          <cell r="AA147">
            <v>32990.061809379869</v>
          </cell>
          <cell r="AB147">
            <v>32825.111500332969</v>
          </cell>
          <cell r="AC147">
            <v>32660.985942831303</v>
          </cell>
          <cell r="AD147">
            <v>32497.681013117144</v>
          </cell>
          <cell r="AE147">
            <v>32335.192608051559</v>
          </cell>
          <cell r="AF147">
            <v>32173.516645011299</v>
          </cell>
          <cell r="AG147">
            <v>32012.64906178624</v>
          </cell>
          <cell r="AH147">
            <v>31852.585816477313</v>
          </cell>
          <cell r="AI147">
            <v>31693.322887394927</v>
          </cell>
          <cell r="AJ147">
            <v>31534.856272957953</v>
          </cell>
          <cell r="AK147">
            <v>31377.181991593159</v>
          </cell>
          <cell r="AL147">
            <v>31220.296081635195</v>
          </cell>
          <cell r="AM147">
            <v>31064.194601227016</v>
          </cell>
        </row>
        <row r="148">
          <cell r="A148" t="str">
            <v>RC3GeDeepEGy</v>
          </cell>
          <cell r="B148" t="str">
            <v>RD</v>
          </cell>
          <cell r="C148" t="str">
            <v>Conservative</v>
          </cell>
          <cell r="D148">
            <v>30</v>
          </cell>
          <cell r="E148" t="str">
            <v>Geothermal</v>
          </cell>
          <cell r="F148" t="str">
            <v>DeepEGSBinary</v>
          </cell>
          <cell r="G148">
            <v>47178.877044095934</v>
          </cell>
          <cell r="H148">
            <v>46942.982658875459</v>
          </cell>
          <cell r="I148">
            <v>46708.267745581084</v>
          </cell>
          <cell r="J148">
            <v>46474.726406853173</v>
          </cell>
          <cell r="K148">
            <v>46242.352774818908</v>
          </cell>
          <cell r="L148">
            <v>46011.141010944819</v>
          </cell>
          <cell r="M148">
            <v>45781.085305890098</v>
          </cell>
          <cell r="N148">
            <v>45552.179879360643</v>
          </cell>
          <cell r="O148">
            <v>45324.418979963841</v>
          </cell>
          <cell r="P148">
            <v>45097.796885064017</v>
          </cell>
          <cell r="Q148">
            <v>44872.307900638705</v>
          </cell>
          <cell r="R148">
            <v>44647.94636113551</v>
          </cell>
          <cell r="S148">
            <v>44424.706629329827</v>
          </cell>
          <cell r="T148">
            <v>44202.583096183182</v>
          </cell>
          <cell r="U148">
            <v>43981.570180702271</v>
          </cell>
          <cell r="V148">
            <v>43761.662329798761</v>
          </cell>
          <cell r="W148">
            <v>43542.854018149766</v>
          </cell>
          <cell r="X148">
            <v>43325.139748059017</v>
          </cell>
          <cell r="Y148">
            <v>43108.514049318721</v>
          </cell>
          <cell r="Z148">
            <v>42892.971479072126</v>
          </cell>
          <cell r="AA148">
            <v>42678.506621676766</v>
          </cell>
          <cell r="AB148">
            <v>42465.114088568378</v>
          </cell>
          <cell r="AC148">
            <v>42252.788518125541</v>
          </cell>
          <cell r="AD148">
            <v>42041.52457553491</v>
          </cell>
          <cell r="AE148">
            <v>41831.316952657238</v>
          </cell>
          <cell r="AF148">
            <v>41622.16036789395</v>
          </cell>
          <cell r="AG148">
            <v>41414.049566054484</v>
          </cell>
          <cell r="AH148">
            <v>41206.979318224207</v>
          </cell>
          <cell r="AI148">
            <v>41000.944421633088</v>
          </cell>
          <cell r="AJ148">
            <v>40795.939699524919</v>
          </cell>
          <cell r="AK148">
            <v>40591.960001027299</v>
          </cell>
          <cell r="AL148">
            <v>40389.000201022165</v>
          </cell>
          <cell r="AM148">
            <v>40187.05520001705</v>
          </cell>
        </row>
        <row r="149">
          <cell r="A149" t="str">
            <v>RA3ConewAvgF</v>
          </cell>
          <cell r="B149" t="str">
            <v>RD</v>
          </cell>
          <cell r="C149" t="str">
            <v>Advanced</v>
          </cell>
          <cell r="D149">
            <v>30</v>
          </cell>
          <cell r="E149" t="str">
            <v>Coal</v>
          </cell>
          <cell r="F149" t="str">
            <v>newAvgCF</v>
          </cell>
          <cell r="G149">
            <v>4149.9882330346481</v>
          </cell>
          <cell r="H149">
            <v>4144.224560908734</v>
          </cell>
          <cell r="I149">
            <v>4138.4608887828199</v>
          </cell>
          <cell r="J149">
            <v>4132.6972166569067</v>
          </cell>
          <cell r="K149">
            <v>4126.9335445309925</v>
          </cell>
          <cell r="L149">
            <v>4121.1698724050784</v>
          </cell>
          <cell r="M149">
            <v>4115.4062002791652</v>
          </cell>
          <cell r="N149">
            <v>4099.1158508425824</v>
          </cell>
          <cell r="O149">
            <v>4091.1558428959215</v>
          </cell>
          <cell r="P149">
            <v>4080.7055357963304</v>
          </cell>
          <cell r="Q149">
            <v>4072.2400919656875</v>
          </cell>
          <cell r="R149">
            <v>4062.701678683447</v>
          </cell>
          <cell r="S149">
            <v>4049.0474027155306</v>
          </cell>
          <cell r="T149">
            <v>4036.4457845290613</v>
          </cell>
          <cell r="U149">
            <v>4022.4908203418204</v>
          </cell>
          <cell r="V149">
            <v>4007.9244369461508</v>
          </cell>
          <cell r="W149">
            <v>3997.6776351353105</v>
          </cell>
          <cell r="X149">
            <v>3986.2788080643622</v>
          </cell>
          <cell r="Y149">
            <v>3969.3340763718875</v>
          </cell>
          <cell r="Z149">
            <v>3958.1880095418119</v>
          </cell>
          <cell r="AA149">
            <v>3945.5428290439436</v>
          </cell>
          <cell r="AB149">
            <v>3929.8245476510956</v>
          </cell>
          <cell r="AC149">
            <v>3913.3514861714762</v>
          </cell>
          <cell r="AD149">
            <v>3903.7302757735752</v>
          </cell>
          <cell r="AE149">
            <v>3888.7384259906003</v>
          </cell>
          <cell r="AF149">
            <v>3876.4193402143574</v>
          </cell>
          <cell r="AG149">
            <v>3863.9170049352815</v>
          </cell>
          <cell r="AH149">
            <v>3853.5836394497987</v>
          </cell>
          <cell r="AI149">
            <v>3836.2231338199613</v>
          </cell>
          <cell r="AJ149">
            <v>3823.9300313765698</v>
          </cell>
          <cell r="AK149">
            <v>3811.47810449094</v>
          </cell>
          <cell r="AL149">
            <v>3798.9466485737348</v>
          </cell>
          <cell r="AM149">
            <v>3753.7118898041126</v>
          </cell>
        </row>
        <row r="150">
          <cell r="A150" t="str">
            <v>RM3ConewAvgF</v>
          </cell>
          <cell r="B150" t="str">
            <v>RD</v>
          </cell>
          <cell r="C150" t="str">
            <v>Moderate</v>
          </cell>
          <cell r="D150">
            <v>30</v>
          </cell>
          <cell r="E150" t="str">
            <v>Coal</v>
          </cell>
          <cell r="F150" t="str">
            <v>newAvgCF</v>
          </cell>
          <cell r="G150">
            <v>4149.9882330346481</v>
          </cell>
          <cell r="H150">
            <v>4144.224560908734</v>
          </cell>
          <cell r="I150">
            <v>4138.4608887828199</v>
          </cell>
          <cell r="J150">
            <v>4132.6972166569067</v>
          </cell>
          <cell r="K150">
            <v>4126.9335445309925</v>
          </cell>
          <cell r="L150">
            <v>4121.1698724050784</v>
          </cell>
          <cell r="M150">
            <v>4115.4062002791652</v>
          </cell>
          <cell r="N150">
            <v>4099.1158508425824</v>
          </cell>
          <cell r="O150">
            <v>4091.1558428959215</v>
          </cell>
          <cell r="P150">
            <v>4080.7055357963304</v>
          </cell>
          <cell r="Q150">
            <v>4072.2400919656875</v>
          </cell>
          <cell r="R150">
            <v>4062.701678683447</v>
          </cell>
          <cell r="S150">
            <v>4049.0474027155306</v>
          </cell>
          <cell r="T150">
            <v>4036.4457845290613</v>
          </cell>
          <cell r="U150">
            <v>4022.4908203418204</v>
          </cell>
          <cell r="V150">
            <v>4007.9244369461508</v>
          </cell>
          <cell r="W150">
            <v>3997.6776351353105</v>
          </cell>
          <cell r="X150">
            <v>3986.2788080643622</v>
          </cell>
          <cell r="Y150">
            <v>3969.3340763718875</v>
          </cell>
          <cell r="Z150">
            <v>3958.1880095418119</v>
          </cell>
          <cell r="AA150">
            <v>3945.5428290439436</v>
          </cell>
          <cell r="AB150">
            <v>3929.8245476510956</v>
          </cell>
          <cell r="AC150">
            <v>3913.3514861714762</v>
          </cell>
          <cell r="AD150">
            <v>3903.7302757735752</v>
          </cell>
          <cell r="AE150">
            <v>3888.7384259906003</v>
          </cell>
          <cell r="AF150">
            <v>3876.4193402143574</v>
          </cell>
          <cell r="AG150">
            <v>3863.9170049352815</v>
          </cell>
          <cell r="AH150">
            <v>3853.5836394497987</v>
          </cell>
          <cell r="AI150">
            <v>3836.2231338199613</v>
          </cell>
          <cell r="AJ150">
            <v>3823.9300313765698</v>
          </cell>
          <cell r="AK150">
            <v>3811.47810449094</v>
          </cell>
          <cell r="AL150">
            <v>3798.9466485737348</v>
          </cell>
          <cell r="AM150">
            <v>3753.7118898041126</v>
          </cell>
        </row>
        <row r="151">
          <cell r="A151" t="str">
            <v>RC3ConewAvgF</v>
          </cell>
          <cell r="B151" t="str">
            <v>RD</v>
          </cell>
          <cell r="C151" t="str">
            <v>Conservative</v>
          </cell>
          <cell r="D151">
            <v>30</v>
          </cell>
          <cell r="E151" t="str">
            <v>Coal</v>
          </cell>
          <cell r="F151" t="str">
            <v>newAvgCF</v>
          </cell>
          <cell r="G151">
            <v>4149.9882330346481</v>
          </cell>
          <cell r="H151">
            <v>4144.224560908734</v>
          </cell>
          <cell r="I151">
            <v>4138.4608887828199</v>
          </cell>
          <cell r="J151">
            <v>4132.6972166569067</v>
          </cell>
          <cell r="K151">
            <v>4126.9335445309925</v>
          </cell>
          <cell r="L151">
            <v>4121.1698724050784</v>
          </cell>
          <cell r="M151">
            <v>4115.4062002791652</v>
          </cell>
          <cell r="N151">
            <v>4099.1158508425824</v>
          </cell>
          <cell r="O151">
            <v>4091.1558428959215</v>
          </cell>
          <cell r="P151">
            <v>4080.7055357963304</v>
          </cell>
          <cell r="Q151">
            <v>4072.2400919656875</v>
          </cell>
          <cell r="R151">
            <v>4062.701678683447</v>
          </cell>
          <cell r="S151">
            <v>4049.0474027155306</v>
          </cell>
          <cell r="T151">
            <v>4036.4457845290613</v>
          </cell>
          <cell r="U151">
            <v>4022.4908203418204</v>
          </cell>
          <cell r="V151">
            <v>4007.9244369461508</v>
          </cell>
          <cell r="W151">
            <v>3997.6776351353105</v>
          </cell>
          <cell r="X151">
            <v>3986.2788080643622</v>
          </cell>
          <cell r="Y151">
            <v>3969.3340763718875</v>
          </cell>
          <cell r="Z151">
            <v>3958.1880095418119</v>
          </cell>
          <cell r="AA151">
            <v>3945.5428290439436</v>
          </cell>
          <cell r="AB151">
            <v>3929.8245476510956</v>
          </cell>
          <cell r="AC151">
            <v>3913.3514861714762</v>
          </cell>
          <cell r="AD151">
            <v>3903.7302757735752</v>
          </cell>
          <cell r="AE151">
            <v>3888.7384259906003</v>
          </cell>
          <cell r="AF151">
            <v>3876.4193402143574</v>
          </cell>
          <cell r="AG151">
            <v>3863.9170049352815</v>
          </cell>
          <cell r="AH151">
            <v>3853.5836394497987</v>
          </cell>
          <cell r="AI151">
            <v>3836.2231338199613</v>
          </cell>
          <cell r="AJ151">
            <v>3823.9300313765698</v>
          </cell>
          <cell r="AK151">
            <v>3811.47810449094</v>
          </cell>
          <cell r="AL151">
            <v>3798.9466485737348</v>
          </cell>
          <cell r="AM151">
            <v>3753.7118898041126</v>
          </cell>
        </row>
        <row r="152">
          <cell r="A152" t="str">
            <v>RA3ConewHigF</v>
          </cell>
          <cell r="B152" t="str">
            <v>RD</v>
          </cell>
          <cell r="C152" t="str">
            <v>Advanced</v>
          </cell>
          <cell r="D152">
            <v>30</v>
          </cell>
          <cell r="E152" t="str">
            <v>Coal</v>
          </cell>
          <cell r="F152" t="str">
            <v>newHighCF</v>
          </cell>
          <cell r="G152">
            <v>4149.9882330346481</v>
          </cell>
          <cell r="H152">
            <v>4144.224560908734</v>
          </cell>
          <cell r="I152">
            <v>4138.4608887828199</v>
          </cell>
          <cell r="J152">
            <v>4132.6972166569067</v>
          </cell>
          <cell r="K152">
            <v>4126.9335445309925</v>
          </cell>
          <cell r="L152">
            <v>4121.1698724050784</v>
          </cell>
          <cell r="M152">
            <v>4115.4062002791652</v>
          </cell>
          <cell r="N152">
            <v>4099.1158508425824</v>
          </cell>
          <cell r="O152">
            <v>4091.1558428959215</v>
          </cell>
          <cell r="P152">
            <v>4080.7055357963304</v>
          </cell>
          <cell r="Q152">
            <v>4072.2400919656875</v>
          </cell>
          <cell r="R152">
            <v>4062.701678683447</v>
          </cell>
          <cell r="S152">
            <v>4049.0474027155306</v>
          </cell>
          <cell r="T152">
            <v>4036.4457845290613</v>
          </cell>
          <cell r="U152">
            <v>4022.4908203418204</v>
          </cell>
          <cell r="V152">
            <v>4007.9244369461508</v>
          </cell>
          <cell r="W152">
            <v>3997.6776351353105</v>
          </cell>
          <cell r="X152">
            <v>3986.2788080643622</v>
          </cell>
          <cell r="Y152">
            <v>3969.3340763718875</v>
          </cell>
          <cell r="Z152">
            <v>3958.1880095418119</v>
          </cell>
          <cell r="AA152">
            <v>3945.5428290439436</v>
          </cell>
          <cell r="AB152">
            <v>3929.8245476510956</v>
          </cell>
          <cell r="AC152">
            <v>3913.3514861714762</v>
          </cell>
          <cell r="AD152">
            <v>3903.7302757735752</v>
          </cell>
          <cell r="AE152">
            <v>3888.7384259906003</v>
          </cell>
          <cell r="AF152">
            <v>3876.4193402143574</v>
          </cell>
          <cell r="AG152">
            <v>3863.9170049352815</v>
          </cell>
          <cell r="AH152">
            <v>3853.5836394497987</v>
          </cell>
          <cell r="AI152">
            <v>3836.2231338199613</v>
          </cell>
          <cell r="AJ152">
            <v>3823.9300313765698</v>
          </cell>
          <cell r="AK152">
            <v>3811.47810449094</v>
          </cell>
          <cell r="AL152">
            <v>3798.9466485737348</v>
          </cell>
          <cell r="AM152">
            <v>3753.7118898041126</v>
          </cell>
        </row>
        <row r="153">
          <cell r="A153" t="str">
            <v>RM3ConewHigF</v>
          </cell>
          <cell r="B153" t="str">
            <v>RD</v>
          </cell>
          <cell r="C153" t="str">
            <v>Moderate</v>
          </cell>
          <cell r="D153">
            <v>30</v>
          </cell>
          <cell r="E153" t="str">
            <v>Coal</v>
          </cell>
          <cell r="F153" t="str">
            <v>newHighCF</v>
          </cell>
          <cell r="G153">
            <v>4149.9882330346481</v>
          </cell>
          <cell r="H153">
            <v>4144.224560908734</v>
          </cell>
          <cell r="I153">
            <v>4138.4608887828199</v>
          </cell>
          <cell r="J153">
            <v>4132.6972166569067</v>
          </cell>
          <cell r="K153">
            <v>4126.9335445309925</v>
          </cell>
          <cell r="L153">
            <v>4121.1698724050784</v>
          </cell>
          <cell r="M153">
            <v>4115.4062002791652</v>
          </cell>
          <cell r="N153">
            <v>4099.1158508425824</v>
          </cell>
          <cell r="O153">
            <v>4091.1558428959215</v>
          </cell>
          <cell r="P153">
            <v>4080.7055357963304</v>
          </cell>
          <cell r="Q153">
            <v>4072.2400919656875</v>
          </cell>
          <cell r="R153">
            <v>4062.701678683447</v>
          </cell>
          <cell r="S153">
            <v>4049.0474027155306</v>
          </cell>
          <cell r="T153">
            <v>4036.4457845290613</v>
          </cell>
          <cell r="U153">
            <v>4022.4908203418204</v>
          </cell>
          <cell r="V153">
            <v>4007.9244369461508</v>
          </cell>
          <cell r="W153">
            <v>3997.6776351353105</v>
          </cell>
          <cell r="X153">
            <v>3986.2788080643622</v>
          </cell>
          <cell r="Y153">
            <v>3969.3340763718875</v>
          </cell>
          <cell r="Z153">
            <v>3958.1880095418119</v>
          </cell>
          <cell r="AA153">
            <v>3945.5428290439436</v>
          </cell>
          <cell r="AB153">
            <v>3929.8245476510956</v>
          </cell>
          <cell r="AC153">
            <v>3913.3514861714762</v>
          </cell>
          <cell r="AD153">
            <v>3903.7302757735752</v>
          </cell>
          <cell r="AE153">
            <v>3888.7384259906003</v>
          </cell>
          <cell r="AF153">
            <v>3876.4193402143574</v>
          </cell>
          <cell r="AG153">
            <v>3863.9170049352815</v>
          </cell>
          <cell r="AH153">
            <v>3853.5836394497987</v>
          </cell>
          <cell r="AI153">
            <v>3836.2231338199613</v>
          </cell>
          <cell r="AJ153">
            <v>3823.9300313765698</v>
          </cell>
          <cell r="AK153">
            <v>3811.47810449094</v>
          </cell>
          <cell r="AL153">
            <v>3798.9466485737348</v>
          </cell>
          <cell r="AM153">
            <v>3753.7118898041126</v>
          </cell>
        </row>
        <row r="154">
          <cell r="A154" t="str">
            <v>RC3ConewHigF</v>
          </cell>
          <cell r="B154" t="str">
            <v>RD</v>
          </cell>
          <cell r="C154" t="str">
            <v>Conservative</v>
          </cell>
          <cell r="D154">
            <v>30</v>
          </cell>
          <cell r="E154" t="str">
            <v>Coal</v>
          </cell>
          <cell r="F154" t="str">
            <v>newHighCF</v>
          </cell>
          <cell r="G154">
            <v>4149.9882330346481</v>
          </cell>
          <cell r="H154">
            <v>4144.224560908734</v>
          </cell>
          <cell r="I154">
            <v>4138.4608887828199</v>
          </cell>
          <cell r="J154">
            <v>4132.6972166569067</v>
          </cell>
          <cell r="K154">
            <v>4126.9335445309925</v>
          </cell>
          <cell r="L154">
            <v>4121.1698724050784</v>
          </cell>
          <cell r="M154">
            <v>4115.4062002791652</v>
          </cell>
          <cell r="N154">
            <v>4099.1158508425824</v>
          </cell>
          <cell r="O154">
            <v>4091.1558428959215</v>
          </cell>
          <cell r="P154">
            <v>4080.7055357963304</v>
          </cell>
          <cell r="Q154">
            <v>4072.2400919656875</v>
          </cell>
          <cell r="R154">
            <v>4062.701678683447</v>
          </cell>
          <cell r="S154">
            <v>4049.0474027155306</v>
          </cell>
          <cell r="T154">
            <v>4036.4457845290613</v>
          </cell>
          <cell r="U154">
            <v>4022.4908203418204</v>
          </cell>
          <cell r="V154">
            <v>4007.9244369461508</v>
          </cell>
          <cell r="W154">
            <v>3997.6776351353105</v>
          </cell>
          <cell r="X154">
            <v>3986.2788080643622</v>
          </cell>
          <cell r="Y154">
            <v>3969.3340763718875</v>
          </cell>
          <cell r="Z154">
            <v>3958.1880095418119</v>
          </cell>
          <cell r="AA154">
            <v>3945.5428290439436</v>
          </cell>
          <cell r="AB154">
            <v>3929.8245476510956</v>
          </cell>
          <cell r="AC154">
            <v>3913.3514861714762</v>
          </cell>
          <cell r="AD154">
            <v>3903.7302757735752</v>
          </cell>
          <cell r="AE154">
            <v>3888.7384259906003</v>
          </cell>
          <cell r="AF154">
            <v>3876.4193402143574</v>
          </cell>
          <cell r="AG154">
            <v>3863.9170049352815</v>
          </cell>
          <cell r="AH154">
            <v>3853.5836394497987</v>
          </cell>
          <cell r="AI154">
            <v>3836.2231338199613</v>
          </cell>
          <cell r="AJ154">
            <v>3823.9300313765698</v>
          </cell>
          <cell r="AK154">
            <v>3811.47810449094</v>
          </cell>
          <cell r="AL154">
            <v>3798.9466485737348</v>
          </cell>
          <cell r="AM154">
            <v>3753.7118898041126</v>
          </cell>
        </row>
        <row r="155">
          <cell r="A155" t="str">
            <v>RA3CoIGCCAvF</v>
          </cell>
          <cell r="B155" t="str">
            <v>RD</v>
          </cell>
          <cell r="C155" t="str">
            <v>Advanced</v>
          </cell>
          <cell r="D155">
            <v>30</v>
          </cell>
          <cell r="E155" t="str">
            <v>Coal</v>
          </cell>
          <cell r="F155" t="str">
            <v>IGCCAvgCF</v>
          </cell>
          <cell r="G155">
            <v>4740.3058669850725</v>
          </cell>
          <cell r="H155">
            <v>4698.4718301828261</v>
          </cell>
          <cell r="I155">
            <v>4656.6377933805788</v>
          </cell>
          <cell r="J155">
            <v>4614.8037565783325</v>
          </cell>
          <cell r="K155">
            <v>4572.9697197760852</v>
          </cell>
          <cell r="L155">
            <v>4492.3388421270865</v>
          </cell>
          <cell r="M155">
            <v>4450.5048053248402</v>
          </cell>
          <cell r="N155">
            <v>4425.919733817439</v>
          </cell>
          <cell r="O155">
            <v>4401.1503622317005</v>
          </cell>
          <cell r="P155">
            <v>4375.6027304194013</v>
          </cell>
          <cell r="Q155">
            <v>4353.7695723430206</v>
          </cell>
          <cell r="R155">
            <v>4323.0632929515905</v>
          </cell>
          <cell r="S155">
            <v>4303.5989948717279</v>
          </cell>
          <cell r="T155">
            <v>4285.2818354981382</v>
          </cell>
          <cell r="U155">
            <v>4262.0324883591757</v>
          </cell>
          <cell r="V155">
            <v>4242.8368257164166</v>
          </cell>
          <cell r="W155">
            <v>4225.3148592700782</v>
          </cell>
          <cell r="X155">
            <v>4204.5718557405344</v>
          </cell>
          <cell r="Y155">
            <v>4184.3718456945344</v>
          </cell>
          <cell r="Z155">
            <v>4165.798924455009</v>
          </cell>
          <cell r="AA155">
            <v>4152.0220751579782</v>
          </cell>
          <cell r="AB155">
            <v>4136.0312119601085</v>
          </cell>
          <cell r="AC155">
            <v>4120.5639552154853</v>
          </cell>
          <cell r="AD155">
            <v>4109.3400307856145</v>
          </cell>
          <cell r="AE155">
            <v>4088.851743916076</v>
          </cell>
          <cell r="AF155">
            <v>4079.7552383590519</v>
          </cell>
          <cell r="AG155">
            <v>4060.153754291312</v>
          </cell>
          <cell r="AH155">
            <v>4050.1467204692653</v>
          </cell>
          <cell r="AI155">
            <v>4032.1404971157867</v>
          </cell>
          <cell r="AJ155">
            <v>4017.8938145366546</v>
          </cell>
          <cell r="AK155">
            <v>4003.5815606324636</v>
          </cell>
          <cell r="AL155">
            <v>3988.9113124344767</v>
          </cell>
          <cell r="AM155">
            <v>3943.6089504257593</v>
          </cell>
        </row>
        <row r="156">
          <cell r="A156" t="str">
            <v>RM3CoIGCCAvF</v>
          </cell>
          <cell r="B156" t="str">
            <v>RD</v>
          </cell>
          <cell r="C156" t="str">
            <v>Moderate</v>
          </cell>
          <cell r="D156">
            <v>30</v>
          </cell>
          <cell r="E156" t="str">
            <v>Coal</v>
          </cell>
          <cell r="F156" t="str">
            <v>IGCCAvgCF</v>
          </cell>
          <cell r="G156">
            <v>4740.3058669850725</v>
          </cell>
          <cell r="H156">
            <v>4698.4718301828261</v>
          </cell>
          <cell r="I156">
            <v>4656.6377933805788</v>
          </cell>
          <cell r="J156">
            <v>4614.8037565783325</v>
          </cell>
          <cell r="K156">
            <v>4572.9697197760852</v>
          </cell>
          <cell r="L156">
            <v>4492.3388421270865</v>
          </cell>
          <cell r="M156">
            <v>4450.5048053248402</v>
          </cell>
          <cell r="N156">
            <v>4425.919733817439</v>
          </cell>
          <cell r="O156">
            <v>4401.1503622317005</v>
          </cell>
          <cell r="P156">
            <v>4375.6027304194013</v>
          </cell>
          <cell r="Q156">
            <v>4353.7695723430206</v>
          </cell>
          <cell r="R156">
            <v>4323.0632929515905</v>
          </cell>
          <cell r="S156">
            <v>4303.5989948717279</v>
          </cell>
          <cell r="T156">
            <v>4285.2818354981382</v>
          </cell>
          <cell r="U156">
            <v>4262.0324883591757</v>
          </cell>
          <cell r="V156">
            <v>4242.8368257164166</v>
          </cell>
          <cell r="W156">
            <v>4225.3148592700782</v>
          </cell>
          <cell r="X156">
            <v>4204.5718557405344</v>
          </cell>
          <cell r="Y156">
            <v>4184.3718456945344</v>
          </cell>
          <cell r="Z156">
            <v>4165.798924455009</v>
          </cell>
          <cell r="AA156">
            <v>4152.0220751579782</v>
          </cell>
          <cell r="AB156">
            <v>4136.0312119601085</v>
          </cell>
          <cell r="AC156">
            <v>4120.5639552154853</v>
          </cell>
          <cell r="AD156">
            <v>4109.3400307856145</v>
          </cell>
          <cell r="AE156">
            <v>4088.851743916076</v>
          </cell>
          <cell r="AF156">
            <v>4079.7552383590519</v>
          </cell>
          <cell r="AG156">
            <v>4060.153754291312</v>
          </cell>
          <cell r="AH156">
            <v>4050.1467204692653</v>
          </cell>
          <cell r="AI156">
            <v>4032.1404971157867</v>
          </cell>
          <cell r="AJ156">
            <v>4017.8938145366546</v>
          </cell>
          <cell r="AK156">
            <v>4003.5815606324636</v>
          </cell>
          <cell r="AL156">
            <v>3988.9113124344767</v>
          </cell>
          <cell r="AM156">
            <v>3943.6089504257593</v>
          </cell>
        </row>
        <row r="157">
          <cell r="A157" t="str">
            <v>RC3CoIGCCAvF</v>
          </cell>
          <cell r="B157" t="str">
            <v>RD</v>
          </cell>
          <cell r="C157" t="str">
            <v>Conservative</v>
          </cell>
          <cell r="D157">
            <v>30</v>
          </cell>
          <cell r="E157" t="str">
            <v>Coal</v>
          </cell>
          <cell r="F157" t="str">
            <v>IGCCAvgCF</v>
          </cell>
          <cell r="G157">
            <v>4740.3058669850725</v>
          </cell>
          <cell r="H157">
            <v>4698.4718301828261</v>
          </cell>
          <cell r="I157">
            <v>4656.6377933805788</v>
          </cell>
          <cell r="J157">
            <v>4614.8037565783325</v>
          </cell>
          <cell r="K157">
            <v>4572.9697197760852</v>
          </cell>
          <cell r="L157">
            <v>4492.3388421270865</v>
          </cell>
          <cell r="M157">
            <v>4450.5048053248402</v>
          </cell>
          <cell r="N157">
            <v>4425.919733817439</v>
          </cell>
          <cell r="O157">
            <v>4401.1503622317005</v>
          </cell>
          <cell r="P157">
            <v>4375.6027304194013</v>
          </cell>
          <cell r="Q157">
            <v>4353.7695723430206</v>
          </cell>
          <cell r="R157">
            <v>4323.0632929515905</v>
          </cell>
          <cell r="S157">
            <v>4303.5989948717279</v>
          </cell>
          <cell r="T157">
            <v>4285.2818354981382</v>
          </cell>
          <cell r="U157">
            <v>4262.0324883591757</v>
          </cell>
          <cell r="V157">
            <v>4242.8368257164166</v>
          </cell>
          <cell r="W157">
            <v>4225.3148592700782</v>
          </cell>
          <cell r="X157">
            <v>4204.5718557405344</v>
          </cell>
          <cell r="Y157">
            <v>4184.3718456945344</v>
          </cell>
          <cell r="Z157">
            <v>4165.798924455009</v>
          </cell>
          <cell r="AA157">
            <v>4152.0220751579782</v>
          </cell>
          <cell r="AB157">
            <v>4136.0312119601085</v>
          </cell>
          <cell r="AC157">
            <v>4120.5639552154853</v>
          </cell>
          <cell r="AD157">
            <v>4109.3400307856145</v>
          </cell>
          <cell r="AE157">
            <v>4088.851743916076</v>
          </cell>
          <cell r="AF157">
            <v>4079.7552383590519</v>
          </cell>
          <cell r="AG157">
            <v>4060.153754291312</v>
          </cell>
          <cell r="AH157">
            <v>4050.1467204692653</v>
          </cell>
          <cell r="AI157">
            <v>4032.1404971157867</v>
          </cell>
          <cell r="AJ157">
            <v>4017.8938145366546</v>
          </cell>
          <cell r="AK157">
            <v>4003.5815606324636</v>
          </cell>
          <cell r="AL157">
            <v>3988.9113124344767</v>
          </cell>
          <cell r="AM157">
            <v>3943.6089504257593</v>
          </cell>
        </row>
        <row r="158">
          <cell r="A158" t="str">
            <v>RA3CoIGCCHiF</v>
          </cell>
          <cell r="B158" t="str">
            <v>RD</v>
          </cell>
          <cell r="C158" t="str">
            <v>Advanced</v>
          </cell>
          <cell r="D158">
            <v>30</v>
          </cell>
          <cell r="E158" t="str">
            <v>Coal</v>
          </cell>
          <cell r="F158" t="str">
            <v>IGCCHighCF</v>
          </cell>
          <cell r="G158">
            <v>4740.3058669850725</v>
          </cell>
          <cell r="H158">
            <v>4698.4718301828261</v>
          </cell>
          <cell r="I158">
            <v>4656.6377933805788</v>
          </cell>
          <cell r="J158">
            <v>4614.8037565783325</v>
          </cell>
          <cell r="K158">
            <v>4572.9697197760852</v>
          </cell>
          <cell r="L158">
            <v>4492.3388421270865</v>
          </cell>
          <cell r="M158">
            <v>4450.5048053248402</v>
          </cell>
          <cell r="N158">
            <v>4425.919733817439</v>
          </cell>
          <cell r="O158">
            <v>4401.1503622317005</v>
          </cell>
          <cell r="P158">
            <v>4375.6027304194013</v>
          </cell>
          <cell r="Q158">
            <v>4353.7695723430206</v>
          </cell>
          <cell r="R158">
            <v>4323.0632929515905</v>
          </cell>
          <cell r="S158">
            <v>4303.5989948717279</v>
          </cell>
          <cell r="T158">
            <v>4285.2818354981382</v>
          </cell>
          <cell r="U158">
            <v>4262.0324883591757</v>
          </cell>
          <cell r="V158">
            <v>4242.8368257164166</v>
          </cell>
          <cell r="W158">
            <v>4225.3148592700782</v>
          </cell>
          <cell r="X158">
            <v>4204.5718557405344</v>
          </cell>
          <cell r="Y158">
            <v>4184.3718456945344</v>
          </cell>
          <cell r="Z158">
            <v>4165.798924455009</v>
          </cell>
          <cell r="AA158">
            <v>4152.0220751579782</v>
          </cell>
          <cell r="AB158">
            <v>4136.0312119601085</v>
          </cell>
          <cell r="AC158">
            <v>4120.5639552154853</v>
          </cell>
          <cell r="AD158">
            <v>4109.3400307856145</v>
          </cell>
          <cell r="AE158">
            <v>4088.851743916076</v>
          </cell>
          <cell r="AF158">
            <v>4079.7552383590519</v>
          </cell>
          <cell r="AG158">
            <v>4060.153754291312</v>
          </cell>
          <cell r="AH158">
            <v>4050.1467204692653</v>
          </cell>
          <cell r="AI158">
            <v>4032.1404971157867</v>
          </cell>
          <cell r="AJ158">
            <v>4017.8938145366546</v>
          </cell>
          <cell r="AK158">
            <v>4003.5815606324636</v>
          </cell>
          <cell r="AL158">
            <v>3988.9113124344767</v>
          </cell>
          <cell r="AM158">
            <v>3943.6089504257593</v>
          </cell>
        </row>
        <row r="159">
          <cell r="A159" t="str">
            <v>RM3CoIGCCHiF</v>
          </cell>
          <cell r="B159" t="str">
            <v>RD</v>
          </cell>
          <cell r="C159" t="str">
            <v>Moderate</v>
          </cell>
          <cell r="D159">
            <v>30</v>
          </cell>
          <cell r="E159" t="str">
            <v>Coal</v>
          </cell>
          <cell r="F159" t="str">
            <v>IGCCHighCF</v>
          </cell>
          <cell r="G159">
            <v>4740.3058669850725</v>
          </cell>
          <cell r="H159">
            <v>4698.4718301828261</v>
          </cell>
          <cell r="I159">
            <v>4656.6377933805788</v>
          </cell>
          <cell r="J159">
            <v>4614.8037565783325</v>
          </cell>
          <cell r="K159">
            <v>4572.9697197760852</v>
          </cell>
          <cell r="L159">
            <v>4492.3388421270865</v>
          </cell>
          <cell r="M159">
            <v>4450.5048053248402</v>
          </cell>
          <cell r="N159">
            <v>4425.919733817439</v>
          </cell>
          <cell r="O159">
            <v>4401.1503622317005</v>
          </cell>
          <cell r="P159">
            <v>4375.6027304194013</v>
          </cell>
          <cell r="Q159">
            <v>4353.7695723430206</v>
          </cell>
          <cell r="R159">
            <v>4323.0632929515905</v>
          </cell>
          <cell r="S159">
            <v>4303.5989948717279</v>
          </cell>
          <cell r="T159">
            <v>4285.2818354981382</v>
          </cell>
          <cell r="U159">
            <v>4262.0324883591757</v>
          </cell>
          <cell r="V159">
            <v>4242.8368257164166</v>
          </cell>
          <cell r="W159">
            <v>4225.3148592700782</v>
          </cell>
          <cell r="X159">
            <v>4204.5718557405344</v>
          </cell>
          <cell r="Y159">
            <v>4184.3718456945344</v>
          </cell>
          <cell r="Z159">
            <v>4165.798924455009</v>
          </cell>
          <cell r="AA159">
            <v>4152.0220751579782</v>
          </cell>
          <cell r="AB159">
            <v>4136.0312119601085</v>
          </cell>
          <cell r="AC159">
            <v>4120.5639552154853</v>
          </cell>
          <cell r="AD159">
            <v>4109.3400307856145</v>
          </cell>
          <cell r="AE159">
            <v>4088.851743916076</v>
          </cell>
          <cell r="AF159">
            <v>4079.7552383590519</v>
          </cell>
          <cell r="AG159">
            <v>4060.153754291312</v>
          </cell>
          <cell r="AH159">
            <v>4050.1467204692653</v>
          </cell>
          <cell r="AI159">
            <v>4032.1404971157867</v>
          </cell>
          <cell r="AJ159">
            <v>4017.8938145366546</v>
          </cell>
          <cell r="AK159">
            <v>4003.5815606324636</v>
          </cell>
          <cell r="AL159">
            <v>3988.9113124344767</v>
          </cell>
          <cell r="AM159">
            <v>3943.6089504257593</v>
          </cell>
        </row>
        <row r="160">
          <cell r="A160" t="str">
            <v>RC3CoIGCCHiF</v>
          </cell>
          <cell r="B160" t="str">
            <v>RD</v>
          </cell>
          <cell r="C160" t="str">
            <v>Conservative</v>
          </cell>
          <cell r="D160">
            <v>30</v>
          </cell>
          <cell r="E160" t="str">
            <v>Coal</v>
          </cell>
          <cell r="F160" t="str">
            <v>IGCCHighCF</v>
          </cell>
          <cell r="G160">
            <v>4740.3058669850725</v>
          </cell>
          <cell r="H160">
            <v>4698.4718301828261</v>
          </cell>
          <cell r="I160">
            <v>4656.6377933805788</v>
          </cell>
          <cell r="J160">
            <v>4614.8037565783325</v>
          </cell>
          <cell r="K160">
            <v>4572.9697197760852</v>
          </cell>
          <cell r="L160">
            <v>4492.3388421270865</v>
          </cell>
          <cell r="M160">
            <v>4450.5048053248402</v>
          </cell>
          <cell r="N160">
            <v>4425.919733817439</v>
          </cell>
          <cell r="O160">
            <v>4401.1503622317005</v>
          </cell>
          <cell r="P160">
            <v>4375.6027304194013</v>
          </cell>
          <cell r="Q160">
            <v>4353.7695723430206</v>
          </cell>
          <cell r="R160">
            <v>4323.0632929515905</v>
          </cell>
          <cell r="S160">
            <v>4303.5989948717279</v>
          </cell>
          <cell r="T160">
            <v>4285.2818354981382</v>
          </cell>
          <cell r="U160">
            <v>4262.0324883591757</v>
          </cell>
          <cell r="V160">
            <v>4242.8368257164166</v>
          </cell>
          <cell r="W160">
            <v>4225.3148592700782</v>
          </cell>
          <cell r="X160">
            <v>4204.5718557405344</v>
          </cell>
          <cell r="Y160">
            <v>4184.3718456945344</v>
          </cell>
          <cell r="Z160">
            <v>4165.798924455009</v>
          </cell>
          <cell r="AA160">
            <v>4152.0220751579782</v>
          </cell>
          <cell r="AB160">
            <v>4136.0312119601085</v>
          </cell>
          <cell r="AC160">
            <v>4120.5639552154853</v>
          </cell>
          <cell r="AD160">
            <v>4109.3400307856145</v>
          </cell>
          <cell r="AE160">
            <v>4088.851743916076</v>
          </cell>
          <cell r="AF160">
            <v>4079.7552383590519</v>
          </cell>
          <cell r="AG160">
            <v>4060.153754291312</v>
          </cell>
          <cell r="AH160">
            <v>4050.1467204692653</v>
          </cell>
          <cell r="AI160">
            <v>4032.1404971157867</v>
          </cell>
          <cell r="AJ160">
            <v>4017.8938145366546</v>
          </cell>
          <cell r="AK160">
            <v>4003.5815606324636</v>
          </cell>
          <cell r="AL160">
            <v>3988.9113124344767</v>
          </cell>
          <cell r="AM160">
            <v>3943.6089504257593</v>
          </cell>
        </row>
        <row r="161">
          <cell r="A161" t="str">
            <v>RA3CoCCS30AF</v>
          </cell>
          <cell r="B161" t="str">
            <v>RD</v>
          </cell>
          <cell r="C161" t="str">
            <v>Advanced</v>
          </cell>
          <cell r="D161">
            <v>30</v>
          </cell>
          <cell r="E161" t="str">
            <v>Coal</v>
          </cell>
          <cell r="F161" t="str">
            <v>CCS30AvgCF</v>
          </cell>
          <cell r="G161">
            <v>5299.0955285798582</v>
          </cell>
          <cell r="H161">
            <v>5279.2931238366618</v>
          </cell>
          <cell r="I161">
            <v>5259.4907190934655</v>
          </cell>
          <cell r="J161">
            <v>5239.6883143502682</v>
          </cell>
          <cell r="K161">
            <v>5219.8859096070719</v>
          </cell>
          <cell r="L161">
            <v>5200.0835048638755</v>
          </cell>
          <cell r="M161">
            <v>5180.2811001206792</v>
          </cell>
          <cell r="N161">
            <v>5147.2146338981074</v>
          </cell>
          <cell r="O161">
            <v>5124.6040998222197</v>
          </cell>
          <cell r="P161">
            <v>5098.8509851978579</v>
          </cell>
          <cell r="Q161">
            <v>5075.5554056156334</v>
          </cell>
          <cell r="R161">
            <v>5050.8967383153376</v>
          </cell>
          <cell r="S161">
            <v>5021.1113869972778</v>
          </cell>
          <cell r="T161">
            <v>4992.6325192505828</v>
          </cell>
          <cell r="U161">
            <v>4962.4809467040095</v>
          </cell>
          <cell r="V161">
            <v>4931.5832754400808</v>
          </cell>
          <cell r="W161">
            <v>4905.9963612079182</v>
          </cell>
          <cell r="X161">
            <v>4878.98021198265</v>
          </cell>
          <cell r="Y161">
            <v>4845.1839483048561</v>
          </cell>
          <cell r="Z161">
            <v>4818.472661625101</v>
          </cell>
          <cell r="AA161">
            <v>4789.9280050701163</v>
          </cell>
          <cell r="AB161">
            <v>4757.6608160294072</v>
          </cell>
          <cell r="AC161">
            <v>4724.4996957602425</v>
          </cell>
          <cell r="AD161">
            <v>4699.6108236036462</v>
          </cell>
          <cell r="AE161">
            <v>4668.2511565896975</v>
          </cell>
          <cell r="AF161">
            <v>4640.1042781913584</v>
          </cell>
          <cell r="AG161">
            <v>4611.734415425065</v>
          </cell>
          <cell r="AH161">
            <v>4585.941115315607</v>
          </cell>
          <cell r="AI161">
            <v>4551.7903027662378</v>
          </cell>
          <cell r="AJ161">
            <v>4523.6654371589957</v>
          </cell>
          <cell r="AK161">
            <v>4495.347825500382</v>
          </cell>
          <cell r="AL161">
            <v>4466.9311853131112</v>
          </cell>
          <cell r="AM161">
            <v>4400.177113381139</v>
          </cell>
        </row>
        <row r="162">
          <cell r="A162" t="str">
            <v>RM3CoCCS30AF</v>
          </cell>
          <cell r="B162" t="str">
            <v>RD</v>
          </cell>
          <cell r="C162" t="str">
            <v>Moderate</v>
          </cell>
          <cell r="D162">
            <v>30</v>
          </cell>
          <cell r="E162" t="str">
            <v>Coal</v>
          </cell>
          <cell r="F162" t="str">
            <v>CCS30AvgCF</v>
          </cell>
          <cell r="G162">
            <v>5299.0955285798582</v>
          </cell>
          <cell r="H162">
            <v>5279.2931238366618</v>
          </cell>
          <cell r="I162">
            <v>5259.4907190934655</v>
          </cell>
          <cell r="J162">
            <v>5239.6883143502682</v>
          </cell>
          <cell r="K162">
            <v>5219.8859096070719</v>
          </cell>
          <cell r="L162">
            <v>5200.0835048638755</v>
          </cell>
          <cell r="M162">
            <v>5180.2811001206792</v>
          </cell>
          <cell r="N162">
            <v>5147.2146338981074</v>
          </cell>
          <cell r="O162">
            <v>5124.6040998222197</v>
          </cell>
          <cell r="P162">
            <v>5098.8509851978579</v>
          </cell>
          <cell r="Q162">
            <v>5075.5554056156334</v>
          </cell>
          <cell r="R162">
            <v>5050.8967383153376</v>
          </cell>
          <cell r="S162">
            <v>5021.1113869972778</v>
          </cell>
          <cell r="T162">
            <v>4992.6325192505828</v>
          </cell>
          <cell r="U162">
            <v>4962.4809467040095</v>
          </cell>
          <cell r="V162">
            <v>4931.5832754400808</v>
          </cell>
          <cell r="W162">
            <v>4905.9963612079182</v>
          </cell>
          <cell r="X162">
            <v>4878.98021198265</v>
          </cell>
          <cell r="Y162">
            <v>4845.1839483048561</v>
          </cell>
          <cell r="Z162">
            <v>4818.472661625101</v>
          </cell>
          <cell r="AA162">
            <v>4789.9280050701163</v>
          </cell>
          <cell r="AB162">
            <v>4757.6608160294072</v>
          </cell>
          <cell r="AC162">
            <v>4724.4996957602425</v>
          </cell>
          <cell r="AD162">
            <v>4699.6108236036462</v>
          </cell>
          <cell r="AE162">
            <v>4668.2511565896975</v>
          </cell>
          <cell r="AF162">
            <v>4640.1042781913584</v>
          </cell>
          <cell r="AG162">
            <v>4611.734415425065</v>
          </cell>
          <cell r="AH162">
            <v>4585.941115315607</v>
          </cell>
          <cell r="AI162">
            <v>4551.7903027662378</v>
          </cell>
          <cell r="AJ162">
            <v>4523.6654371589957</v>
          </cell>
          <cell r="AK162">
            <v>4495.347825500382</v>
          </cell>
          <cell r="AL162">
            <v>4466.9311853131112</v>
          </cell>
          <cell r="AM162">
            <v>4400.177113381139</v>
          </cell>
        </row>
        <row r="163">
          <cell r="A163" t="str">
            <v>RC3CoCCS30AF</v>
          </cell>
          <cell r="B163" t="str">
            <v>RD</v>
          </cell>
          <cell r="C163" t="str">
            <v>Conservative</v>
          </cell>
          <cell r="D163">
            <v>30</v>
          </cell>
          <cell r="E163" t="str">
            <v>Coal</v>
          </cell>
          <cell r="F163" t="str">
            <v>CCS30AvgCF</v>
          </cell>
          <cell r="G163">
            <v>5299.0955285798582</v>
          </cell>
          <cell r="H163">
            <v>5279.2931238366618</v>
          </cell>
          <cell r="I163">
            <v>5259.4907190934655</v>
          </cell>
          <cell r="J163">
            <v>5239.6883143502682</v>
          </cell>
          <cell r="K163">
            <v>5219.8859096070719</v>
          </cell>
          <cell r="L163">
            <v>5200.0835048638755</v>
          </cell>
          <cell r="M163">
            <v>5180.2811001206792</v>
          </cell>
          <cell r="N163">
            <v>5147.2146338981074</v>
          </cell>
          <cell r="O163">
            <v>5124.6040998222197</v>
          </cell>
          <cell r="P163">
            <v>5098.8509851978579</v>
          </cell>
          <cell r="Q163">
            <v>5075.5554056156334</v>
          </cell>
          <cell r="R163">
            <v>5050.8967383153376</v>
          </cell>
          <cell r="S163">
            <v>5021.1113869972778</v>
          </cell>
          <cell r="T163">
            <v>4992.6325192505828</v>
          </cell>
          <cell r="U163">
            <v>4962.4809467040095</v>
          </cell>
          <cell r="V163">
            <v>4931.5832754400808</v>
          </cell>
          <cell r="W163">
            <v>4905.9963612079182</v>
          </cell>
          <cell r="X163">
            <v>4878.98021198265</v>
          </cell>
          <cell r="Y163">
            <v>4845.1839483048561</v>
          </cell>
          <cell r="Z163">
            <v>4818.472661625101</v>
          </cell>
          <cell r="AA163">
            <v>4789.9280050701163</v>
          </cell>
          <cell r="AB163">
            <v>4757.6608160294072</v>
          </cell>
          <cell r="AC163">
            <v>4724.4996957602425</v>
          </cell>
          <cell r="AD163">
            <v>4699.6108236036462</v>
          </cell>
          <cell r="AE163">
            <v>4668.2511565896975</v>
          </cell>
          <cell r="AF163">
            <v>4640.1042781913584</v>
          </cell>
          <cell r="AG163">
            <v>4611.734415425065</v>
          </cell>
          <cell r="AH163">
            <v>4585.941115315607</v>
          </cell>
          <cell r="AI163">
            <v>4551.7903027662378</v>
          </cell>
          <cell r="AJ163">
            <v>4523.6654371589957</v>
          </cell>
          <cell r="AK163">
            <v>4495.347825500382</v>
          </cell>
          <cell r="AL163">
            <v>4466.9311853131112</v>
          </cell>
          <cell r="AM163">
            <v>4400.177113381139</v>
          </cell>
        </row>
        <row r="164">
          <cell r="A164" t="str">
            <v>RA3CoCCS90AF</v>
          </cell>
          <cell r="B164" t="str">
            <v>RD</v>
          </cell>
          <cell r="C164" t="str">
            <v>Advanced</v>
          </cell>
          <cell r="D164">
            <v>30</v>
          </cell>
          <cell r="E164" t="str">
            <v>Coal</v>
          </cell>
          <cell r="F164" t="str">
            <v>CCS90AvgCF</v>
          </cell>
          <cell r="G164">
            <v>6830.7478904327218</v>
          </cell>
          <cell r="H164">
            <v>6805.222601624906</v>
          </cell>
          <cell r="I164">
            <v>6779.6973128170912</v>
          </cell>
          <cell r="J164">
            <v>6754.1720240092754</v>
          </cell>
          <cell r="K164">
            <v>6728.6467352014606</v>
          </cell>
          <cell r="L164">
            <v>6703.1214463936449</v>
          </cell>
          <cell r="M164">
            <v>6677.5961575858291</v>
          </cell>
          <cell r="N164">
            <v>6634.9729572125607</v>
          </cell>
          <cell r="O164">
            <v>6605.8272675403168</v>
          </cell>
          <cell r="P164">
            <v>6572.6295415855957</v>
          </cell>
          <cell r="Q164">
            <v>6542.5997815372466</v>
          </cell>
          <cell r="R164">
            <v>6510.8142427810662</v>
          </cell>
          <cell r="S164">
            <v>6472.4194680234168</v>
          </cell>
          <cell r="T164">
            <v>6435.7098255893216</v>
          </cell>
          <cell r="U164">
            <v>6396.8435530641727</v>
          </cell>
          <cell r="V164">
            <v>6357.0146133168591</v>
          </cell>
          <cell r="W164">
            <v>6324.0315442150222</v>
          </cell>
          <cell r="X164">
            <v>6289.2064155602739</v>
          </cell>
          <cell r="Y164">
            <v>6245.641798374374</v>
          </cell>
          <cell r="Z164">
            <v>6211.2099600857737</v>
          </cell>
          <cell r="AA164">
            <v>6174.4155775692871</v>
          </cell>
          <cell r="AB164">
            <v>6132.820911511667</v>
          </cell>
          <cell r="AC164">
            <v>6090.0755333383649</v>
          </cell>
          <cell r="AD164">
            <v>6057.9933821432933</v>
          </cell>
          <cell r="AE164">
            <v>6017.5685859894702</v>
          </cell>
          <cell r="AF164">
            <v>5981.2859832233125</v>
          </cell>
          <cell r="AG164">
            <v>5944.7159696310546</v>
          </cell>
          <cell r="AH164">
            <v>5911.4663785043122</v>
          </cell>
          <cell r="AI164">
            <v>5867.4451021063496</v>
          </cell>
          <cell r="AJ164">
            <v>5831.1915807407313</v>
          </cell>
          <cell r="AK164">
            <v>5794.6889013480659</v>
          </cell>
          <cell r="AL164">
            <v>5758.0590516487864</v>
          </cell>
          <cell r="AM164">
            <v>5672.0098102362144</v>
          </cell>
        </row>
        <row r="165">
          <cell r="A165" t="str">
            <v>RM3CoCCS90AF</v>
          </cell>
          <cell r="B165" t="str">
            <v>RD</v>
          </cell>
          <cell r="C165" t="str">
            <v>Moderate</v>
          </cell>
          <cell r="D165">
            <v>30</v>
          </cell>
          <cell r="E165" t="str">
            <v>Coal</v>
          </cell>
          <cell r="F165" t="str">
            <v>CCS90AvgCF</v>
          </cell>
          <cell r="G165">
            <v>6830.7478904327218</v>
          </cell>
          <cell r="H165">
            <v>6805.222601624906</v>
          </cell>
          <cell r="I165">
            <v>6779.6973128170912</v>
          </cell>
          <cell r="J165">
            <v>6754.1720240092754</v>
          </cell>
          <cell r="K165">
            <v>6728.6467352014606</v>
          </cell>
          <cell r="L165">
            <v>6703.1214463936449</v>
          </cell>
          <cell r="M165">
            <v>6677.5961575858291</v>
          </cell>
          <cell r="N165">
            <v>6634.9729572125607</v>
          </cell>
          <cell r="O165">
            <v>6605.8272675403168</v>
          </cell>
          <cell r="P165">
            <v>6572.6295415855957</v>
          </cell>
          <cell r="Q165">
            <v>6542.5997815372466</v>
          </cell>
          <cell r="R165">
            <v>6510.8142427810662</v>
          </cell>
          <cell r="S165">
            <v>6472.4194680234168</v>
          </cell>
          <cell r="T165">
            <v>6435.7098255893216</v>
          </cell>
          <cell r="U165">
            <v>6396.8435530641727</v>
          </cell>
          <cell r="V165">
            <v>6357.0146133168591</v>
          </cell>
          <cell r="W165">
            <v>6324.0315442150222</v>
          </cell>
          <cell r="X165">
            <v>6289.2064155602739</v>
          </cell>
          <cell r="Y165">
            <v>6245.641798374374</v>
          </cell>
          <cell r="Z165">
            <v>6211.2099600857737</v>
          </cell>
          <cell r="AA165">
            <v>6174.4155775692871</v>
          </cell>
          <cell r="AB165">
            <v>6132.820911511667</v>
          </cell>
          <cell r="AC165">
            <v>6090.0755333383649</v>
          </cell>
          <cell r="AD165">
            <v>6057.9933821432933</v>
          </cell>
          <cell r="AE165">
            <v>6017.5685859894702</v>
          </cell>
          <cell r="AF165">
            <v>5981.2859832233125</v>
          </cell>
          <cell r="AG165">
            <v>5944.7159696310546</v>
          </cell>
          <cell r="AH165">
            <v>5911.4663785043122</v>
          </cell>
          <cell r="AI165">
            <v>5867.4451021063496</v>
          </cell>
          <cell r="AJ165">
            <v>5831.1915807407313</v>
          </cell>
          <cell r="AK165">
            <v>5794.6889013480659</v>
          </cell>
          <cell r="AL165">
            <v>5758.0590516487864</v>
          </cell>
          <cell r="AM165">
            <v>5672.0098102362144</v>
          </cell>
        </row>
        <row r="166">
          <cell r="A166" t="str">
            <v>RC3CoCCS90AF</v>
          </cell>
          <cell r="B166" t="str">
            <v>RD</v>
          </cell>
          <cell r="C166" t="str">
            <v>Conservative</v>
          </cell>
          <cell r="D166">
            <v>30</v>
          </cell>
          <cell r="E166" t="str">
            <v>Coal</v>
          </cell>
          <cell r="F166" t="str">
            <v>CCS90AvgCF</v>
          </cell>
          <cell r="G166">
            <v>6830.7478904327218</v>
          </cell>
          <cell r="H166">
            <v>6805.222601624906</v>
          </cell>
          <cell r="I166">
            <v>6779.6973128170912</v>
          </cell>
          <cell r="J166">
            <v>6754.1720240092754</v>
          </cell>
          <cell r="K166">
            <v>6728.6467352014606</v>
          </cell>
          <cell r="L166">
            <v>6703.1214463936449</v>
          </cell>
          <cell r="M166">
            <v>6677.5961575858291</v>
          </cell>
          <cell r="N166">
            <v>6634.9729572125607</v>
          </cell>
          <cell r="O166">
            <v>6605.8272675403168</v>
          </cell>
          <cell r="P166">
            <v>6572.6295415855957</v>
          </cell>
          <cell r="Q166">
            <v>6542.5997815372466</v>
          </cell>
          <cell r="R166">
            <v>6510.8142427810662</v>
          </cell>
          <cell r="S166">
            <v>6472.4194680234168</v>
          </cell>
          <cell r="T166">
            <v>6435.7098255893216</v>
          </cell>
          <cell r="U166">
            <v>6396.8435530641727</v>
          </cell>
          <cell r="V166">
            <v>6357.0146133168591</v>
          </cell>
          <cell r="W166">
            <v>6324.0315442150222</v>
          </cell>
          <cell r="X166">
            <v>6289.2064155602739</v>
          </cell>
          <cell r="Y166">
            <v>6245.641798374374</v>
          </cell>
          <cell r="Z166">
            <v>6211.2099600857737</v>
          </cell>
          <cell r="AA166">
            <v>6174.4155775692871</v>
          </cell>
          <cell r="AB166">
            <v>6132.820911511667</v>
          </cell>
          <cell r="AC166">
            <v>6090.0755333383649</v>
          </cell>
          <cell r="AD166">
            <v>6057.9933821432933</v>
          </cell>
          <cell r="AE166">
            <v>6017.5685859894702</v>
          </cell>
          <cell r="AF166">
            <v>5981.2859832233125</v>
          </cell>
          <cell r="AG166">
            <v>5944.7159696310546</v>
          </cell>
          <cell r="AH166">
            <v>5911.4663785043122</v>
          </cell>
          <cell r="AI166">
            <v>5867.4451021063496</v>
          </cell>
          <cell r="AJ166">
            <v>5831.1915807407313</v>
          </cell>
          <cell r="AK166">
            <v>5794.6889013480659</v>
          </cell>
          <cell r="AL166">
            <v>5758.0590516487864</v>
          </cell>
          <cell r="AM166">
            <v>5672.0098102362144</v>
          </cell>
        </row>
        <row r="167">
          <cell r="A167" t="str">
            <v>RA3CoCCS30HF</v>
          </cell>
          <cell r="B167" t="str">
            <v>RD</v>
          </cell>
          <cell r="C167" t="str">
            <v>Advanced</v>
          </cell>
          <cell r="D167">
            <v>30</v>
          </cell>
          <cell r="E167" t="str">
            <v>Coal</v>
          </cell>
          <cell r="F167" t="str">
            <v>CCS30HighCF</v>
          </cell>
          <cell r="G167">
            <v>5299.0955285798582</v>
          </cell>
          <cell r="H167">
            <v>5279.2931238366618</v>
          </cell>
          <cell r="I167">
            <v>5259.4907190934655</v>
          </cell>
          <cell r="J167">
            <v>5239.6883143502682</v>
          </cell>
          <cell r="K167">
            <v>5219.8859096070719</v>
          </cell>
          <cell r="L167">
            <v>5200.0835048638755</v>
          </cell>
          <cell r="M167">
            <v>5180.2811001206792</v>
          </cell>
          <cell r="N167">
            <v>5147.2146338981074</v>
          </cell>
          <cell r="O167">
            <v>5124.6040998222197</v>
          </cell>
          <cell r="P167">
            <v>5098.8509851978579</v>
          </cell>
          <cell r="Q167">
            <v>5075.5554056156334</v>
          </cell>
          <cell r="R167">
            <v>5050.8967383153376</v>
          </cell>
          <cell r="S167">
            <v>5021.1113869972778</v>
          </cell>
          <cell r="T167">
            <v>4992.6325192505828</v>
          </cell>
          <cell r="U167">
            <v>4962.4809467040095</v>
          </cell>
          <cell r="V167">
            <v>4931.5832754400808</v>
          </cell>
          <cell r="W167">
            <v>4905.9963612079182</v>
          </cell>
          <cell r="X167">
            <v>4878.98021198265</v>
          </cell>
          <cell r="Y167">
            <v>4845.1839483048561</v>
          </cell>
          <cell r="Z167">
            <v>4818.472661625101</v>
          </cell>
          <cell r="AA167">
            <v>4789.9280050701163</v>
          </cell>
          <cell r="AB167">
            <v>4757.6608160294072</v>
          </cell>
          <cell r="AC167">
            <v>4724.4996957602425</v>
          </cell>
          <cell r="AD167">
            <v>4699.6108236036462</v>
          </cell>
          <cell r="AE167">
            <v>4668.2511565896975</v>
          </cell>
          <cell r="AF167">
            <v>4640.1042781913584</v>
          </cell>
          <cell r="AG167">
            <v>4611.734415425065</v>
          </cell>
          <cell r="AH167">
            <v>4585.941115315607</v>
          </cell>
          <cell r="AI167">
            <v>4551.7903027662378</v>
          </cell>
          <cell r="AJ167">
            <v>4523.6654371589957</v>
          </cell>
          <cell r="AK167">
            <v>4495.347825500382</v>
          </cell>
          <cell r="AL167">
            <v>4466.9311853131112</v>
          </cell>
          <cell r="AM167">
            <v>4400.177113381139</v>
          </cell>
        </row>
        <row r="168">
          <cell r="A168" t="str">
            <v>RM3CoCCS30HF</v>
          </cell>
          <cell r="B168" t="str">
            <v>RD</v>
          </cell>
          <cell r="C168" t="str">
            <v>Moderate</v>
          </cell>
          <cell r="D168">
            <v>30</v>
          </cell>
          <cell r="E168" t="str">
            <v>Coal</v>
          </cell>
          <cell r="F168" t="str">
            <v>CCS30HighCF</v>
          </cell>
          <cell r="G168">
            <v>5299.0955285798582</v>
          </cell>
          <cell r="H168">
            <v>5279.2931238366618</v>
          </cell>
          <cell r="I168">
            <v>5259.4907190934655</v>
          </cell>
          <cell r="J168">
            <v>5239.6883143502682</v>
          </cell>
          <cell r="K168">
            <v>5219.8859096070719</v>
          </cell>
          <cell r="L168">
            <v>5200.0835048638755</v>
          </cell>
          <cell r="M168">
            <v>5180.2811001206792</v>
          </cell>
          <cell r="N168">
            <v>5147.2146338981074</v>
          </cell>
          <cell r="O168">
            <v>5124.6040998222197</v>
          </cell>
          <cell r="P168">
            <v>5098.8509851978579</v>
          </cell>
          <cell r="Q168">
            <v>5075.5554056156334</v>
          </cell>
          <cell r="R168">
            <v>5050.8967383153376</v>
          </cell>
          <cell r="S168">
            <v>5021.1113869972778</v>
          </cell>
          <cell r="T168">
            <v>4992.6325192505828</v>
          </cell>
          <cell r="U168">
            <v>4962.4809467040095</v>
          </cell>
          <cell r="V168">
            <v>4931.5832754400808</v>
          </cell>
          <cell r="W168">
            <v>4905.9963612079182</v>
          </cell>
          <cell r="X168">
            <v>4878.98021198265</v>
          </cell>
          <cell r="Y168">
            <v>4845.1839483048561</v>
          </cell>
          <cell r="Z168">
            <v>4818.472661625101</v>
          </cell>
          <cell r="AA168">
            <v>4789.9280050701163</v>
          </cell>
          <cell r="AB168">
            <v>4757.6608160294072</v>
          </cell>
          <cell r="AC168">
            <v>4724.4996957602425</v>
          </cell>
          <cell r="AD168">
            <v>4699.6108236036462</v>
          </cell>
          <cell r="AE168">
            <v>4668.2511565896975</v>
          </cell>
          <cell r="AF168">
            <v>4640.1042781913584</v>
          </cell>
          <cell r="AG168">
            <v>4611.734415425065</v>
          </cell>
          <cell r="AH168">
            <v>4585.941115315607</v>
          </cell>
          <cell r="AI168">
            <v>4551.7903027662378</v>
          </cell>
          <cell r="AJ168">
            <v>4523.6654371589957</v>
          </cell>
          <cell r="AK168">
            <v>4495.347825500382</v>
          </cell>
          <cell r="AL168">
            <v>4466.9311853131112</v>
          </cell>
          <cell r="AM168">
            <v>4400.177113381139</v>
          </cell>
        </row>
        <row r="169">
          <cell r="A169" t="str">
            <v>RC3CoCCS30HF</v>
          </cell>
          <cell r="B169" t="str">
            <v>RD</v>
          </cell>
          <cell r="C169" t="str">
            <v>Conservative</v>
          </cell>
          <cell r="D169">
            <v>30</v>
          </cell>
          <cell r="E169" t="str">
            <v>Coal</v>
          </cell>
          <cell r="F169" t="str">
            <v>CCS30HighCF</v>
          </cell>
          <cell r="G169">
            <v>5299.0955285798582</v>
          </cell>
          <cell r="H169">
            <v>5279.2931238366618</v>
          </cell>
          <cell r="I169">
            <v>5259.4907190934655</v>
          </cell>
          <cell r="J169">
            <v>5239.6883143502682</v>
          </cell>
          <cell r="K169">
            <v>5219.8859096070719</v>
          </cell>
          <cell r="L169">
            <v>5200.0835048638755</v>
          </cell>
          <cell r="M169">
            <v>5180.2811001206792</v>
          </cell>
          <cell r="N169">
            <v>5147.2146338981074</v>
          </cell>
          <cell r="O169">
            <v>5124.6040998222197</v>
          </cell>
          <cell r="P169">
            <v>5098.8509851978579</v>
          </cell>
          <cell r="Q169">
            <v>5075.5554056156334</v>
          </cell>
          <cell r="R169">
            <v>5050.8967383153376</v>
          </cell>
          <cell r="S169">
            <v>5021.1113869972778</v>
          </cell>
          <cell r="T169">
            <v>4992.6325192505828</v>
          </cell>
          <cell r="U169">
            <v>4962.4809467040095</v>
          </cell>
          <cell r="V169">
            <v>4931.5832754400808</v>
          </cell>
          <cell r="W169">
            <v>4905.9963612079182</v>
          </cell>
          <cell r="X169">
            <v>4878.98021198265</v>
          </cell>
          <cell r="Y169">
            <v>4845.1839483048561</v>
          </cell>
          <cell r="Z169">
            <v>4818.472661625101</v>
          </cell>
          <cell r="AA169">
            <v>4789.9280050701163</v>
          </cell>
          <cell r="AB169">
            <v>4757.6608160294072</v>
          </cell>
          <cell r="AC169">
            <v>4724.4996957602425</v>
          </cell>
          <cell r="AD169">
            <v>4699.6108236036462</v>
          </cell>
          <cell r="AE169">
            <v>4668.2511565896975</v>
          </cell>
          <cell r="AF169">
            <v>4640.1042781913584</v>
          </cell>
          <cell r="AG169">
            <v>4611.734415425065</v>
          </cell>
          <cell r="AH169">
            <v>4585.941115315607</v>
          </cell>
          <cell r="AI169">
            <v>4551.7903027662378</v>
          </cell>
          <cell r="AJ169">
            <v>4523.6654371589957</v>
          </cell>
          <cell r="AK169">
            <v>4495.347825500382</v>
          </cell>
          <cell r="AL169">
            <v>4466.9311853131112</v>
          </cell>
          <cell r="AM169">
            <v>4400.177113381139</v>
          </cell>
        </row>
        <row r="170">
          <cell r="A170" t="str">
            <v>RA3CoCCS90HF</v>
          </cell>
          <cell r="B170" t="str">
            <v>RD</v>
          </cell>
          <cell r="C170" t="str">
            <v>Advanced</v>
          </cell>
          <cell r="D170">
            <v>30</v>
          </cell>
          <cell r="E170" t="str">
            <v>Coal</v>
          </cell>
          <cell r="F170" t="str">
            <v>CCS90HighCF</v>
          </cell>
          <cell r="G170">
            <v>6830.7478904327218</v>
          </cell>
          <cell r="H170">
            <v>6805.222601624906</v>
          </cell>
          <cell r="I170">
            <v>6779.6973128170912</v>
          </cell>
          <cell r="J170">
            <v>6754.1720240092754</v>
          </cell>
          <cell r="K170">
            <v>6728.6467352014606</v>
          </cell>
          <cell r="L170">
            <v>6703.1214463936449</v>
          </cell>
          <cell r="M170">
            <v>6677.5961575858291</v>
          </cell>
          <cell r="N170">
            <v>6634.9729572125607</v>
          </cell>
          <cell r="O170">
            <v>6605.8272675403168</v>
          </cell>
          <cell r="P170">
            <v>6572.6295415855957</v>
          </cell>
          <cell r="Q170">
            <v>6542.5997815372466</v>
          </cell>
          <cell r="R170">
            <v>6510.8142427810662</v>
          </cell>
          <cell r="S170">
            <v>6472.4194680234168</v>
          </cell>
          <cell r="T170">
            <v>6435.7098255893216</v>
          </cell>
          <cell r="U170">
            <v>6396.8435530641727</v>
          </cell>
          <cell r="V170">
            <v>6357.0146133168591</v>
          </cell>
          <cell r="W170">
            <v>6324.0315442150222</v>
          </cell>
          <cell r="X170">
            <v>6289.2064155602739</v>
          </cell>
          <cell r="Y170">
            <v>6245.641798374374</v>
          </cell>
          <cell r="Z170">
            <v>6211.2099600857737</v>
          </cell>
          <cell r="AA170">
            <v>6174.4155775692871</v>
          </cell>
          <cell r="AB170">
            <v>6132.820911511667</v>
          </cell>
          <cell r="AC170">
            <v>6090.0755333383649</v>
          </cell>
          <cell r="AD170">
            <v>6057.9933821432933</v>
          </cell>
          <cell r="AE170">
            <v>6017.5685859894702</v>
          </cell>
          <cell r="AF170">
            <v>5981.2859832233125</v>
          </cell>
          <cell r="AG170">
            <v>5944.7159696310546</v>
          </cell>
          <cell r="AH170">
            <v>5911.4663785043122</v>
          </cell>
          <cell r="AI170">
            <v>5867.4451021063496</v>
          </cell>
          <cell r="AJ170">
            <v>5831.1915807407313</v>
          </cell>
          <cell r="AK170">
            <v>5794.6889013480659</v>
          </cell>
          <cell r="AL170">
            <v>5758.0590516487864</v>
          </cell>
          <cell r="AM170">
            <v>5672.0098102362144</v>
          </cell>
        </row>
        <row r="171">
          <cell r="A171" t="str">
            <v>RM3CoCCS90HF</v>
          </cell>
          <cell r="B171" t="str">
            <v>RD</v>
          </cell>
          <cell r="C171" t="str">
            <v>Moderate</v>
          </cell>
          <cell r="D171">
            <v>30</v>
          </cell>
          <cell r="E171" t="str">
            <v>Coal</v>
          </cell>
          <cell r="F171" t="str">
            <v>CCS90HighCF</v>
          </cell>
          <cell r="G171">
            <v>6830.7478904327218</v>
          </cell>
          <cell r="H171">
            <v>6805.222601624906</v>
          </cell>
          <cell r="I171">
            <v>6779.6973128170912</v>
          </cell>
          <cell r="J171">
            <v>6754.1720240092754</v>
          </cell>
          <cell r="K171">
            <v>6728.6467352014606</v>
          </cell>
          <cell r="L171">
            <v>6703.1214463936449</v>
          </cell>
          <cell r="M171">
            <v>6677.5961575858291</v>
          </cell>
          <cell r="N171">
            <v>6634.9729572125607</v>
          </cell>
          <cell r="O171">
            <v>6605.8272675403168</v>
          </cell>
          <cell r="P171">
            <v>6572.6295415855957</v>
          </cell>
          <cell r="Q171">
            <v>6542.5997815372466</v>
          </cell>
          <cell r="R171">
            <v>6510.8142427810662</v>
          </cell>
          <cell r="S171">
            <v>6472.4194680234168</v>
          </cell>
          <cell r="T171">
            <v>6435.7098255893216</v>
          </cell>
          <cell r="U171">
            <v>6396.8435530641727</v>
          </cell>
          <cell r="V171">
            <v>6357.0146133168591</v>
          </cell>
          <cell r="W171">
            <v>6324.0315442150222</v>
          </cell>
          <cell r="X171">
            <v>6289.2064155602739</v>
          </cell>
          <cell r="Y171">
            <v>6245.641798374374</v>
          </cell>
          <cell r="Z171">
            <v>6211.2099600857737</v>
          </cell>
          <cell r="AA171">
            <v>6174.4155775692871</v>
          </cell>
          <cell r="AB171">
            <v>6132.820911511667</v>
          </cell>
          <cell r="AC171">
            <v>6090.0755333383649</v>
          </cell>
          <cell r="AD171">
            <v>6057.9933821432933</v>
          </cell>
          <cell r="AE171">
            <v>6017.5685859894702</v>
          </cell>
          <cell r="AF171">
            <v>5981.2859832233125</v>
          </cell>
          <cell r="AG171">
            <v>5944.7159696310546</v>
          </cell>
          <cell r="AH171">
            <v>5911.4663785043122</v>
          </cell>
          <cell r="AI171">
            <v>5867.4451021063496</v>
          </cell>
          <cell r="AJ171">
            <v>5831.1915807407313</v>
          </cell>
          <cell r="AK171">
            <v>5794.6889013480659</v>
          </cell>
          <cell r="AL171">
            <v>5758.0590516487864</v>
          </cell>
          <cell r="AM171">
            <v>5672.0098102362144</v>
          </cell>
        </row>
        <row r="172">
          <cell r="A172" t="str">
            <v>RC3CoCCS90HF</v>
          </cell>
          <cell r="B172" t="str">
            <v>RD</v>
          </cell>
          <cell r="C172" t="str">
            <v>Conservative</v>
          </cell>
          <cell r="D172">
            <v>30</v>
          </cell>
          <cell r="E172" t="str">
            <v>Coal</v>
          </cell>
          <cell r="F172" t="str">
            <v>CCS90HighCF</v>
          </cell>
          <cell r="G172">
            <v>6830.7478904327218</v>
          </cell>
          <cell r="H172">
            <v>6805.222601624906</v>
          </cell>
          <cell r="I172">
            <v>6779.6973128170912</v>
          </cell>
          <cell r="J172">
            <v>6754.1720240092754</v>
          </cell>
          <cell r="K172">
            <v>6728.6467352014606</v>
          </cell>
          <cell r="L172">
            <v>6703.1214463936449</v>
          </cell>
          <cell r="M172">
            <v>6677.5961575858291</v>
          </cell>
          <cell r="N172">
            <v>6634.9729572125607</v>
          </cell>
          <cell r="O172">
            <v>6605.8272675403168</v>
          </cell>
          <cell r="P172">
            <v>6572.6295415855957</v>
          </cell>
          <cell r="Q172">
            <v>6542.5997815372466</v>
          </cell>
          <cell r="R172">
            <v>6510.8142427810662</v>
          </cell>
          <cell r="S172">
            <v>6472.4194680234168</v>
          </cell>
          <cell r="T172">
            <v>6435.7098255893216</v>
          </cell>
          <cell r="U172">
            <v>6396.8435530641727</v>
          </cell>
          <cell r="V172">
            <v>6357.0146133168591</v>
          </cell>
          <cell r="W172">
            <v>6324.0315442150222</v>
          </cell>
          <cell r="X172">
            <v>6289.2064155602739</v>
          </cell>
          <cell r="Y172">
            <v>6245.641798374374</v>
          </cell>
          <cell r="Z172">
            <v>6211.2099600857737</v>
          </cell>
          <cell r="AA172">
            <v>6174.4155775692871</v>
          </cell>
          <cell r="AB172">
            <v>6132.820911511667</v>
          </cell>
          <cell r="AC172">
            <v>6090.0755333383649</v>
          </cell>
          <cell r="AD172">
            <v>6057.9933821432933</v>
          </cell>
          <cell r="AE172">
            <v>6017.5685859894702</v>
          </cell>
          <cell r="AF172">
            <v>5981.2859832233125</v>
          </cell>
          <cell r="AG172">
            <v>5944.7159696310546</v>
          </cell>
          <cell r="AH172">
            <v>5911.4663785043122</v>
          </cell>
          <cell r="AI172">
            <v>5867.4451021063496</v>
          </cell>
          <cell r="AJ172">
            <v>5831.1915807407313</v>
          </cell>
          <cell r="AK172">
            <v>5794.6889013480659</v>
          </cell>
          <cell r="AL172">
            <v>5758.0590516487864</v>
          </cell>
          <cell r="AM172">
            <v>5672.0098102362144</v>
          </cell>
        </row>
        <row r="173">
          <cell r="A173" t="str">
            <v>RA3NaCTAvgCF</v>
          </cell>
          <cell r="B173" t="str">
            <v>RD</v>
          </cell>
          <cell r="C173" t="str">
            <v>Advanced</v>
          </cell>
          <cell r="D173">
            <v>30</v>
          </cell>
          <cell r="E173" t="str">
            <v>NaturalGas</v>
          </cell>
          <cell r="F173" t="str">
            <v>CTAvgCF</v>
          </cell>
          <cell r="G173">
            <v>982.96246130209977</v>
          </cell>
          <cell r="H173">
            <v>978.28409990261071</v>
          </cell>
          <cell r="I173">
            <v>973.60573850312153</v>
          </cell>
          <cell r="J173">
            <v>968.92737710363247</v>
          </cell>
          <cell r="K173">
            <v>964.24901570414352</v>
          </cell>
          <cell r="L173">
            <v>953.16828359595229</v>
          </cell>
          <cell r="M173">
            <v>936.03560658257118</v>
          </cell>
          <cell r="N173">
            <v>924.7229308080681</v>
          </cell>
          <cell r="O173">
            <v>917.89861802124256</v>
          </cell>
          <cell r="P173">
            <v>910.53274808400624</v>
          </cell>
          <cell r="Q173">
            <v>905.72575709406624</v>
          </cell>
          <cell r="R173">
            <v>902.48928526207146</v>
          </cell>
          <cell r="S173">
            <v>897.99041033365052</v>
          </cell>
          <cell r="T173">
            <v>894.13511367335582</v>
          </cell>
          <cell r="U173">
            <v>890.01088794751308</v>
          </cell>
          <cell r="V173">
            <v>885.30372378089135</v>
          </cell>
          <cell r="W173">
            <v>881.90121962169826</v>
          </cell>
          <cell r="X173">
            <v>879.4478402080905</v>
          </cell>
          <cell r="Y173">
            <v>876.12999615251374</v>
          </cell>
          <cell r="Z173">
            <v>874.0919438779207</v>
          </cell>
          <cell r="AA173">
            <v>871.72308583678955</v>
          </cell>
          <cell r="AB173">
            <v>868.67498800661099</v>
          </cell>
          <cell r="AC173">
            <v>865.45942525090788</v>
          </cell>
          <cell r="AD173">
            <v>863.75910859085036</v>
          </cell>
          <cell r="AE173">
            <v>860.87054510230814</v>
          </cell>
          <cell r="AF173">
            <v>858.57369874982021</v>
          </cell>
          <cell r="AG173">
            <v>856.23634902929416</v>
          </cell>
          <cell r="AH173">
            <v>854.38008117045501</v>
          </cell>
          <cell r="AI173">
            <v>850.96552111645678</v>
          </cell>
          <cell r="AJ173">
            <v>848.67471055298427</v>
          </cell>
          <cell r="AK173">
            <v>846.34886421467922</v>
          </cell>
          <cell r="AL173">
            <v>844.0052967135415</v>
          </cell>
          <cell r="AM173">
            <v>834.39253482591789</v>
          </cell>
        </row>
        <row r="174">
          <cell r="A174" t="str">
            <v>RM3NaCTAvgCF</v>
          </cell>
          <cell r="B174" t="str">
            <v>RD</v>
          </cell>
          <cell r="C174" t="str">
            <v>Moderate</v>
          </cell>
          <cell r="D174">
            <v>30</v>
          </cell>
          <cell r="E174" t="str">
            <v>NaturalGas</v>
          </cell>
          <cell r="F174" t="str">
            <v>CTAvgCF</v>
          </cell>
          <cell r="G174">
            <v>982.96246130209977</v>
          </cell>
          <cell r="H174">
            <v>978.28409990261071</v>
          </cell>
          <cell r="I174">
            <v>973.60573850312153</v>
          </cell>
          <cell r="J174">
            <v>968.92737710363247</v>
          </cell>
          <cell r="K174">
            <v>964.24901570414352</v>
          </cell>
          <cell r="L174">
            <v>953.16828359595229</v>
          </cell>
          <cell r="M174">
            <v>936.03560658257118</v>
          </cell>
          <cell r="N174">
            <v>924.7229308080681</v>
          </cell>
          <cell r="O174">
            <v>917.89861802124256</v>
          </cell>
          <cell r="P174">
            <v>910.53274808400624</v>
          </cell>
          <cell r="Q174">
            <v>905.72575709406624</v>
          </cell>
          <cell r="R174">
            <v>902.48928526207146</v>
          </cell>
          <cell r="S174">
            <v>897.99041033365052</v>
          </cell>
          <cell r="T174">
            <v>894.13511367335582</v>
          </cell>
          <cell r="U174">
            <v>890.01088794751308</v>
          </cell>
          <cell r="V174">
            <v>885.30372378089135</v>
          </cell>
          <cell r="W174">
            <v>881.90121962169826</v>
          </cell>
          <cell r="X174">
            <v>879.4478402080905</v>
          </cell>
          <cell r="Y174">
            <v>876.12999615251374</v>
          </cell>
          <cell r="Z174">
            <v>874.0919438779207</v>
          </cell>
          <cell r="AA174">
            <v>871.72308583678955</v>
          </cell>
          <cell r="AB174">
            <v>868.67498800661099</v>
          </cell>
          <cell r="AC174">
            <v>865.45942525090788</v>
          </cell>
          <cell r="AD174">
            <v>863.75910859085036</v>
          </cell>
          <cell r="AE174">
            <v>860.87054510230814</v>
          </cell>
          <cell r="AF174">
            <v>858.57369874982021</v>
          </cell>
          <cell r="AG174">
            <v>856.23634902929416</v>
          </cell>
          <cell r="AH174">
            <v>854.38008117045501</v>
          </cell>
          <cell r="AI174">
            <v>850.96552111645678</v>
          </cell>
          <cell r="AJ174">
            <v>848.67471055298427</v>
          </cell>
          <cell r="AK174">
            <v>846.34886421467922</v>
          </cell>
          <cell r="AL174">
            <v>844.0052967135415</v>
          </cell>
          <cell r="AM174">
            <v>834.39253482591789</v>
          </cell>
        </row>
        <row r="175">
          <cell r="A175" t="str">
            <v>RC3NaCTAvgCF</v>
          </cell>
          <cell r="B175" t="str">
            <v>RD</v>
          </cell>
          <cell r="C175" t="str">
            <v>Conservative</v>
          </cell>
          <cell r="D175">
            <v>30</v>
          </cell>
          <cell r="E175" t="str">
            <v>NaturalGas</v>
          </cell>
          <cell r="F175" t="str">
            <v>CTAvgCF</v>
          </cell>
          <cell r="G175">
            <v>982.96246130209977</v>
          </cell>
          <cell r="H175">
            <v>978.28409990261071</v>
          </cell>
          <cell r="I175">
            <v>973.60573850312153</v>
          </cell>
          <cell r="J175">
            <v>968.92737710363247</v>
          </cell>
          <cell r="K175">
            <v>964.24901570414352</v>
          </cell>
          <cell r="L175">
            <v>953.16828359595229</v>
          </cell>
          <cell r="M175">
            <v>936.03560658257118</v>
          </cell>
          <cell r="N175">
            <v>924.7229308080681</v>
          </cell>
          <cell r="O175">
            <v>917.89861802124256</v>
          </cell>
          <cell r="P175">
            <v>910.53274808400624</v>
          </cell>
          <cell r="Q175">
            <v>905.72575709406624</v>
          </cell>
          <cell r="R175">
            <v>902.48928526207146</v>
          </cell>
          <cell r="S175">
            <v>897.99041033365052</v>
          </cell>
          <cell r="T175">
            <v>894.13511367335582</v>
          </cell>
          <cell r="U175">
            <v>890.01088794751308</v>
          </cell>
          <cell r="V175">
            <v>885.30372378089135</v>
          </cell>
          <cell r="W175">
            <v>881.90121962169826</v>
          </cell>
          <cell r="X175">
            <v>879.4478402080905</v>
          </cell>
          <cell r="Y175">
            <v>876.12999615251374</v>
          </cell>
          <cell r="Z175">
            <v>874.0919438779207</v>
          </cell>
          <cell r="AA175">
            <v>871.72308583678955</v>
          </cell>
          <cell r="AB175">
            <v>868.67498800661099</v>
          </cell>
          <cell r="AC175">
            <v>865.45942525090788</v>
          </cell>
          <cell r="AD175">
            <v>863.75910859085036</v>
          </cell>
          <cell r="AE175">
            <v>860.87054510230814</v>
          </cell>
          <cell r="AF175">
            <v>858.57369874982021</v>
          </cell>
          <cell r="AG175">
            <v>856.23634902929416</v>
          </cell>
          <cell r="AH175">
            <v>854.38008117045501</v>
          </cell>
          <cell r="AI175">
            <v>850.96552111645678</v>
          </cell>
          <cell r="AJ175">
            <v>848.67471055298427</v>
          </cell>
          <cell r="AK175">
            <v>846.34886421467922</v>
          </cell>
          <cell r="AL175">
            <v>844.0052967135415</v>
          </cell>
          <cell r="AM175">
            <v>834.39253482591789</v>
          </cell>
        </row>
        <row r="176">
          <cell r="A176" t="str">
            <v>RA3NaCTHighF</v>
          </cell>
          <cell r="B176" t="str">
            <v>RD</v>
          </cell>
          <cell r="C176" t="str">
            <v>Advanced</v>
          </cell>
          <cell r="D176">
            <v>30</v>
          </cell>
          <cell r="E176" t="str">
            <v>NaturalGas</v>
          </cell>
          <cell r="F176" t="str">
            <v>CTHighCF</v>
          </cell>
          <cell r="G176">
            <v>982.96246130209977</v>
          </cell>
          <cell r="H176">
            <v>978.28409990261071</v>
          </cell>
          <cell r="I176">
            <v>973.60573850312153</v>
          </cell>
          <cell r="J176">
            <v>968.92737710363247</v>
          </cell>
          <cell r="K176">
            <v>964.24901570414352</v>
          </cell>
          <cell r="L176">
            <v>953.16828359595229</v>
          </cell>
          <cell r="M176">
            <v>936.03560658257118</v>
          </cell>
          <cell r="N176">
            <v>924.7229308080681</v>
          </cell>
          <cell r="O176">
            <v>917.89861802124256</v>
          </cell>
          <cell r="P176">
            <v>910.53274808400624</v>
          </cell>
          <cell r="Q176">
            <v>905.72575709406624</v>
          </cell>
          <cell r="R176">
            <v>902.48928526207146</v>
          </cell>
          <cell r="S176">
            <v>897.99041033365052</v>
          </cell>
          <cell r="T176">
            <v>894.13511367335582</v>
          </cell>
          <cell r="U176">
            <v>890.01088794751308</v>
          </cell>
          <cell r="V176">
            <v>885.30372378089135</v>
          </cell>
          <cell r="W176">
            <v>881.90121962169826</v>
          </cell>
          <cell r="X176">
            <v>879.4478402080905</v>
          </cell>
          <cell r="Y176">
            <v>876.12999615251374</v>
          </cell>
          <cell r="Z176">
            <v>874.0919438779207</v>
          </cell>
          <cell r="AA176">
            <v>871.72308583678955</v>
          </cell>
          <cell r="AB176">
            <v>868.67498800661099</v>
          </cell>
          <cell r="AC176">
            <v>865.45942525090788</v>
          </cell>
          <cell r="AD176">
            <v>863.75910859085036</v>
          </cell>
          <cell r="AE176">
            <v>860.87054510230814</v>
          </cell>
          <cell r="AF176">
            <v>858.57369874982021</v>
          </cell>
          <cell r="AG176">
            <v>856.23634902929416</v>
          </cell>
          <cell r="AH176">
            <v>854.38008117045501</v>
          </cell>
          <cell r="AI176">
            <v>850.96552111645678</v>
          </cell>
          <cell r="AJ176">
            <v>848.67471055298427</v>
          </cell>
          <cell r="AK176">
            <v>846.34886421467922</v>
          </cell>
          <cell r="AL176">
            <v>844.0052967135415</v>
          </cell>
          <cell r="AM176">
            <v>834.39253482591789</v>
          </cell>
        </row>
        <row r="177">
          <cell r="A177" t="str">
            <v>RM3NaCTHighF</v>
          </cell>
          <cell r="B177" t="str">
            <v>RD</v>
          </cell>
          <cell r="C177" t="str">
            <v>Moderate</v>
          </cell>
          <cell r="D177">
            <v>30</v>
          </cell>
          <cell r="E177" t="str">
            <v>NaturalGas</v>
          </cell>
          <cell r="F177" t="str">
            <v>CTHighCF</v>
          </cell>
          <cell r="G177">
            <v>982.96246130209977</v>
          </cell>
          <cell r="H177">
            <v>978.28409990261071</v>
          </cell>
          <cell r="I177">
            <v>973.60573850312153</v>
          </cell>
          <cell r="J177">
            <v>968.92737710363247</v>
          </cell>
          <cell r="K177">
            <v>964.24901570414352</v>
          </cell>
          <cell r="L177">
            <v>953.16828359595229</v>
          </cell>
          <cell r="M177">
            <v>936.03560658257118</v>
          </cell>
          <cell r="N177">
            <v>924.7229308080681</v>
          </cell>
          <cell r="O177">
            <v>917.89861802124256</v>
          </cell>
          <cell r="P177">
            <v>910.53274808400624</v>
          </cell>
          <cell r="Q177">
            <v>905.72575709406624</v>
          </cell>
          <cell r="R177">
            <v>902.48928526207146</v>
          </cell>
          <cell r="S177">
            <v>897.99041033365052</v>
          </cell>
          <cell r="T177">
            <v>894.13511367335582</v>
          </cell>
          <cell r="U177">
            <v>890.01088794751308</v>
          </cell>
          <cell r="V177">
            <v>885.30372378089135</v>
          </cell>
          <cell r="W177">
            <v>881.90121962169826</v>
          </cell>
          <cell r="X177">
            <v>879.4478402080905</v>
          </cell>
          <cell r="Y177">
            <v>876.12999615251374</v>
          </cell>
          <cell r="Z177">
            <v>874.0919438779207</v>
          </cell>
          <cell r="AA177">
            <v>871.72308583678955</v>
          </cell>
          <cell r="AB177">
            <v>868.67498800661099</v>
          </cell>
          <cell r="AC177">
            <v>865.45942525090788</v>
          </cell>
          <cell r="AD177">
            <v>863.75910859085036</v>
          </cell>
          <cell r="AE177">
            <v>860.87054510230814</v>
          </cell>
          <cell r="AF177">
            <v>858.57369874982021</v>
          </cell>
          <cell r="AG177">
            <v>856.23634902929416</v>
          </cell>
          <cell r="AH177">
            <v>854.38008117045501</v>
          </cell>
          <cell r="AI177">
            <v>850.96552111645678</v>
          </cell>
          <cell r="AJ177">
            <v>848.67471055298427</v>
          </cell>
          <cell r="AK177">
            <v>846.34886421467922</v>
          </cell>
          <cell r="AL177">
            <v>844.0052967135415</v>
          </cell>
          <cell r="AM177">
            <v>834.39253482591789</v>
          </cell>
        </row>
        <row r="178">
          <cell r="A178" t="str">
            <v>RC3NaCTHighF</v>
          </cell>
          <cell r="B178" t="str">
            <v>RD</v>
          </cell>
          <cell r="C178" t="str">
            <v>Conservative</v>
          </cell>
          <cell r="D178">
            <v>30</v>
          </cell>
          <cell r="E178" t="str">
            <v>NaturalGas</v>
          </cell>
          <cell r="F178" t="str">
            <v>CTHighCF</v>
          </cell>
          <cell r="G178">
            <v>982.96246130209977</v>
          </cell>
          <cell r="H178">
            <v>978.28409990261071</v>
          </cell>
          <cell r="I178">
            <v>973.60573850312153</v>
          </cell>
          <cell r="J178">
            <v>968.92737710363247</v>
          </cell>
          <cell r="K178">
            <v>964.24901570414352</v>
          </cell>
          <cell r="L178">
            <v>953.16828359595229</v>
          </cell>
          <cell r="M178">
            <v>936.03560658257118</v>
          </cell>
          <cell r="N178">
            <v>924.7229308080681</v>
          </cell>
          <cell r="O178">
            <v>917.89861802124256</v>
          </cell>
          <cell r="P178">
            <v>910.53274808400624</v>
          </cell>
          <cell r="Q178">
            <v>905.72575709406624</v>
          </cell>
          <cell r="R178">
            <v>902.48928526207146</v>
          </cell>
          <cell r="S178">
            <v>897.99041033365052</v>
          </cell>
          <cell r="T178">
            <v>894.13511367335582</v>
          </cell>
          <cell r="U178">
            <v>890.01088794751308</v>
          </cell>
          <cell r="V178">
            <v>885.30372378089135</v>
          </cell>
          <cell r="W178">
            <v>881.90121962169826</v>
          </cell>
          <cell r="X178">
            <v>879.4478402080905</v>
          </cell>
          <cell r="Y178">
            <v>876.12999615251374</v>
          </cell>
          <cell r="Z178">
            <v>874.0919438779207</v>
          </cell>
          <cell r="AA178">
            <v>871.72308583678955</v>
          </cell>
          <cell r="AB178">
            <v>868.67498800661099</v>
          </cell>
          <cell r="AC178">
            <v>865.45942525090788</v>
          </cell>
          <cell r="AD178">
            <v>863.75910859085036</v>
          </cell>
          <cell r="AE178">
            <v>860.87054510230814</v>
          </cell>
          <cell r="AF178">
            <v>858.57369874982021</v>
          </cell>
          <cell r="AG178">
            <v>856.23634902929416</v>
          </cell>
          <cell r="AH178">
            <v>854.38008117045501</v>
          </cell>
          <cell r="AI178">
            <v>850.96552111645678</v>
          </cell>
          <cell r="AJ178">
            <v>848.67471055298427</v>
          </cell>
          <cell r="AK178">
            <v>846.34886421467922</v>
          </cell>
          <cell r="AL178">
            <v>844.0052967135415</v>
          </cell>
          <cell r="AM178">
            <v>834.39253482591789</v>
          </cell>
        </row>
        <row r="179">
          <cell r="A179" t="str">
            <v>RA3NaCCAvgCF</v>
          </cell>
          <cell r="B179" t="str">
            <v>RD</v>
          </cell>
          <cell r="C179" t="str">
            <v>Advanced</v>
          </cell>
          <cell r="D179">
            <v>30</v>
          </cell>
          <cell r="E179" t="str">
            <v>NaturalGas</v>
          </cell>
          <cell r="F179" t="str">
            <v>CCAvgCF</v>
          </cell>
          <cell r="G179">
            <v>1088.3277390392032</v>
          </cell>
          <cell r="H179">
            <v>1077.1341699997547</v>
          </cell>
          <cell r="I179">
            <v>1065.9406009603063</v>
          </cell>
          <cell r="J179">
            <v>1054.7470319208578</v>
          </cell>
          <cell r="K179">
            <v>1043.5534628814094</v>
          </cell>
          <cell r="L179">
            <v>1032.3598938419607</v>
          </cell>
          <cell r="M179">
            <v>1018.1696417346128</v>
          </cell>
          <cell r="N179">
            <v>1008.0019363728217</v>
          </cell>
          <cell r="O179">
            <v>1001.9875410278461</v>
          </cell>
          <cell r="P179">
            <v>995.37722560825773</v>
          </cell>
          <cell r="Q179">
            <v>990.95804854959499</v>
          </cell>
          <cell r="R179">
            <v>987.73744809193045</v>
          </cell>
          <cell r="S179">
            <v>983.23517681721398</v>
          </cell>
          <cell r="T179">
            <v>979.31965541139004</v>
          </cell>
          <cell r="U179">
            <v>975.1004685614646</v>
          </cell>
          <cell r="V179">
            <v>970.37196523467185</v>
          </cell>
          <cell r="W179">
            <v>966.97216541364935</v>
          </cell>
          <cell r="X179">
            <v>964.26431600180854</v>
          </cell>
          <cell r="Y179">
            <v>960.50474516578868</v>
          </cell>
          <cell r="Z179">
            <v>958.14821000559584</v>
          </cell>
          <cell r="AA179">
            <v>955.42892077489842</v>
          </cell>
          <cell r="AB179">
            <v>951.96533040475754</v>
          </cell>
          <cell r="AC179">
            <v>948.31828693268255</v>
          </cell>
          <cell r="AD179">
            <v>946.33165720787804</v>
          </cell>
          <cell r="AE179">
            <v>943.04316107296654</v>
          </cell>
          <cell r="AF179">
            <v>940.40281816152185</v>
          </cell>
          <cell r="AG179">
            <v>937.71812617418891</v>
          </cell>
          <cell r="AH179">
            <v>935.560218757396</v>
          </cell>
          <cell r="AI179">
            <v>931.69599721029147</v>
          </cell>
          <cell r="AJ179">
            <v>929.06220758551854</v>
          </cell>
          <cell r="AK179">
            <v>926.38994586598915</v>
          </cell>
          <cell r="AL179">
            <v>923.69837948711393</v>
          </cell>
          <cell r="AM179">
            <v>913.05237801739736</v>
          </cell>
        </row>
        <row r="180">
          <cell r="A180" t="str">
            <v>RM3NaCCAvgCF</v>
          </cell>
          <cell r="B180" t="str">
            <v>RD</v>
          </cell>
          <cell r="C180" t="str">
            <v>Moderate</v>
          </cell>
          <cell r="D180">
            <v>30</v>
          </cell>
          <cell r="E180" t="str">
            <v>NaturalGas</v>
          </cell>
          <cell r="F180" t="str">
            <v>CCAvgCF</v>
          </cell>
          <cell r="G180">
            <v>1088.3277390392032</v>
          </cell>
          <cell r="H180">
            <v>1077.1341699997547</v>
          </cell>
          <cell r="I180">
            <v>1065.9406009603063</v>
          </cell>
          <cell r="J180">
            <v>1054.7470319208578</v>
          </cell>
          <cell r="K180">
            <v>1043.5534628814094</v>
          </cell>
          <cell r="L180">
            <v>1032.3598938419607</v>
          </cell>
          <cell r="M180">
            <v>1018.1696417346128</v>
          </cell>
          <cell r="N180">
            <v>1008.0019363728217</v>
          </cell>
          <cell r="O180">
            <v>1001.9875410278461</v>
          </cell>
          <cell r="P180">
            <v>995.37722560825773</v>
          </cell>
          <cell r="Q180">
            <v>990.95804854959499</v>
          </cell>
          <cell r="R180">
            <v>987.73744809193045</v>
          </cell>
          <cell r="S180">
            <v>983.23517681721398</v>
          </cell>
          <cell r="T180">
            <v>979.31965541139004</v>
          </cell>
          <cell r="U180">
            <v>975.1004685614646</v>
          </cell>
          <cell r="V180">
            <v>970.37196523467185</v>
          </cell>
          <cell r="W180">
            <v>966.97216541364935</v>
          </cell>
          <cell r="X180">
            <v>964.26431600180854</v>
          </cell>
          <cell r="Y180">
            <v>960.50474516578868</v>
          </cell>
          <cell r="Z180">
            <v>958.14821000559584</v>
          </cell>
          <cell r="AA180">
            <v>955.42892077489842</v>
          </cell>
          <cell r="AB180">
            <v>951.96533040475754</v>
          </cell>
          <cell r="AC180">
            <v>948.31828693268255</v>
          </cell>
          <cell r="AD180">
            <v>946.33165720787804</v>
          </cell>
          <cell r="AE180">
            <v>943.04316107296654</v>
          </cell>
          <cell r="AF180">
            <v>940.40281816152185</v>
          </cell>
          <cell r="AG180">
            <v>937.71812617418891</v>
          </cell>
          <cell r="AH180">
            <v>935.560218757396</v>
          </cell>
          <cell r="AI180">
            <v>931.69599721029147</v>
          </cell>
          <cell r="AJ180">
            <v>929.06220758551854</v>
          </cell>
          <cell r="AK180">
            <v>926.38994586598915</v>
          </cell>
          <cell r="AL180">
            <v>923.69837948711393</v>
          </cell>
          <cell r="AM180">
            <v>913.05237801739736</v>
          </cell>
        </row>
        <row r="181">
          <cell r="A181" t="str">
            <v>RC3NaCCAvgCF</v>
          </cell>
          <cell r="B181" t="str">
            <v>RD</v>
          </cell>
          <cell r="C181" t="str">
            <v>Conservative</v>
          </cell>
          <cell r="D181">
            <v>30</v>
          </cell>
          <cell r="E181" t="str">
            <v>NaturalGas</v>
          </cell>
          <cell r="F181" t="str">
            <v>CCAvgCF</v>
          </cell>
          <cell r="G181">
            <v>1088.3277390392032</v>
          </cell>
          <cell r="H181">
            <v>1077.1341699997547</v>
          </cell>
          <cell r="I181">
            <v>1065.9406009603063</v>
          </cell>
          <cell r="J181">
            <v>1054.7470319208578</v>
          </cell>
          <cell r="K181">
            <v>1043.5534628814094</v>
          </cell>
          <cell r="L181">
            <v>1032.3598938419607</v>
          </cell>
          <cell r="M181">
            <v>1018.1696417346128</v>
          </cell>
          <cell r="N181">
            <v>1008.0019363728217</v>
          </cell>
          <cell r="O181">
            <v>1001.9875410278461</v>
          </cell>
          <cell r="P181">
            <v>995.37722560825773</v>
          </cell>
          <cell r="Q181">
            <v>990.95804854959499</v>
          </cell>
          <cell r="R181">
            <v>987.73744809193045</v>
          </cell>
          <cell r="S181">
            <v>983.23517681721398</v>
          </cell>
          <cell r="T181">
            <v>979.31965541139004</v>
          </cell>
          <cell r="U181">
            <v>975.1004685614646</v>
          </cell>
          <cell r="V181">
            <v>970.37196523467185</v>
          </cell>
          <cell r="W181">
            <v>966.97216541364935</v>
          </cell>
          <cell r="X181">
            <v>964.26431600180854</v>
          </cell>
          <cell r="Y181">
            <v>960.50474516578868</v>
          </cell>
          <cell r="Z181">
            <v>958.14821000559584</v>
          </cell>
          <cell r="AA181">
            <v>955.42892077489842</v>
          </cell>
          <cell r="AB181">
            <v>951.96533040475754</v>
          </cell>
          <cell r="AC181">
            <v>948.31828693268255</v>
          </cell>
          <cell r="AD181">
            <v>946.33165720787804</v>
          </cell>
          <cell r="AE181">
            <v>943.04316107296654</v>
          </cell>
          <cell r="AF181">
            <v>940.40281816152185</v>
          </cell>
          <cell r="AG181">
            <v>937.71812617418891</v>
          </cell>
          <cell r="AH181">
            <v>935.560218757396</v>
          </cell>
          <cell r="AI181">
            <v>931.69599721029147</v>
          </cell>
          <cell r="AJ181">
            <v>929.06220758551854</v>
          </cell>
          <cell r="AK181">
            <v>926.38994586598915</v>
          </cell>
          <cell r="AL181">
            <v>923.69837948711393</v>
          </cell>
          <cell r="AM181">
            <v>913.05237801739736</v>
          </cell>
        </row>
        <row r="182">
          <cell r="A182" t="str">
            <v>RA3NaCCHighF</v>
          </cell>
          <cell r="B182" t="str">
            <v>RD</v>
          </cell>
          <cell r="C182" t="str">
            <v>Advanced</v>
          </cell>
          <cell r="D182">
            <v>30</v>
          </cell>
          <cell r="E182" t="str">
            <v>NaturalGas</v>
          </cell>
          <cell r="F182" t="str">
            <v>CCHighCF</v>
          </cell>
          <cell r="G182">
            <v>1088.3277390392032</v>
          </cell>
          <cell r="H182">
            <v>1077.1341699997547</v>
          </cell>
          <cell r="I182">
            <v>1065.9406009603063</v>
          </cell>
          <cell r="J182">
            <v>1054.7470319208578</v>
          </cell>
          <cell r="K182">
            <v>1043.5534628814094</v>
          </cell>
          <cell r="L182">
            <v>1032.3598938419607</v>
          </cell>
          <cell r="M182">
            <v>1018.1696417346128</v>
          </cell>
          <cell r="N182">
            <v>1008.0019363728217</v>
          </cell>
          <cell r="O182">
            <v>1001.9875410278461</v>
          </cell>
          <cell r="P182">
            <v>995.37722560825773</v>
          </cell>
          <cell r="Q182">
            <v>990.95804854959499</v>
          </cell>
          <cell r="R182">
            <v>987.73744809193045</v>
          </cell>
          <cell r="S182">
            <v>983.23517681721398</v>
          </cell>
          <cell r="T182">
            <v>979.31965541139004</v>
          </cell>
          <cell r="U182">
            <v>975.1004685614646</v>
          </cell>
          <cell r="V182">
            <v>970.37196523467185</v>
          </cell>
          <cell r="W182">
            <v>966.97216541364935</v>
          </cell>
          <cell r="X182">
            <v>964.26431600180854</v>
          </cell>
          <cell r="Y182">
            <v>960.50474516578868</v>
          </cell>
          <cell r="Z182">
            <v>958.14821000559584</v>
          </cell>
          <cell r="AA182">
            <v>955.42892077489842</v>
          </cell>
          <cell r="AB182">
            <v>951.96533040475754</v>
          </cell>
          <cell r="AC182">
            <v>948.31828693268255</v>
          </cell>
          <cell r="AD182">
            <v>946.33165720787804</v>
          </cell>
          <cell r="AE182">
            <v>943.04316107296654</v>
          </cell>
          <cell r="AF182">
            <v>940.40281816152185</v>
          </cell>
          <cell r="AG182">
            <v>937.71812617418891</v>
          </cell>
          <cell r="AH182">
            <v>935.560218757396</v>
          </cell>
          <cell r="AI182">
            <v>931.69599721029147</v>
          </cell>
          <cell r="AJ182">
            <v>929.06220758551854</v>
          </cell>
          <cell r="AK182">
            <v>926.38994586598915</v>
          </cell>
          <cell r="AL182">
            <v>923.69837948711393</v>
          </cell>
          <cell r="AM182">
            <v>913.05237801739736</v>
          </cell>
        </row>
        <row r="183">
          <cell r="A183" t="str">
            <v>RM3NaCCHighF</v>
          </cell>
          <cell r="B183" t="str">
            <v>RD</v>
          </cell>
          <cell r="C183" t="str">
            <v>Moderate</v>
          </cell>
          <cell r="D183">
            <v>30</v>
          </cell>
          <cell r="E183" t="str">
            <v>NaturalGas</v>
          </cell>
          <cell r="F183" t="str">
            <v>CCHighCF</v>
          </cell>
          <cell r="G183">
            <v>1088.3277390392032</v>
          </cell>
          <cell r="H183">
            <v>1077.1341699997547</v>
          </cell>
          <cell r="I183">
            <v>1065.9406009603063</v>
          </cell>
          <cell r="J183">
            <v>1054.7470319208578</v>
          </cell>
          <cell r="K183">
            <v>1043.5534628814094</v>
          </cell>
          <cell r="L183">
            <v>1032.3598938419607</v>
          </cell>
          <cell r="M183">
            <v>1018.1696417346128</v>
          </cell>
          <cell r="N183">
            <v>1008.0019363728217</v>
          </cell>
          <cell r="O183">
            <v>1001.9875410278461</v>
          </cell>
          <cell r="P183">
            <v>995.37722560825773</v>
          </cell>
          <cell r="Q183">
            <v>990.95804854959499</v>
          </cell>
          <cell r="R183">
            <v>987.73744809193045</v>
          </cell>
          <cell r="S183">
            <v>983.23517681721398</v>
          </cell>
          <cell r="T183">
            <v>979.31965541139004</v>
          </cell>
          <cell r="U183">
            <v>975.1004685614646</v>
          </cell>
          <cell r="V183">
            <v>970.37196523467185</v>
          </cell>
          <cell r="W183">
            <v>966.97216541364935</v>
          </cell>
          <cell r="X183">
            <v>964.26431600180854</v>
          </cell>
          <cell r="Y183">
            <v>960.50474516578868</v>
          </cell>
          <cell r="Z183">
            <v>958.14821000559584</v>
          </cell>
          <cell r="AA183">
            <v>955.42892077489842</v>
          </cell>
          <cell r="AB183">
            <v>951.96533040475754</v>
          </cell>
          <cell r="AC183">
            <v>948.31828693268255</v>
          </cell>
          <cell r="AD183">
            <v>946.33165720787804</v>
          </cell>
          <cell r="AE183">
            <v>943.04316107296654</v>
          </cell>
          <cell r="AF183">
            <v>940.40281816152185</v>
          </cell>
          <cell r="AG183">
            <v>937.71812617418891</v>
          </cell>
          <cell r="AH183">
            <v>935.560218757396</v>
          </cell>
          <cell r="AI183">
            <v>931.69599721029147</v>
          </cell>
          <cell r="AJ183">
            <v>929.06220758551854</v>
          </cell>
          <cell r="AK183">
            <v>926.38994586598915</v>
          </cell>
          <cell r="AL183">
            <v>923.69837948711393</v>
          </cell>
          <cell r="AM183">
            <v>913.05237801739736</v>
          </cell>
        </row>
        <row r="184">
          <cell r="A184" t="str">
            <v>RC3NaCCHighF</v>
          </cell>
          <cell r="B184" t="str">
            <v>RD</v>
          </cell>
          <cell r="C184" t="str">
            <v>Conservative</v>
          </cell>
          <cell r="D184">
            <v>30</v>
          </cell>
          <cell r="E184" t="str">
            <v>NaturalGas</v>
          </cell>
          <cell r="F184" t="str">
            <v>CCHighCF</v>
          </cell>
          <cell r="G184">
            <v>1088.3277390392032</v>
          </cell>
          <cell r="H184">
            <v>1077.1341699997547</v>
          </cell>
          <cell r="I184">
            <v>1065.9406009603063</v>
          </cell>
          <cell r="J184">
            <v>1054.7470319208578</v>
          </cell>
          <cell r="K184">
            <v>1043.5534628814094</v>
          </cell>
          <cell r="L184">
            <v>1032.3598938419607</v>
          </cell>
          <cell r="M184">
            <v>1018.1696417346128</v>
          </cell>
          <cell r="N184">
            <v>1008.0019363728217</v>
          </cell>
          <cell r="O184">
            <v>1001.9875410278461</v>
          </cell>
          <cell r="P184">
            <v>995.37722560825773</v>
          </cell>
          <cell r="Q184">
            <v>990.95804854959499</v>
          </cell>
          <cell r="R184">
            <v>987.73744809193045</v>
          </cell>
          <cell r="S184">
            <v>983.23517681721398</v>
          </cell>
          <cell r="T184">
            <v>979.31965541139004</v>
          </cell>
          <cell r="U184">
            <v>975.1004685614646</v>
          </cell>
          <cell r="V184">
            <v>970.37196523467185</v>
          </cell>
          <cell r="W184">
            <v>966.97216541364935</v>
          </cell>
          <cell r="X184">
            <v>964.26431600180854</v>
          </cell>
          <cell r="Y184">
            <v>960.50474516578868</v>
          </cell>
          <cell r="Z184">
            <v>958.14821000559584</v>
          </cell>
          <cell r="AA184">
            <v>955.42892077489842</v>
          </cell>
          <cell r="AB184">
            <v>951.96533040475754</v>
          </cell>
          <cell r="AC184">
            <v>948.31828693268255</v>
          </cell>
          <cell r="AD184">
            <v>946.33165720787804</v>
          </cell>
          <cell r="AE184">
            <v>943.04316107296654</v>
          </cell>
          <cell r="AF184">
            <v>940.40281816152185</v>
          </cell>
          <cell r="AG184">
            <v>937.71812617418891</v>
          </cell>
          <cell r="AH184">
            <v>935.560218757396</v>
          </cell>
          <cell r="AI184">
            <v>931.69599721029147</v>
          </cell>
          <cell r="AJ184">
            <v>929.06220758551854</v>
          </cell>
          <cell r="AK184">
            <v>926.38994586598915</v>
          </cell>
          <cell r="AL184">
            <v>923.69837948711393</v>
          </cell>
          <cell r="AM184">
            <v>913.05237801739736</v>
          </cell>
        </row>
        <row r="185">
          <cell r="A185" t="str">
            <v>RA3NaCCCCSAF</v>
          </cell>
          <cell r="B185" t="str">
            <v>RD</v>
          </cell>
          <cell r="C185" t="str">
            <v>Advanced</v>
          </cell>
          <cell r="D185">
            <v>30</v>
          </cell>
          <cell r="E185" t="str">
            <v>NaturalGas</v>
          </cell>
          <cell r="F185" t="str">
            <v>CCCCSAvgCF</v>
          </cell>
          <cell r="G185">
            <v>2778.1376621238642</v>
          </cell>
          <cell r="H185">
            <v>2737.5788119015401</v>
          </cell>
          <cell r="I185">
            <v>2697.019961679217</v>
          </cell>
          <cell r="J185">
            <v>2656.4611114568934</v>
          </cell>
          <cell r="K185">
            <v>2615.9022612345698</v>
          </cell>
          <cell r="L185">
            <v>2575.3434110122462</v>
          </cell>
          <cell r="M185">
            <v>2515.9721079417404</v>
          </cell>
          <cell r="N185">
            <v>2473.9428077504876</v>
          </cell>
          <cell r="O185">
            <v>2444.4917095076271</v>
          </cell>
          <cell r="P185">
            <v>2413.5839056618333</v>
          </cell>
          <cell r="Q185">
            <v>2389.9592849765527</v>
          </cell>
          <cell r="R185">
            <v>2370.923737240028</v>
          </cell>
          <cell r="S185">
            <v>2348.4708877250987</v>
          </cell>
          <cell r="T185">
            <v>2327.8165165874193</v>
          </cell>
          <cell r="U185">
            <v>2306.472064382117</v>
          </cell>
          <cell r="V185">
            <v>2283.4871064006015</v>
          </cell>
          <cell r="W185">
            <v>2263.9749942066946</v>
          </cell>
          <cell r="X185">
            <v>2247.2825524103605</v>
          </cell>
          <cell r="Y185">
            <v>2228.5094521955066</v>
          </cell>
          <cell r="Z185">
            <v>2212.9971339001481</v>
          </cell>
          <cell r="AA185">
            <v>2196.6408576186577</v>
          </cell>
          <cell r="AB185">
            <v>2178.578727014275</v>
          </cell>
          <cell r="AC185">
            <v>2160.1126875842588</v>
          </cell>
          <cell r="AD185">
            <v>2145.4289203160092</v>
          </cell>
          <cell r="AE185">
            <v>2127.7897675836703</v>
          </cell>
          <cell r="AF185">
            <v>2111.6160992164009</v>
          </cell>
          <cell r="AG185">
            <v>2095.3393889793888</v>
          </cell>
          <cell r="AH185">
            <v>2080.2311226105994</v>
          </cell>
          <cell r="AI185">
            <v>2061.3332190558544</v>
          </cell>
          <cell r="AJ185">
            <v>2045.1667463710764</v>
          </cell>
          <cell r="AK185">
            <v>2028.912372374831</v>
          </cell>
          <cell r="AL185">
            <v>2012.6125543640949</v>
          </cell>
          <cell r="AM185">
            <v>1979.0681998057648</v>
          </cell>
        </row>
        <row r="186">
          <cell r="A186" t="str">
            <v>RM3NaCCCCSAF</v>
          </cell>
          <cell r="B186" t="str">
            <v>RD</v>
          </cell>
          <cell r="C186" t="str">
            <v>Moderate</v>
          </cell>
          <cell r="D186">
            <v>30</v>
          </cell>
          <cell r="E186" t="str">
            <v>NaturalGas</v>
          </cell>
          <cell r="F186" t="str">
            <v>CCCCSAvgCF</v>
          </cell>
          <cell r="G186">
            <v>2778.1376621238642</v>
          </cell>
          <cell r="H186">
            <v>2737.5788119015401</v>
          </cell>
          <cell r="I186">
            <v>2697.019961679217</v>
          </cell>
          <cell r="J186">
            <v>2656.4611114568934</v>
          </cell>
          <cell r="K186">
            <v>2615.9022612345698</v>
          </cell>
          <cell r="L186">
            <v>2575.3434110122462</v>
          </cell>
          <cell r="M186">
            <v>2515.9721079417404</v>
          </cell>
          <cell r="N186">
            <v>2473.9428077504876</v>
          </cell>
          <cell r="O186">
            <v>2444.4917095076271</v>
          </cell>
          <cell r="P186">
            <v>2413.5839056618333</v>
          </cell>
          <cell r="Q186">
            <v>2389.9592849765527</v>
          </cell>
          <cell r="R186">
            <v>2370.923737240028</v>
          </cell>
          <cell r="S186">
            <v>2348.4708877250987</v>
          </cell>
          <cell r="T186">
            <v>2327.8165165874193</v>
          </cell>
          <cell r="U186">
            <v>2306.472064382117</v>
          </cell>
          <cell r="V186">
            <v>2283.4871064006015</v>
          </cell>
          <cell r="W186">
            <v>2263.9749942066946</v>
          </cell>
          <cell r="X186">
            <v>2247.2825524103605</v>
          </cell>
          <cell r="Y186">
            <v>2228.5094521955066</v>
          </cell>
          <cell r="Z186">
            <v>2212.9971339001481</v>
          </cell>
          <cell r="AA186">
            <v>2196.6408576186577</v>
          </cell>
          <cell r="AB186">
            <v>2178.578727014275</v>
          </cell>
          <cell r="AC186">
            <v>2160.1126875842588</v>
          </cell>
          <cell r="AD186">
            <v>2145.4289203160092</v>
          </cell>
          <cell r="AE186">
            <v>2127.7897675836703</v>
          </cell>
          <cell r="AF186">
            <v>2111.6160992164009</v>
          </cell>
          <cell r="AG186">
            <v>2095.3393889793888</v>
          </cell>
          <cell r="AH186">
            <v>2080.2311226105994</v>
          </cell>
          <cell r="AI186">
            <v>2061.3332190558544</v>
          </cell>
          <cell r="AJ186">
            <v>2045.1667463710764</v>
          </cell>
          <cell r="AK186">
            <v>2028.912372374831</v>
          </cell>
          <cell r="AL186">
            <v>2012.6125543640949</v>
          </cell>
          <cell r="AM186">
            <v>1979.0681998057648</v>
          </cell>
        </row>
        <row r="187">
          <cell r="A187" t="str">
            <v>RC3NaCCCCSAF</v>
          </cell>
          <cell r="B187" t="str">
            <v>RD</v>
          </cell>
          <cell r="C187" t="str">
            <v>Conservative</v>
          </cell>
          <cell r="D187">
            <v>30</v>
          </cell>
          <cell r="E187" t="str">
            <v>NaturalGas</v>
          </cell>
          <cell r="F187" t="str">
            <v>CCCCSAvgCF</v>
          </cell>
          <cell r="G187">
            <v>2778.1376621238642</v>
          </cell>
          <cell r="H187">
            <v>2737.5788119015401</v>
          </cell>
          <cell r="I187">
            <v>2697.019961679217</v>
          </cell>
          <cell r="J187">
            <v>2656.4611114568934</v>
          </cell>
          <cell r="K187">
            <v>2615.9022612345698</v>
          </cell>
          <cell r="L187">
            <v>2575.3434110122462</v>
          </cell>
          <cell r="M187">
            <v>2515.9721079417404</v>
          </cell>
          <cell r="N187">
            <v>2473.9428077504876</v>
          </cell>
          <cell r="O187">
            <v>2444.4917095076271</v>
          </cell>
          <cell r="P187">
            <v>2413.5839056618333</v>
          </cell>
          <cell r="Q187">
            <v>2389.9592849765527</v>
          </cell>
          <cell r="R187">
            <v>2370.923737240028</v>
          </cell>
          <cell r="S187">
            <v>2348.4708877250987</v>
          </cell>
          <cell r="T187">
            <v>2327.8165165874193</v>
          </cell>
          <cell r="U187">
            <v>2306.472064382117</v>
          </cell>
          <cell r="V187">
            <v>2283.4871064006015</v>
          </cell>
          <cell r="W187">
            <v>2263.9749942066946</v>
          </cell>
          <cell r="X187">
            <v>2247.2825524103605</v>
          </cell>
          <cell r="Y187">
            <v>2228.5094521955066</v>
          </cell>
          <cell r="Z187">
            <v>2212.9971339001481</v>
          </cell>
          <cell r="AA187">
            <v>2196.6408576186577</v>
          </cell>
          <cell r="AB187">
            <v>2178.578727014275</v>
          </cell>
          <cell r="AC187">
            <v>2160.1126875842588</v>
          </cell>
          <cell r="AD187">
            <v>2145.4289203160092</v>
          </cell>
          <cell r="AE187">
            <v>2127.7897675836703</v>
          </cell>
          <cell r="AF187">
            <v>2111.6160992164009</v>
          </cell>
          <cell r="AG187">
            <v>2095.3393889793888</v>
          </cell>
          <cell r="AH187">
            <v>2080.2311226105994</v>
          </cell>
          <cell r="AI187">
            <v>2061.3332190558544</v>
          </cell>
          <cell r="AJ187">
            <v>2045.1667463710764</v>
          </cell>
          <cell r="AK187">
            <v>2028.912372374831</v>
          </cell>
          <cell r="AL187">
            <v>2012.6125543640949</v>
          </cell>
          <cell r="AM187">
            <v>1979.0681998057648</v>
          </cell>
        </row>
        <row r="188">
          <cell r="A188" t="str">
            <v>RA3NaCCCCSHF</v>
          </cell>
          <cell r="B188" t="str">
            <v>RD</v>
          </cell>
          <cell r="C188" t="str">
            <v>Advanced</v>
          </cell>
          <cell r="D188">
            <v>30</v>
          </cell>
          <cell r="E188" t="str">
            <v>NaturalGas</v>
          </cell>
          <cell r="F188" t="str">
            <v>CCCCSHighCF</v>
          </cell>
          <cell r="G188">
            <v>2778.1376621238642</v>
          </cell>
          <cell r="H188">
            <v>2737.5788119015401</v>
          </cell>
          <cell r="I188">
            <v>2697.019961679217</v>
          </cell>
          <cell r="J188">
            <v>2656.4611114568934</v>
          </cell>
          <cell r="K188">
            <v>2615.9022612345698</v>
          </cell>
          <cell r="L188">
            <v>2575.3434110122462</v>
          </cell>
          <cell r="M188">
            <v>2515.9721079417404</v>
          </cell>
          <cell r="N188">
            <v>2473.9428077504876</v>
          </cell>
          <cell r="O188">
            <v>2444.4917095076271</v>
          </cell>
          <cell r="P188">
            <v>2413.5839056618333</v>
          </cell>
          <cell r="Q188">
            <v>2389.9592849765527</v>
          </cell>
          <cell r="R188">
            <v>2370.923737240028</v>
          </cell>
          <cell r="S188">
            <v>2348.4708877250987</v>
          </cell>
          <cell r="T188">
            <v>2327.8165165874193</v>
          </cell>
          <cell r="U188">
            <v>2306.472064382117</v>
          </cell>
          <cell r="V188">
            <v>2283.4871064006015</v>
          </cell>
          <cell r="W188">
            <v>2263.9749942066946</v>
          </cell>
          <cell r="X188">
            <v>2247.2825524103605</v>
          </cell>
          <cell r="Y188">
            <v>2228.5094521955066</v>
          </cell>
          <cell r="Z188">
            <v>2212.9971339001481</v>
          </cell>
          <cell r="AA188">
            <v>2196.6408576186577</v>
          </cell>
          <cell r="AB188">
            <v>2178.578727014275</v>
          </cell>
          <cell r="AC188">
            <v>2160.1126875842588</v>
          </cell>
          <cell r="AD188">
            <v>2145.4289203160092</v>
          </cell>
          <cell r="AE188">
            <v>2127.7897675836703</v>
          </cell>
          <cell r="AF188">
            <v>2111.6160992164009</v>
          </cell>
          <cell r="AG188">
            <v>2095.3393889793888</v>
          </cell>
          <cell r="AH188">
            <v>2080.2311226105994</v>
          </cell>
          <cell r="AI188">
            <v>2061.3332190558544</v>
          </cell>
          <cell r="AJ188">
            <v>2045.1667463710764</v>
          </cell>
          <cell r="AK188">
            <v>2028.912372374831</v>
          </cell>
          <cell r="AL188">
            <v>2012.6125543640949</v>
          </cell>
          <cell r="AM188">
            <v>1979.0681998057648</v>
          </cell>
        </row>
        <row r="189">
          <cell r="A189" t="str">
            <v>RM3NaCCCCSHF</v>
          </cell>
          <cell r="B189" t="str">
            <v>RD</v>
          </cell>
          <cell r="C189" t="str">
            <v>Moderate</v>
          </cell>
          <cell r="D189">
            <v>30</v>
          </cell>
          <cell r="E189" t="str">
            <v>NaturalGas</v>
          </cell>
          <cell r="F189" t="str">
            <v>CCCCSHighCF</v>
          </cell>
          <cell r="G189">
            <v>2778.1376621238642</v>
          </cell>
          <cell r="H189">
            <v>2737.5788119015401</v>
          </cell>
          <cell r="I189">
            <v>2697.019961679217</v>
          </cell>
          <cell r="J189">
            <v>2656.4611114568934</v>
          </cell>
          <cell r="K189">
            <v>2615.9022612345698</v>
          </cell>
          <cell r="L189">
            <v>2575.3434110122462</v>
          </cell>
          <cell r="M189">
            <v>2515.9721079417404</v>
          </cell>
          <cell r="N189">
            <v>2473.9428077504876</v>
          </cell>
          <cell r="O189">
            <v>2444.4917095076271</v>
          </cell>
          <cell r="P189">
            <v>2413.5839056618333</v>
          </cell>
          <cell r="Q189">
            <v>2389.9592849765527</v>
          </cell>
          <cell r="R189">
            <v>2370.923737240028</v>
          </cell>
          <cell r="S189">
            <v>2348.4708877250987</v>
          </cell>
          <cell r="T189">
            <v>2327.8165165874193</v>
          </cell>
          <cell r="U189">
            <v>2306.472064382117</v>
          </cell>
          <cell r="V189">
            <v>2283.4871064006015</v>
          </cell>
          <cell r="W189">
            <v>2263.9749942066946</v>
          </cell>
          <cell r="X189">
            <v>2247.2825524103605</v>
          </cell>
          <cell r="Y189">
            <v>2228.5094521955066</v>
          </cell>
          <cell r="Z189">
            <v>2212.9971339001481</v>
          </cell>
          <cell r="AA189">
            <v>2196.6408576186577</v>
          </cell>
          <cell r="AB189">
            <v>2178.578727014275</v>
          </cell>
          <cell r="AC189">
            <v>2160.1126875842588</v>
          </cell>
          <cell r="AD189">
            <v>2145.4289203160092</v>
          </cell>
          <cell r="AE189">
            <v>2127.7897675836703</v>
          </cell>
          <cell r="AF189">
            <v>2111.6160992164009</v>
          </cell>
          <cell r="AG189">
            <v>2095.3393889793888</v>
          </cell>
          <cell r="AH189">
            <v>2080.2311226105994</v>
          </cell>
          <cell r="AI189">
            <v>2061.3332190558544</v>
          </cell>
          <cell r="AJ189">
            <v>2045.1667463710764</v>
          </cell>
          <cell r="AK189">
            <v>2028.912372374831</v>
          </cell>
          <cell r="AL189">
            <v>2012.6125543640949</v>
          </cell>
          <cell r="AM189">
            <v>1979.0681998057648</v>
          </cell>
        </row>
        <row r="190">
          <cell r="A190" t="str">
            <v>RC3NaCCCCSHF</v>
          </cell>
          <cell r="B190" t="str">
            <v>RD</v>
          </cell>
          <cell r="C190" t="str">
            <v>Conservative</v>
          </cell>
          <cell r="D190">
            <v>30</v>
          </cell>
          <cell r="E190" t="str">
            <v>NaturalGas</v>
          </cell>
          <cell r="F190" t="str">
            <v>CCCCSHighCF</v>
          </cell>
          <cell r="G190">
            <v>2778.1376621238642</v>
          </cell>
          <cell r="H190">
            <v>2737.5788119015401</v>
          </cell>
          <cell r="I190">
            <v>2697.019961679217</v>
          </cell>
          <cell r="J190">
            <v>2656.4611114568934</v>
          </cell>
          <cell r="K190">
            <v>2615.9022612345698</v>
          </cell>
          <cell r="L190">
            <v>2575.3434110122462</v>
          </cell>
          <cell r="M190">
            <v>2515.9721079417404</v>
          </cell>
          <cell r="N190">
            <v>2473.9428077504876</v>
          </cell>
          <cell r="O190">
            <v>2444.4917095076271</v>
          </cell>
          <cell r="P190">
            <v>2413.5839056618333</v>
          </cell>
          <cell r="Q190">
            <v>2389.9592849765527</v>
          </cell>
          <cell r="R190">
            <v>2370.923737240028</v>
          </cell>
          <cell r="S190">
            <v>2348.4708877250987</v>
          </cell>
          <cell r="T190">
            <v>2327.8165165874193</v>
          </cell>
          <cell r="U190">
            <v>2306.472064382117</v>
          </cell>
          <cell r="V190">
            <v>2283.4871064006015</v>
          </cell>
          <cell r="W190">
            <v>2263.9749942066946</v>
          </cell>
          <cell r="X190">
            <v>2247.2825524103605</v>
          </cell>
          <cell r="Y190">
            <v>2228.5094521955066</v>
          </cell>
          <cell r="Z190">
            <v>2212.9971339001481</v>
          </cell>
          <cell r="AA190">
            <v>2196.6408576186577</v>
          </cell>
          <cell r="AB190">
            <v>2178.578727014275</v>
          </cell>
          <cell r="AC190">
            <v>2160.1126875842588</v>
          </cell>
          <cell r="AD190">
            <v>2145.4289203160092</v>
          </cell>
          <cell r="AE190">
            <v>2127.7897675836703</v>
          </cell>
          <cell r="AF190">
            <v>2111.6160992164009</v>
          </cell>
          <cell r="AG190">
            <v>2095.3393889793888</v>
          </cell>
          <cell r="AH190">
            <v>2080.2311226105994</v>
          </cell>
          <cell r="AI190">
            <v>2061.3332190558544</v>
          </cell>
          <cell r="AJ190">
            <v>2045.1667463710764</v>
          </cell>
          <cell r="AK190">
            <v>2028.912372374831</v>
          </cell>
          <cell r="AL190">
            <v>2012.6125543640949</v>
          </cell>
          <cell r="AM190">
            <v>1979.0681998057648</v>
          </cell>
        </row>
        <row r="191">
          <cell r="A191" t="str">
            <v>RM3Nu**</v>
          </cell>
          <cell r="B191" t="str">
            <v>RD</v>
          </cell>
          <cell r="C191" t="str">
            <v>Moderate</v>
          </cell>
          <cell r="D191">
            <v>30</v>
          </cell>
          <cell r="E191" t="str">
            <v>Nuclear</v>
          </cell>
          <cell r="F191" t="str">
            <v>*</v>
          </cell>
          <cell r="G191">
            <v>7185.6550639581592</v>
          </cell>
          <cell r="H191">
            <v>7148.971053592184</v>
          </cell>
          <cell r="I191">
            <v>7112.2870432262098</v>
          </cell>
          <cell r="J191">
            <v>7075.6030328602355</v>
          </cell>
          <cell r="K191">
            <v>7038.9190224942613</v>
          </cell>
          <cell r="L191">
            <v>7002.2350121282861</v>
          </cell>
          <cell r="M191">
            <v>6965.5510017623119</v>
          </cell>
          <cell r="N191">
            <v>6928.8669913963377</v>
          </cell>
          <cell r="O191">
            <v>6892.1829810303625</v>
          </cell>
          <cell r="P191">
            <v>6851.2589598080949</v>
          </cell>
          <cell r="Q191">
            <v>6813.6278029420464</v>
          </cell>
          <cell r="R191">
            <v>6774.1539532539337</v>
          </cell>
          <cell r="S191">
            <v>6727.7998011345171</v>
          </cell>
          <cell r="T191">
            <v>6683.1960440087441</v>
          </cell>
          <cell r="U191">
            <v>6636.3542050003807</v>
          </cell>
          <cell r="V191">
            <v>6588.5183027418716</v>
          </cell>
          <cell r="W191">
            <v>6547.775053991485</v>
          </cell>
          <cell r="X191">
            <v>6505.1168147586513</v>
          </cell>
          <cell r="Y191">
            <v>6453.4227874690823</v>
          </cell>
          <cell r="Z191">
            <v>6411.16930743789</v>
          </cell>
          <cell r="AA191">
            <v>6366.4717553695682</v>
          </cell>
          <cell r="AB191">
            <v>6316.8299293305672</v>
          </cell>
          <cell r="AC191">
            <v>6266.0122705067661</v>
          </cell>
          <cell r="AD191">
            <v>6226.1659149347006</v>
          </cell>
          <cell r="AE191">
            <v>6177.7439681364785</v>
          </cell>
          <cell r="AF191">
            <v>6133.5759493936757</v>
          </cell>
          <cell r="AG191">
            <v>6089.1104732365557</v>
          </cell>
          <cell r="AH191">
            <v>6048.0420750528901</v>
          </cell>
          <cell r="AI191">
            <v>5995.95406657903</v>
          </cell>
          <cell r="AJ191">
            <v>5951.8102131161768</v>
          </cell>
          <cell r="AK191">
            <v>5907.4100770717405</v>
          </cell>
          <cell r="AL191">
            <v>5862.8788955144619</v>
          </cell>
          <cell r="AM191">
            <v>5768.0885837282767</v>
          </cell>
        </row>
        <row r="192">
          <cell r="A192" t="str">
            <v>RA3BiDedicad</v>
          </cell>
          <cell r="B192" t="str">
            <v>RD</v>
          </cell>
          <cell r="C192" t="str">
            <v>Advanced</v>
          </cell>
          <cell r="D192">
            <v>30</v>
          </cell>
          <cell r="E192" t="str">
            <v>Biopower</v>
          </cell>
          <cell r="F192" t="str">
            <v>Dedicated</v>
          </cell>
          <cell r="G192">
            <v>4348.0798914458865</v>
          </cell>
          <cell r="H192">
            <v>4335.1841303988476</v>
          </cell>
          <cell r="I192">
            <v>4322.2883693518097</v>
          </cell>
          <cell r="J192">
            <v>4309.3926083047718</v>
          </cell>
          <cell r="K192">
            <v>4296.4968472577339</v>
          </cell>
          <cell r="L192">
            <v>4283.601086210695</v>
          </cell>
          <cell r="M192">
            <v>4270.705325163658</v>
          </cell>
          <cell r="N192">
            <v>4246.8782788558319</v>
          </cell>
          <cell r="O192">
            <v>4231.6790442430774</v>
          </cell>
          <cell r="P192">
            <v>4213.8909535014091</v>
          </cell>
          <cell r="Q192">
            <v>4198.1398683591688</v>
          </cell>
          <cell r="R192">
            <v>4181.2692859688377</v>
          </cell>
          <cell r="S192">
            <v>4160.1571662025344</v>
          </cell>
          <cell r="T192">
            <v>4140.1271695274218</v>
          </cell>
          <cell r="U192">
            <v>4118.7092252928587</v>
          </cell>
          <cell r="V192">
            <v>4096.6705634669288</v>
          </cell>
          <cell r="W192">
            <v>4079.0442739326072</v>
          </cell>
          <cell r="X192">
            <v>4060.2343140119419</v>
          </cell>
          <cell r="Y192">
            <v>4035.7794151765656</v>
          </cell>
          <cell r="Z192">
            <v>4017.2245214875188</v>
          </cell>
          <cell r="AA192">
            <v>3997.1432853965721</v>
          </cell>
          <cell r="AB192">
            <v>3973.9530615336344</v>
          </cell>
          <cell r="AC192">
            <v>3950.0104959908699</v>
          </cell>
          <cell r="AD192">
            <v>3932.9842881847553</v>
          </cell>
          <cell r="AE192">
            <v>3910.5441713461428</v>
          </cell>
          <cell r="AF192">
            <v>3890.7942313281296</v>
          </cell>
          <cell r="AG192">
            <v>3870.8579640126163</v>
          </cell>
          <cell r="AH192">
            <v>3853.0887460572994</v>
          </cell>
          <cell r="AI192">
            <v>3828.2956139183625</v>
          </cell>
          <cell r="AJ192">
            <v>3808.5670682924215</v>
          </cell>
          <cell r="AK192">
            <v>3788.6770804301086</v>
          </cell>
          <cell r="AL192">
            <v>3768.7056797599212</v>
          </cell>
          <cell r="AM192">
            <v>3716.3551090632982</v>
          </cell>
        </row>
        <row r="193">
          <cell r="A193" t="str">
            <v>RM3BiDedicad</v>
          </cell>
          <cell r="B193" t="str">
            <v>RD</v>
          </cell>
          <cell r="C193" t="str">
            <v>Moderate</v>
          </cell>
          <cell r="D193">
            <v>30</v>
          </cell>
          <cell r="E193" t="str">
            <v>Biopower</v>
          </cell>
          <cell r="F193" t="str">
            <v>Dedicated</v>
          </cell>
          <cell r="G193">
            <v>4348.0798914458865</v>
          </cell>
          <cell r="H193">
            <v>4335.1841303988476</v>
          </cell>
          <cell r="I193">
            <v>4322.2883693518097</v>
          </cell>
          <cell r="J193">
            <v>4309.3926083047718</v>
          </cell>
          <cell r="K193">
            <v>4296.4968472577339</v>
          </cell>
          <cell r="L193">
            <v>4283.601086210695</v>
          </cell>
          <cell r="M193">
            <v>4270.705325163658</v>
          </cell>
          <cell r="N193">
            <v>4246.8782788558319</v>
          </cell>
          <cell r="O193">
            <v>4231.6790442430774</v>
          </cell>
          <cell r="P193">
            <v>4213.8909535014091</v>
          </cell>
          <cell r="Q193">
            <v>4198.1398683591688</v>
          </cell>
          <cell r="R193">
            <v>4181.2692859688377</v>
          </cell>
          <cell r="S193">
            <v>4160.1571662025344</v>
          </cell>
          <cell r="T193">
            <v>4140.1271695274218</v>
          </cell>
          <cell r="U193">
            <v>4118.7092252928587</v>
          </cell>
          <cell r="V193">
            <v>4096.6705634669288</v>
          </cell>
          <cell r="W193">
            <v>4079.0442739326072</v>
          </cell>
          <cell r="X193">
            <v>4060.2343140119419</v>
          </cell>
          <cell r="Y193">
            <v>4035.7794151765656</v>
          </cell>
          <cell r="Z193">
            <v>4017.2245214875188</v>
          </cell>
          <cell r="AA193">
            <v>3997.1432853965721</v>
          </cell>
          <cell r="AB193">
            <v>3973.9530615336344</v>
          </cell>
          <cell r="AC193">
            <v>3950.0104959908699</v>
          </cell>
          <cell r="AD193">
            <v>3932.9842881847553</v>
          </cell>
          <cell r="AE193">
            <v>3910.5441713461428</v>
          </cell>
          <cell r="AF193">
            <v>3890.7942313281296</v>
          </cell>
          <cell r="AG193">
            <v>3870.8579640126163</v>
          </cell>
          <cell r="AH193">
            <v>3853.0887460572994</v>
          </cell>
          <cell r="AI193">
            <v>3828.2956139183625</v>
          </cell>
          <cell r="AJ193">
            <v>3808.5670682924215</v>
          </cell>
          <cell r="AK193">
            <v>3788.6770804301086</v>
          </cell>
          <cell r="AL193">
            <v>3768.7056797599212</v>
          </cell>
          <cell r="AM193">
            <v>3716.3551090632982</v>
          </cell>
        </row>
        <row r="194">
          <cell r="A194" t="str">
            <v>RC3BiDedicad</v>
          </cell>
          <cell r="B194" t="str">
            <v>RD</v>
          </cell>
          <cell r="C194" t="str">
            <v>Conservative</v>
          </cell>
          <cell r="D194">
            <v>30</v>
          </cell>
          <cell r="E194" t="str">
            <v>Biopower</v>
          </cell>
          <cell r="F194" t="str">
            <v>Dedicated</v>
          </cell>
          <cell r="G194">
            <v>4348.0798914458865</v>
          </cell>
          <cell r="H194">
            <v>4335.1841303988476</v>
          </cell>
          <cell r="I194">
            <v>4322.2883693518097</v>
          </cell>
          <cell r="J194">
            <v>4309.3926083047718</v>
          </cell>
          <cell r="K194">
            <v>4296.4968472577339</v>
          </cell>
          <cell r="L194">
            <v>4283.601086210695</v>
          </cell>
          <cell r="M194">
            <v>4270.705325163658</v>
          </cell>
          <cell r="N194">
            <v>4246.8782788558319</v>
          </cell>
          <cell r="O194">
            <v>4231.6790442430774</v>
          </cell>
          <cell r="P194">
            <v>4213.8909535014091</v>
          </cell>
          <cell r="Q194">
            <v>4198.1398683591688</v>
          </cell>
          <cell r="R194">
            <v>4181.2692859688377</v>
          </cell>
          <cell r="S194">
            <v>4160.1571662025344</v>
          </cell>
          <cell r="T194">
            <v>4140.1271695274218</v>
          </cell>
          <cell r="U194">
            <v>4118.7092252928587</v>
          </cell>
          <cell r="V194">
            <v>4096.6705634669288</v>
          </cell>
          <cell r="W194">
            <v>4079.0442739326072</v>
          </cell>
          <cell r="X194">
            <v>4060.2343140119419</v>
          </cell>
          <cell r="Y194">
            <v>4035.7794151765656</v>
          </cell>
          <cell r="Z194">
            <v>4017.2245214875188</v>
          </cell>
          <cell r="AA194">
            <v>3997.1432853965721</v>
          </cell>
          <cell r="AB194">
            <v>3973.9530615336344</v>
          </cell>
          <cell r="AC194">
            <v>3950.0104959908699</v>
          </cell>
          <cell r="AD194">
            <v>3932.9842881847553</v>
          </cell>
          <cell r="AE194">
            <v>3910.5441713461428</v>
          </cell>
          <cell r="AF194">
            <v>3890.7942313281296</v>
          </cell>
          <cell r="AG194">
            <v>3870.8579640126163</v>
          </cell>
          <cell r="AH194">
            <v>3853.0887460572994</v>
          </cell>
          <cell r="AI194">
            <v>3828.2956139183625</v>
          </cell>
          <cell r="AJ194">
            <v>3808.5670682924215</v>
          </cell>
          <cell r="AK194">
            <v>3788.6770804301086</v>
          </cell>
          <cell r="AL194">
            <v>3768.7056797599212</v>
          </cell>
          <cell r="AM194">
            <v>3716.3551090632982</v>
          </cell>
        </row>
        <row r="195">
          <cell r="A195" t="str">
            <v>RA3BiCofired</v>
          </cell>
          <cell r="B195" t="str">
            <v>RD</v>
          </cell>
          <cell r="C195" t="str">
            <v>Advanced</v>
          </cell>
          <cell r="D195">
            <v>30</v>
          </cell>
          <cell r="E195" t="str">
            <v>Biopower</v>
          </cell>
          <cell r="F195" t="str">
            <v>CofireOld</v>
          </cell>
          <cell r="G195">
            <v>4234.7708856925274</v>
          </cell>
          <cell r="H195">
            <v>4229.3589109453087</v>
          </cell>
          <cell r="I195">
            <v>4223.94693619809</v>
          </cell>
          <cell r="J195">
            <v>4218.5349614508714</v>
          </cell>
          <cell r="K195">
            <v>4213.1229867036527</v>
          </cell>
          <cell r="L195">
            <v>4207.711011956434</v>
          </cell>
          <cell r="M195">
            <v>4202.2990372092154</v>
          </cell>
          <cell r="N195">
            <v>4187.002719540872</v>
          </cell>
          <cell r="O195">
            <v>4179.5284286627884</v>
          </cell>
          <cell r="P195">
            <v>4169.7157958675625</v>
          </cell>
          <cell r="Q195">
            <v>4161.7669106370076</v>
          </cell>
          <cell r="R195">
            <v>4152.8105281981234</v>
          </cell>
          <cell r="S195">
            <v>4139.9894316618247</v>
          </cell>
          <cell r="T195">
            <v>4128.1567600751405</v>
          </cell>
          <cell r="U195">
            <v>4115.0533232158286</v>
          </cell>
          <cell r="V195">
            <v>4101.3757757472222</v>
          </cell>
          <cell r="W195">
            <v>4091.7542304149169</v>
          </cell>
          <cell r="X195">
            <v>4081.0509560252235</v>
          </cell>
          <cell r="Y195">
            <v>4065.140186291158</v>
          </cell>
          <cell r="Z195">
            <v>4054.6742487955171</v>
          </cell>
          <cell r="AA195">
            <v>4042.8006730553575</v>
          </cell>
          <cell r="AB195">
            <v>4028.0415160267498</v>
          </cell>
          <cell r="AC195">
            <v>4012.5736353441812</v>
          </cell>
          <cell r="AD195">
            <v>4003.5395080424205</v>
          </cell>
          <cell r="AE195">
            <v>3989.4624560056172</v>
          </cell>
          <cell r="AF195">
            <v>3977.8950767943525</v>
          </cell>
          <cell r="AG195">
            <v>3966.1556299046852</v>
          </cell>
          <cell r="AH195">
            <v>3956.452802984712</v>
          </cell>
          <cell r="AI195">
            <v>3940.1516297022836</v>
          </cell>
          <cell r="AJ195">
            <v>3928.6086483294389</v>
          </cell>
          <cell r="AK195">
            <v>3916.9165339296187</v>
          </cell>
          <cell r="AL195">
            <v>3905.1497433335885</v>
          </cell>
          <cell r="AM195">
            <v>3862.6751946761374</v>
          </cell>
        </row>
        <row r="196">
          <cell r="A196" t="str">
            <v>RM3BiCofired</v>
          </cell>
          <cell r="B196" t="str">
            <v>RD</v>
          </cell>
          <cell r="C196" t="str">
            <v>Moderate</v>
          </cell>
          <cell r="D196">
            <v>30</v>
          </cell>
          <cell r="E196" t="str">
            <v>Biopower</v>
          </cell>
          <cell r="F196" t="str">
            <v>CofireOld</v>
          </cell>
          <cell r="G196">
            <v>4234.7708856925274</v>
          </cell>
          <cell r="H196">
            <v>4229.3589109453087</v>
          </cell>
          <cell r="I196">
            <v>4223.94693619809</v>
          </cell>
          <cell r="J196">
            <v>4218.5349614508714</v>
          </cell>
          <cell r="K196">
            <v>4213.1229867036527</v>
          </cell>
          <cell r="L196">
            <v>4207.711011956434</v>
          </cell>
          <cell r="M196">
            <v>4202.2990372092154</v>
          </cell>
          <cell r="N196">
            <v>4187.002719540872</v>
          </cell>
          <cell r="O196">
            <v>4179.5284286627884</v>
          </cell>
          <cell r="P196">
            <v>4169.7157958675625</v>
          </cell>
          <cell r="Q196">
            <v>4161.7669106370076</v>
          </cell>
          <cell r="R196">
            <v>4152.8105281981234</v>
          </cell>
          <cell r="S196">
            <v>4139.9894316618247</v>
          </cell>
          <cell r="T196">
            <v>4128.1567600751405</v>
          </cell>
          <cell r="U196">
            <v>4115.0533232158286</v>
          </cell>
          <cell r="V196">
            <v>4101.3757757472222</v>
          </cell>
          <cell r="W196">
            <v>4091.7542304149169</v>
          </cell>
          <cell r="X196">
            <v>4081.0509560252235</v>
          </cell>
          <cell r="Y196">
            <v>4065.140186291158</v>
          </cell>
          <cell r="Z196">
            <v>4054.6742487955171</v>
          </cell>
          <cell r="AA196">
            <v>4042.8006730553575</v>
          </cell>
          <cell r="AB196">
            <v>4028.0415160267498</v>
          </cell>
          <cell r="AC196">
            <v>4012.5736353441812</v>
          </cell>
          <cell r="AD196">
            <v>4003.5395080424205</v>
          </cell>
          <cell r="AE196">
            <v>3989.4624560056172</v>
          </cell>
          <cell r="AF196">
            <v>3977.8950767943525</v>
          </cell>
          <cell r="AG196">
            <v>3966.1556299046852</v>
          </cell>
          <cell r="AH196">
            <v>3956.452802984712</v>
          </cell>
          <cell r="AI196">
            <v>3940.1516297022836</v>
          </cell>
          <cell r="AJ196">
            <v>3928.6086483294389</v>
          </cell>
          <cell r="AK196">
            <v>3916.9165339296187</v>
          </cell>
          <cell r="AL196">
            <v>3905.1497433335885</v>
          </cell>
          <cell r="AM196">
            <v>3862.6751946761374</v>
          </cell>
        </row>
        <row r="197">
          <cell r="A197" t="str">
            <v>RC3BiCofired</v>
          </cell>
          <cell r="B197" t="str">
            <v>RD</v>
          </cell>
          <cell r="C197" t="str">
            <v>Conservative</v>
          </cell>
          <cell r="D197">
            <v>30</v>
          </cell>
          <cell r="E197" t="str">
            <v>Biopower</v>
          </cell>
          <cell r="F197" t="str">
            <v>CofireOld</v>
          </cell>
          <cell r="G197">
            <v>4234.7708856925274</v>
          </cell>
          <cell r="H197">
            <v>4229.3589109453087</v>
          </cell>
          <cell r="I197">
            <v>4223.94693619809</v>
          </cell>
          <cell r="J197">
            <v>4218.5349614508714</v>
          </cell>
          <cell r="K197">
            <v>4213.1229867036527</v>
          </cell>
          <cell r="L197">
            <v>4207.711011956434</v>
          </cell>
          <cell r="M197">
            <v>4202.2990372092154</v>
          </cell>
          <cell r="N197">
            <v>4187.002719540872</v>
          </cell>
          <cell r="O197">
            <v>4179.5284286627884</v>
          </cell>
          <cell r="P197">
            <v>4169.7157958675625</v>
          </cell>
          <cell r="Q197">
            <v>4161.7669106370076</v>
          </cell>
          <cell r="R197">
            <v>4152.8105281981234</v>
          </cell>
          <cell r="S197">
            <v>4139.9894316618247</v>
          </cell>
          <cell r="T197">
            <v>4128.1567600751405</v>
          </cell>
          <cell r="U197">
            <v>4115.0533232158286</v>
          </cell>
          <cell r="V197">
            <v>4101.3757757472222</v>
          </cell>
          <cell r="W197">
            <v>4091.7542304149169</v>
          </cell>
          <cell r="X197">
            <v>4081.0509560252235</v>
          </cell>
          <cell r="Y197">
            <v>4065.140186291158</v>
          </cell>
          <cell r="Z197">
            <v>4054.6742487955171</v>
          </cell>
          <cell r="AA197">
            <v>4042.8006730553575</v>
          </cell>
          <cell r="AB197">
            <v>4028.0415160267498</v>
          </cell>
          <cell r="AC197">
            <v>4012.5736353441812</v>
          </cell>
          <cell r="AD197">
            <v>4003.5395080424205</v>
          </cell>
          <cell r="AE197">
            <v>3989.4624560056172</v>
          </cell>
          <cell r="AF197">
            <v>3977.8950767943525</v>
          </cell>
          <cell r="AG197">
            <v>3966.1556299046852</v>
          </cell>
          <cell r="AH197">
            <v>3956.452802984712</v>
          </cell>
          <cell r="AI197">
            <v>3940.1516297022836</v>
          </cell>
          <cell r="AJ197">
            <v>3928.6086483294389</v>
          </cell>
          <cell r="AK197">
            <v>3916.9165339296187</v>
          </cell>
          <cell r="AL197">
            <v>3905.1497433335885</v>
          </cell>
          <cell r="AM197">
            <v>3862.6751946761374</v>
          </cell>
        </row>
        <row r="198">
          <cell r="A198" t="str">
            <v>RA3BiCofirew</v>
          </cell>
          <cell r="B198" t="str">
            <v>RD</v>
          </cell>
          <cell r="C198" t="str">
            <v>Advanced</v>
          </cell>
          <cell r="D198">
            <v>30</v>
          </cell>
          <cell r="E198" t="str">
            <v>Biopower</v>
          </cell>
          <cell r="F198" t="str">
            <v>CofireNew</v>
          </cell>
          <cell r="G198">
            <v>4234.7708856925274</v>
          </cell>
          <cell r="H198">
            <v>4229.3589109453087</v>
          </cell>
          <cell r="I198">
            <v>4223.94693619809</v>
          </cell>
          <cell r="J198">
            <v>4218.5349614508714</v>
          </cell>
          <cell r="K198">
            <v>4213.1229867036527</v>
          </cell>
          <cell r="L198">
            <v>4207.711011956434</v>
          </cell>
          <cell r="M198">
            <v>4202.2990372092154</v>
          </cell>
          <cell r="N198">
            <v>4187.002719540872</v>
          </cell>
          <cell r="O198">
            <v>4179.5284286627884</v>
          </cell>
          <cell r="P198">
            <v>4169.7157958675625</v>
          </cell>
          <cell r="Q198">
            <v>4161.7669106370076</v>
          </cell>
          <cell r="R198">
            <v>4152.8105281981234</v>
          </cell>
          <cell r="S198">
            <v>4139.9894316618247</v>
          </cell>
          <cell r="T198">
            <v>4128.1567600751405</v>
          </cell>
          <cell r="U198">
            <v>4115.0533232158286</v>
          </cell>
          <cell r="V198">
            <v>4101.3757757472222</v>
          </cell>
          <cell r="W198">
            <v>4091.7542304149169</v>
          </cell>
          <cell r="X198">
            <v>4081.0509560252235</v>
          </cell>
          <cell r="Y198">
            <v>4065.140186291158</v>
          </cell>
          <cell r="Z198">
            <v>4054.6742487955171</v>
          </cell>
          <cell r="AA198">
            <v>4042.8006730553575</v>
          </cell>
          <cell r="AB198">
            <v>4028.0415160267498</v>
          </cell>
          <cell r="AC198">
            <v>4012.5736353441812</v>
          </cell>
          <cell r="AD198">
            <v>4003.5395080424205</v>
          </cell>
          <cell r="AE198">
            <v>3989.4624560056172</v>
          </cell>
          <cell r="AF198">
            <v>3977.8950767943525</v>
          </cell>
          <cell r="AG198">
            <v>3966.1556299046852</v>
          </cell>
          <cell r="AH198">
            <v>3956.452802984712</v>
          </cell>
          <cell r="AI198">
            <v>3940.1516297022836</v>
          </cell>
          <cell r="AJ198">
            <v>3928.6086483294389</v>
          </cell>
          <cell r="AK198">
            <v>3916.9165339296187</v>
          </cell>
          <cell r="AL198">
            <v>3905.1497433335885</v>
          </cell>
          <cell r="AM198">
            <v>3862.6751946761374</v>
          </cell>
        </row>
        <row r="199">
          <cell r="A199" t="str">
            <v>RM3BiCofirew</v>
          </cell>
          <cell r="B199" t="str">
            <v>RD</v>
          </cell>
          <cell r="C199" t="str">
            <v>Moderate</v>
          </cell>
          <cell r="D199">
            <v>30</v>
          </cell>
          <cell r="E199" t="str">
            <v>Biopower</v>
          </cell>
          <cell r="F199" t="str">
            <v>CofireNew</v>
          </cell>
          <cell r="G199">
            <v>4234.7708856925274</v>
          </cell>
          <cell r="H199">
            <v>4229.3589109453087</v>
          </cell>
          <cell r="I199">
            <v>4223.94693619809</v>
          </cell>
          <cell r="J199">
            <v>4218.5349614508714</v>
          </cell>
          <cell r="K199">
            <v>4213.1229867036527</v>
          </cell>
          <cell r="L199">
            <v>4207.711011956434</v>
          </cell>
          <cell r="M199">
            <v>4202.2990372092154</v>
          </cell>
          <cell r="N199">
            <v>4187.002719540872</v>
          </cell>
          <cell r="O199">
            <v>4179.5284286627884</v>
          </cell>
          <cell r="P199">
            <v>4169.7157958675625</v>
          </cell>
          <cell r="Q199">
            <v>4161.7669106370076</v>
          </cell>
          <cell r="R199">
            <v>4152.8105281981234</v>
          </cell>
          <cell r="S199">
            <v>4139.9894316618247</v>
          </cell>
          <cell r="T199">
            <v>4128.1567600751405</v>
          </cell>
          <cell r="U199">
            <v>4115.0533232158286</v>
          </cell>
          <cell r="V199">
            <v>4101.3757757472222</v>
          </cell>
          <cell r="W199">
            <v>4091.7542304149169</v>
          </cell>
          <cell r="X199">
            <v>4081.0509560252235</v>
          </cell>
          <cell r="Y199">
            <v>4065.140186291158</v>
          </cell>
          <cell r="Z199">
            <v>4054.6742487955171</v>
          </cell>
          <cell r="AA199">
            <v>4042.8006730553575</v>
          </cell>
          <cell r="AB199">
            <v>4028.0415160267498</v>
          </cell>
          <cell r="AC199">
            <v>4012.5736353441812</v>
          </cell>
          <cell r="AD199">
            <v>4003.5395080424205</v>
          </cell>
          <cell r="AE199">
            <v>3989.4624560056172</v>
          </cell>
          <cell r="AF199">
            <v>3977.8950767943525</v>
          </cell>
          <cell r="AG199">
            <v>3966.1556299046852</v>
          </cell>
          <cell r="AH199">
            <v>3956.452802984712</v>
          </cell>
          <cell r="AI199">
            <v>3940.1516297022836</v>
          </cell>
          <cell r="AJ199">
            <v>3928.6086483294389</v>
          </cell>
          <cell r="AK199">
            <v>3916.9165339296187</v>
          </cell>
          <cell r="AL199">
            <v>3905.1497433335885</v>
          </cell>
          <cell r="AM199">
            <v>3862.6751946761374</v>
          </cell>
        </row>
        <row r="200">
          <cell r="A200" t="str">
            <v>RC3BiCofirew</v>
          </cell>
          <cell r="B200" t="str">
            <v>RD</v>
          </cell>
          <cell r="C200" t="str">
            <v>Conservative</v>
          </cell>
          <cell r="D200">
            <v>30</v>
          </cell>
          <cell r="E200" t="str">
            <v>Biopower</v>
          </cell>
          <cell r="F200" t="str">
            <v>CofireNew</v>
          </cell>
          <cell r="G200">
            <v>4234.7708856925274</v>
          </cell>
          <cell r="H200">
            <v>4229.3589109453087</v>
          </cell>
          <cell r="I200">
            <v>4223.94693619809</v>
          </cell>
          <cell r="J200">
            <v>4218.5349614508714</v>
          </cell>
          <cell r="K200">
            <v>4213.1229867036527</v>
          </cell>
          <cell r="L200">
            <v>4207.711011956434</v>
          </cell>
          <cell r="M200">
            <v>4202.2990372092154</v>
          </cell>
          <cell r="N200">
            <v>4187.002719540872</v>
          </cell>
          <cell r="O200">
            <v>4179.5284286627884</v>
          </cell>
          <cell r="P200">
            <v>4169.7157958675625</v>
          </cell>
          <cell r="Q200">
            <v>4161.7669106370076</v>
          </cell>
          <cell r="R200">
            <v>4152.8105281981234</v>
          </cell>
          <cell r="S200">
            <v>4139.9894316618247</v>
          </cell>
          <cell r="T200">
            <v>4128.1567600751405</v>
          </cell>
          <cell r="U200">
            <v>4115.0533232158286</v>
          </cell>
          <cell r="V200">
            <v>4101.3757757472222</v>
          </cell>
          <cell r="W200">
            <v>4091.7542304149169</v>
          </cell>
          <cell r="X200">
            <v>4081.0509560252235</v>
          </cell>
          <cell r="Y200">
            <v>4065.140186291158</v>
          </cell>
          <cell r="Z200">
            <v>4054.6742487955171</v>
          </cell>
          <cell r="AA200">
            <v>4042.8006730553575</v>
          </cell>
          <cell r="AB200">
            <v>4028.0415160267498</v>
          </cell>
          <cell r="AC200">
            <v>4012.5736353441812</v>
          </cell>
          <cell r="AD200">
            <v>4003.5395080424205</v>
          </cell>
          <cell r="AE200">
            <v>3989.4624560056172</v>
          </cell>
          <cell r="AF200">
            <v>3977.8950767943525</v>
          </cell>
          <cell r="AG200">
            <v>3966.1556299046852</v>
          </cell>
          <cell r="AH200">
            <v>3956.452802984712</v>
          </cell>
          <cell r="AI200">
            <v>3940.1516297022836</v>
          </cell>
          <cell r="AJ200">
            <v>3928.6086483294389</v>
          </cell>
          <cell r="AK200">
            <v>3916.9165339296187</v>
          </cell>
          <cell r="AL200">
            <v>3905.1497433335885</v>
          </cell>
          <cell r="AM200">
            <v>3862.6751946761374</v>
          </cell>
        </row>
        <row r="201">
          <cell r="A201" t="str">
            <v>RA3Ba4Hr Bae</v>
          </cell>
          <cell r="B201" t="str">
            <v>RD</v>
          </cell>
          <cell r="C201" t="str">
            <v>Advanced</v>
          </cell>
          <cell r="D201">
            <v>30</v>
          </cell>
          <cell r="E201" t="str">
            <v>Battery</v>
          </cell>
          <cell r="F201" t="str">
            <v>4Hr Battery Storage</v>
          </cell>
          <cell r="G201">
            <v>1633.3913360754757</v>
          </cell>
          <cell r="H201">
            <v>1544</v>
          </cell>
          <cell r="I201">
            <v>1202.5639796527782</v>
          </cell>
          <cell r="J201">
            <v>1117.9212930958715</v>
          </cell>
          <cell r="K201">
            <v>1033.2786065389648</v>
          </cell>
          <cell r="L201">
            <v>948.63591998205811</v>
          </cell>
          <cell r="M201">
            <v>863.9932334251514</v>
          </cell>
          <cell r="N201">
            <v>779.35054686824492</v>
          </cell>
          <cell r="O201">
            <v>736.9615905312719</v>
          </cell>
          <cell r="P201">
            <v>694.57263419429864</v>
          </cell>
          <cell r="Q201">
            <v>652.18367785732562</v>
          </cell>
          <cell r="R201">
            <v>609.79472152035237</v>
          </cell>
          <cell r="S201">
            <v>567.40576518337912</v>
          </cell>
          <cell r="T201">
            <v>556.30434803848686</v>
          </cell>
          <cell r="U201">
            <v>545.20293089359461</v>
          </cell>
          <cell r="V201">
            <v>534.10151374870236</v>
          </cell>
          <cell r="W201">
            <v>523.00009660381011</v>
          </cell>
          <cell r="X201">
            <v>511.89867945891791</v>
          </cell>
          <cell r="Y201">
            <v>500.79726231402572</v>
          </cell>
          <cell r="Z201">
            <v>489.69584516913346</v>
          </cell>
          <cell r="AA201">
            <v>478.59442802424121</v>
          </cell>
          <cell r="AB201">
            <v>467.49301087934896</v>
          </cell>
          <cell r="AC201">
            <v>456.39159373445676</v>
          </cell>
          <cell r="AD201">
            <v>445.29017658956451</v>
          </cell>
          <cell r="AE201">
            <v>434.18875944467231</v>
          </cell>
          <cell r="AF201">
            <v>423.08734229978006</v>
          </cell>
          <cell r="AG201">
            <v>411.98592515488781</v>
          </cell>
          <cell r="AH201">
            <v>400.88450800999556</v>
          </cell>
          <cell r="AI201">
            <v>389.78309086510336</v>
          </cell>
          <cell r="AJ201">
            <v>378.68167372021117</v>
          </cell>
          <cell r="AK201">
            <v>367.58025657531897</v>
          </cell>
          <cell r="AL201">
            <v>356.47883943042677</v>
          </cell>
          <cell r="AM201">
            <v>345.3774222855352</v>
          </cell>
        </row>
        <row r="202">
          <cell r="A202" t="str">
            <v>RM3Ba4Hr Bae</v>
          </cell>
          <cell r="B202" t="str">
            <v>RD</v>
          </cell>
          <cell r="C202" t="str">
            <v>Moderate</v>
          </cell>
          <cell r="D202">
            <v>30</v>
          </cell>
          <cell r="E202" t="str">
            <v>Battery</v>
          </cell>
          <cell r="F202" t="str">
            <v>4Hr Battery Storage</v>
          </cell>
          <cell r="G202">
            <v>1633.3913360754757</v>
          </cell>
          <cell r="H202">
            <v>1544</v>
          </cell>
          <cell r="I202">
            <v>1454.6086639245243</v>
          </cell>
          <cell r="J202">
            <v>1364.5016550659996</v>
          </cell>
          <cell r="K202">
            <v>1274.394646207475</v>
          </cell>
          <cell r="L202">
            <v>1184.2876373489507</v>
          </cell>
          <cell r="M202">
            <v>1094.1806284904262</v>
          </cell>
          <cell r="N202">
            <v>1004.0736196319019</v>
          </cell>
          <cell r="O202">
            <v>966.70548255321955</v>
          </cell>
          <cell r="P202">
            <v>929.33734547453719</v>
          </cell>
          <cell r="Q202">
            <v>891.96920839585493</v>
          </cell>
          <cell r="R202">
            <v>854.60107131717268</v>
          </cell>
          <cell r="S202">
            <v>817.23293423848986</v>
          </cell>
          <cell r="T202">
            <v>807.01752256050895</v>
          </cell>
          <cell r="U202">
            <v>796.80211088252781</v>
          </cell>
          <cell r="V202">
            <v>786.58669920454668</v>
          </cell>
          <cell r="W202">
            <v>776.37128752656554</v>
          </cell>
          <cell r="X202">
            <v>766.1558758485844</v>
          </cell>
          <cell r="Y202">
            <v>755.94046417060349</v>
          </cell>
          <cell r="Z202">
            <v>745.72505249262235</v>
          </cell>
          <cell r="AA202">
            <v>735.50964081464122</v>
          </cell>
          <cell r="AB202">
            <v>725.29422913666008</v>
          </cell>
          <cell r="AC202">
            <v>715.07881745867917</v>
          </cell>
          <cell r="AD202">
            <v>704.86340578069803</v>
          </cell>
          <cell r="AE202">
            <v>694.64799410271689</v>
          </cell>
          <cell r="AF202">
            <v>684.43258242473576</v>
          </cell>
          <cell r="AG202">
            <v>674.21717074675485</v>
          </cell>
          <cell r="AH202">
            <v>664.00175906877371</v>
          </cell>
          <cell r="AI202">
            <v>653.78634739079257</v>
          </cell>
          <cell r="AJ202">
            <v>643.57093571281143</v>
          </cell>
          <cell r="AK202">
            <v>633.3555240348303</v>
          </cell>
          <cell r="AL202">
            <v>623.14011235684927</v>
          </cell>
          <cell r="AM202">
            <v>612.92470067886757</v>
          </cell>
        </row>
        <row r="203">
          <cell r="A203" t="str">
            <v>RC3Ba4Hr Bae</v>
          </cell>
          <cell r="B203" t="str">
            <v>RD</v>
          </cell>
          <cell r="C203" t="str">
            <v>Conservative</v>
          </cell>
          <cell r="D203">
            <v>30</v>
          </cell>
          <cell r="E203" t="str">
            <v>Battery</v>
          </cell>
          <cell r="F203" t="str">
            <v>4Hr Battery Storage</v>
          </cell>
          <cell r="G203">
            <v>1633.3913360754757</v>
          </cell>
          <cell r="H203">
            <v>1544</v>
          </cell>
          <cell r="I203">
            <v>1503.542245989305</v>
          </cell>
          <cell r="J203">
            <v>1463.0844919786098</v>
          </cell>
          <cell r="K203">
            <v>1422.6267379679143</v>
          </cell>
          <cell r="L203">
            <v>1382.1689839572191</v>
          </cell>
          <cell r="M203">
            <v>1341.7112299465241</v>
          </cell>
          <cell r="N203">
            <v>1301.2534759358286</v>
          </cell>
          <cell r="O203">
            <v>1270.8688770053477</v>
          </cell>
          <cell r="P203">
            <v>1240.4842780748663</v>
          </cell>
          <cell r="Q203">
            <v>1210.0996791443849</v>
          </cell>
          <cell r="R203">
            <v>1179.7150802139038</v>
          </cell>
          <cell r="S203">
            <v>1149.3304812834224</v>
          </cell>
          <cell r="T203">
            <v>1134.9638502673797</v>
          </cell>
          <cell r="U203">
            <v>1120.597219251337</v>
          </cell>
          <cell r="V203">
            <v>1106.2305882352944</v>
          </cell>
          <cell r="W203">
            <v>1091.8639572192515</v>
          </cell>
          <cell r="X203">
            <v>1077.4973262032088</v>
          </cell>
          <cell r="Y203">
            <v>1063.1306951871661</v>
          </cell>
          <cell r="Z203">
            <v>1048.7640641711234</v>
          </cell>
          <cell r="AA203">
            <v>1034.3974331550805</v>
          </cell>
          <cell r="AB203">
            <v>1020.0308021390377</v>
          </cell>
          <cell r="AC203">
            <v>1005.6641711229951</v>
          </cell>
          <cell r="AD203">
            <v>991.29754010695228</v>
          </cell>
          <cell r="AE203">
            <v>976.93090909090961</v>
          </cell>
          <cell r="AF203">
            <v>962.56427807486682</v>
          </cell>
          <cell r="AG203">
            <v>948.19764705882415</v>
          </cell>
          <cell r="AH203">
            <v>933.83101604278136</v>
          </cell>
          <cell r="AI203">
            <v>919.46438502673857</v>
          </cell>
          <cell r="AJ203">
            <v>905.09775401069578</v>
          </cell>
          <cell r="AK203">
            <v>890.73112299465311</v>
          </cell>
          <cell r="AL203">
            <v>876.36449197861043</v>
          </cell>
          <cell r="AM203">
            <v>861.99786096256707</v>
          </cell>
        </row>
        <row r="204">
          <cell r="A204" t="str">
            <v>RA3Ba2Hr Bae</v>
          </cell>
          <cell r="B204" t="str">
            <v>RD</v>
          </cell>
          <cell r="C204" t="str">
            <v>Advanced</v>
          </cell>
          <cell r="D204">
            <v>30</v>
          </cell>
          <cell r="E204" t="str">
            <v>Battery</v>
          </cell>
          <cell r="F204" t="str">
            <v>2Hr Battery Storage</v>
          </cell>
          <cell r="G204">
            <v>962.68530817919873</v>
          </cell>
          <cell r="H204">
            <v>910</v>
          </cell>
          <cell r="I204">
            <v>708.76503982126178</v>
          </cell>
          <cell r="J204">
            <v>658.87848232982071</v>
          </cell>
          <cell r="K204">
            <v>608.99192483837953</v>
          </cell>
          <cell r="L204">
            <v>559.10536734693835</v>
          </cell>
          <cell r="M204">
            <v>509.21880985549723</v>
          </cell>
          <cell r="N204">
            <v>459.33225236405622</v>
          </cell>
          <cell r="O204">
            <v>434.34912395301643</v>
          </cell>
          <cell r="P204">
            <v>409.36599554197653</v>
          </cell>
          <cell r="Q204">
            <v>384.38286713093669</v>
          </cell>
          <cell r="R204">
            <v>359.39973871989679</v>
          </cell>
          <cell r="S204">
            <v>334.41661030885683</v>
          </cell>
          <cell r="T204">
            <v>327.87367662890091</v>
          </cell>
          <cell r="U204">
            <v>321.33074294894504</v>
          </cell>
          <cell r="V204">
            <v>314.78780926898912</v>
          </cell>
          <cell r="W204">
            <v>308.2448755890332</v>
          </cell>
          <cell r="X204">
            <v>301.70194190907728</v>
          </cell>
          <cell r="Y204">
            <v>295.15900822912135</v>
          </cell>
          <cell r="Z204">
            <v>288.61607454916543</v>
          </cell>
          <cell r="AA204">
            <v>282.07314086920951</v>
          </cell>
          <cell r="AB204">
            <v>275.53020718925359</v>
          </cell>
          <cell r="AC204">
            <v>268.98727350929772</v>
          </cell>
          <cell r="AD204">
            <v>262.4443398293418</v>
          </cell>
          <cell r="AE204">
            <v>255.90140614938588</v>
          </cell>
          <cell r="AF204">
            <v>249.35847246942996</v>
          </cell>
          <cell r="AG204">
            <v>242.81553878947403</v>
          </cell>
          <cell r="AH204">
            <v>236.27260510951811</v>
          </cell>
          <cell r="AI204">
            <v>229.72967142956222</v>
          </cell>
          <cell r="AJ204">
            <v>223.18673774960632</v>
          </cell>
          <cell r="AK204">
            <v>216.64380406965046</v>
          </cell>
          <cell r="AL204">
            <v>210.10087038969453</v>
          </cell>
          <cell r="AM204">
            <v>203.55793670973901</v>
          </cell>
        </row>
        <row r="205">
          <cell r="A205" t="str">
            <v>RM3Ba2Hr Bae</v>
          </cell>
          <cell r="B205" t="str">
            <v>RD</v>
          </cell>
          <cell r="C205" t="str">
            <v>Moderate</v>
          </cell>
          <cell r="D205">
            <v>30</v>
          </cell>
          <cell r="E205" t="str">
            <v>Battery</v>
          </cell>
          <cell r="F205" t="str">
            <v>2Hr Battery Storage</v>
          </cell>
          <cell r="G205">
            <v>962.68530817919873</v>
          </cell>
          <cell r="H205">
            <v>910</v>
          </cell>
          <cell r="I205">
            <v>857.31469182080127</v>
          </cell>
          <cell r="J205">
            <v>804.20758167749966</v>
          </cell>
          <cell r="K205">
            <v>751.10047153419839</v>
          </cell>
          <cell r="L205">
            <v>697.99336139089701</v>
          </cell>
          <cell r="M205">
            <v>644.88625124759574</v>
          </cell>
          <cell r="N205">
            <v>591.77914110429447</v>
          </cell>
          <cell r="O205">
            <v>569.75517430273953</v>
          </cell>
          <cell r="P205">
            <v>547.73120750118449</v>
          </cell>
          <cell r="Q205">
            <v>525.70724069962955</v>
          </cell>
          <cell r="R205">
            <v>503.68327389807462</v>
          </cell>
          <cell r="S205">
            <v>481.65930709651929</v>
          </cell>
          <cell r="T205">
            <v>475.6385657578129</v>
          </cell>
          <cell r="U205">
            <v>469.61782441910646</v>
          </cell>
          <cell r="V205">
            <v>463.59708308039995</v>
          </cell>
          <cell r="W205">
            <v>457.57634174169345</v>
          </cell>
          <cell r="X205">
            <v>451.55560040298695</v>
          </cell>
          <cell r="Y205">
            <v>445.53485906428057</v>
          </cell>
          <cell r="Z205">
            <v>439.51411772557401</v>
          </cell>
          <cell r="AA205">
            <v>433.49337638686757</v>
          </cell>
          <cell r="AB205">
            <v>427.47263504816107</v>
          </cell>
          <cell r="AC205">
            <v>421.45189370945468</v>
          </cell>
          <cell r="AD205">
            <v>415.43115237074824</v>
          </cell>
          <cell r="AE205">
            <v>409.41041103204168</v>
          </cell>
          <cell r="AF205">
            <v>403.38966969333524</v>
          </cell>
          <cell r="AG205">
            <v>397.36892835462879</v>
          </cell>
          <cell r="AH205">
            <v>391.34818701592229</v>
          </cell>
          <cell r="AI205">
            <v>385.32744567721579</v>
          </cell>
          <cell r="AJ205">
            <v>379.30670433850935</v>
          </cell>
          <cell r="AK205">
            <v>373.28596299980279</v>
          </cell>
          <cell r="AL205">
            <v>367.2652216610964</v>
          </cell>
          <cell r="AM205">
            <v>361.24448032238956</v>
          </cell>
        </row>
        <row r="206">
          <cell r="A206" t="str">
            <v>RC3Ba2Hr Bae</v>
          </cell>
          <cell r="B206" t="str">
            <v>RD</v>
          </cell>
          <cell r="C206" t="str">
            <v>Conservative</v>
          </cell>
          <cell r="D206">
            <v>30</v>
          </cell>
          <cell r="E206" t="str">
            <v>Battery</v>
          </cell>
          <cell r="F206" t="str">
            <v>2Hr Battery Storage</v>
          </cell>
          <cell r="G206">
            <v>962.68530817919873</v>
          </cell>
          <cell r="H206">
            <v>910</v>
          </cell>
          <cell r="I206">
            <v>886.15508021390383</v>
          </cell>
          <cell r="J206">
            <v>862.31016042780766</v>
          </cell>
          <cell r="K206">
            <v>838.46524064171126</v>
          </cell>
          <cell r="L206">
            <v>814.62032085561486</v>
          </cell>
          <cell r="M206">
            <v>790.77540106951881</v>
          </cell>
          <cell r="N206">
            <v>766.93048128342241</v>
          </cell>
          <cell r="O206">
            <v>749.02245989304811</v>
          </cell>
          <cell r="P206">
            <v>731.11443850267381</v>
          </cell>
          <cell r="Q206">
            <v>713.20641711229939</v>
          </cell>
          <cell r="R206">
            <v>695.2983957219252</v>
          </cell>
          <cell r="S206">
            <v>677.39037433155079</v>
          </cell>
          <cell r="T206">
            <v>668.92299465240649</v>
          </cell>
          <cell r="U206">
            <v>660.45561497326207</v>
          </cell>
          <cell r="V206">
            <v>651.98823529411777</v>
          </cell>
          <cell r="W206">
            <v>643.52085561497336</v>
          </cell>
          <cell r="X206">
            <v>635.05347593582906</v>
          </cell>
          <cell r="Y206">
            <v>626.58609625668464</v>
          </cell>
          <cell r="Z206">
            <v>618.11871657754034</v>
          </cell>
          <cell r="AA206">
            <v>609.65133689839593</v>
          </cell>
          <cell r="AB206">
            <v>601.18395721925151</v>
          </cell>
          <cell r="AC206">
            <v>592.71657754010721</v>
          </cell>
          <cell r="AD206">
            <v>584.24919786096279</v>
          </cell>
          <cell r="AE206">
            <v>575.78181818181849</v>
          </cell>
          <cell r="AF206">
            <v>567.31443850267408</v>
          </cell>
          <cell r="AG206">
            <v>558.84705882352978</v>
          </cell>
          <cell r="AH206">
            <v>550.37967914438536</v>
          </cell>
          <cell r="AI206">
            <v>541.91229946524095</v>
          </cell>
          <cell r="AJ206">
            <v>533.44491978609665</v>
          </cell>
          <cell r="AK206">
            <v>524.97754010695235</v>
          </cell>
          <cell r="AL206">
            <v>516.51016042780793</v>
          </cell>
          <cell r="AM206">
            <v>508.04278074866323</v>
          </cell>
        </row>
        <row r="207">
          <cell r="A207" t="str">
            <v>RA3HyNPD11</v>
          </cell>
          <cell r="B207" t="str">
            <v>RD</v>
          </cell>
          <cell r="C207" t="str">
            <v>Advanced</v>
          </cell>
          <cell r="D207">
            <v>30</v>
          </cell>
          <cell r="E207" t="str">
            <v>Hydropower</v>
          </cell>
          <cell r="F207" t="str">
            <v>NPD1</v>
          </cell>
          <cell r="G207">
            <v>6472.675991901061</v>
          </cell>
          <cell r="H207">
            <v>6472.675991901061</v>
          </cell>
          <cell r="I207">
            <v>6472.675991901061</v>
          </cell>
          <cell r="J207">
            <v>6472.675991901061</v>
          </cell>
          <cell r="K207">
            <v>6472.675991901061</v>
          </cell>
          <cell r="L207">
            <v>6472.675991901061</v>
          </cell>
          <cell r="M207">
            <v>6472.675991901061</v>
          </cell>
          <cell r="N207">
            <v>6472.675991901061</v>
          </cell>
          <cell r="O207">
            <v>6472.675991901061</v>
          </cell>
          <cell r="P207">
            <v>6472.675991901061</v>
          </cell>
          <cell r="Q207">
            <v>6472.675991901061</v>
          </cell>
          <cell r="R207">
            <v>6472.675991901061</v>
          </cell>
          <cell r="S207">
            <v>6472.675991901061</v>
          </cell>
          <cell r="T207">
            <v>6472.675991901061</v>
          </cell>
          <cell r="U207">
            <v>6472.675991901061</v>
          </cell>
          <cell r="V207">
            <v>6472.675991901061</v>
          </cell>
          <cell r="W207">
            <v>6472.675991901061</v>
          </cell>
          <cell r="X207">
            <v>6472.675991901061</v>
          </cell>
          <cell r="Y207">
            <v>6472.675991901061</v>
          </cell>
          <cell r="Z207">
            <v>6472.675991901061</v>
          </cell>
          <cell r="AA207">
            <v>6472.675991901061</v>
          </cell>
          <cell r="AB207">
            <v>6472.675991901061</v>
          </cell>
          <cell r="AC207">
            <v>6472.675991901061</v>
          </cell>
          <cell r="AD207">
            <v>6472.675991901061</v>
          </cell>
          <cell r="AE207">
            <v>6472.675991901061</v>
          </cell>
          <cell r="AF207">
            <v>6472.675991901061</v>
          </cell>
          <cell r="AG207">
            <v>6472.675991901061</v>
          </cell>
          <cell r="AH207">
            <v>6472.675991901061</v>
          </cell>
          <cell r="AI207">
            <v>6472.675991901061</v>
          </cell>
          <cell r="AJ207">
            <v>6472.675991901061</v>
          </cell>
          <cell r="AK207">
            <v>6472.675991901061</v>
          </cell>
          <cell r="AL207">
            <v>6472.675991901061</v>
          </cell>
          <cell r="AM207">
            <v>6472.675991901061</v>
          </cell>
        </row>
        <row r="208">
          <cell r="A208" t="str">
            <v>RM3HyNPD11</v>
          </cell>
          <cell r="B208" t="str">
            <v>RD</v>
          </cell>
          <cell r="C208" t="str">
            <v>Moderate</v>
          </cell>
          <cell r="D208">
            <v>30</v>
          </cell>
          <cell r="E208" t="str">
            <v>Hydropower</v>
          </cell>
          <cell r="F208" t="str">
            <v>NPD1</v>
          </cell>
          <cell r="G208">
            <v>6672.8618473206834</v>
          </cell>
          <cell r="H208">
            <v>6672.8618473206834</v>
          </cell>
          <cell r="I208">
            <v>6672.8618473206834</v>
          </cell>
          <cell r="J208">
            <v>6672.8618473206834</v>
          </cell>
          <cell r="K208">
            <v>6672.8618473206834</v>
          </cell>
          <cell r="L208">
            <v>6672.8618473206834</v>
          </cell>
          <cell r="M208">
            <v>6672.8618473206834</v>
          </cell>
          <cell r="N208">
            <v>6672.8618473206834</v>
          </cell>
          <cell r="O208">
            <v>6672.8618473206834</v>
          </cell>
          <cell r="P208">
            <v>6672.8618473206834</v>
          </cell>
          <cell r="Q208">
            <v>6672.8618473206834</v>
          </cell>
          <cell r="R208">
            <v>6672.8618473206834</v>
          </cell>
          <cell r="S208">
            <v>6672.8618473206834</v>
          </cell>
          <cell r="T208">
            <v>6672.8618473206834</v>
          </cell>
          <cell r="U208">
            <v>6672.8618473206834</v>
          </cell>
          <cell r="V208">
            <v>6672.8618473206834</v>
          </cell>
          <cell r="W208">
            <v>6672.8618473206834</v>
          </cell>
          <cell r="X208">
            <v>6672.8618473206834</v>
          </cell>
          <cell r="Y208">
            <v>6672.8618473206834</v>
          </cell>
          <cell r="Z208">
            <v>6672.8618473206834</v>
          </cell>
          <cell r="AA208">
            <v>6672.8618473206834</v>
          </cell>
          <cell r="AB208">
            <v>6672.8618473206834</v>
          </cell>
          <cell r="AC208">
            <v>6672.8618473206834</v>
          </cell>
          <cell r="AD208">
            <v>6672.8618473206834</v>
          </cell>
          <cell r="AE208">
            <v>6672.8618473206834</v>
          </cell>
          <cell r="AF208">
            <v>6672.8618473206834</v>
          </cell>
          <cell r="AG208">
            <v>6672.8618473206834</v>
          </cell>
          <cell r="AH208">
            <v>6672.8618473206834</v>
          </cell>
          <cell r="AI208">
            <v>6672.8618473206834</v>
          </cell>
          <cell r="AJ208">
            <v>6672.8618473206834</v>
          </cell>
          <cell r="AK208">
            <v>6672.8618473206834</v>
          </cell>
          <cell r="AL208">
            <v>6672.8618473206834</v>
          </cell>
          <cell r="AM208">
            <v>6672.8618473206834</v>
          </cell>
        </row>
        <row r="209">
          <cell r="A209" t="str">
            <v>RC3HyNPD11</v>
          </cell>
          <cell r="B209" t="str">
            <v>RD</v>
          </cell>
          <cell r="C209" t="str">
            <v>Conservative</v>
          </cell>
          <cell r="D209">
            <v>30</v>
          </cell>
          <cell r="E209" t="str">
            <v>Hydropower</v>
          </cell>
          <cell r="F209" t="str">
            <v>NPD1</v>
          </cell>
          <cell r="G209">
            <v>6672.8618473206834</v>
          </cell>
          <cell r="H209">
            <v>6672.8618473206834</v>
          </cell>
          <cell r="I209">
            <v>6672.8618473206834</v>
          </cell>
          <cell r="J209">
            <v>6672.8618473206834</v>
          </cell>
          <cell r="K209">
            <v>6672.8618473206834</v>
          </cell>
          <cell r="L209">
            <v>6672.8618473206834</v>
          </cell>
          <cell r="M209">
            <v>6672.8618473206834</v>
          </cell>
          <cell r="N209">
            <v>6672.8618473206834</v>
          </cell>
          <cell r="O209">
            <v>6672.8618473206834</v>
          </cell>
          <cell r="P209">
            <v>6672.8618473206834</v>
          </cell>
          <cell r="Q209">
            <v>6672.8618473206834</v>
          </cell>
          <cell r="R209">
            <v>6672.8618473206834</v>
          </cell>
          <cell r="S209">
            <v>6672.8618473206834</v>
          </cell>
          <cell r="T209">
            <v>6672.8618473206834</v>
          </cell>
          <cell r="U209">
            <v>6672.8618473206834</v>
          </cell>
          <cell r="V209">
            <v>6672.8618473206834</v>
          </cell>
          <cell r="W209">
            <v>6672.8618473206834</v>
          </cell>
          <cell r="X209">
            <v>6672.8618473206834</v>
          </cell>
          <cell r="Y209">
            <v>6672.8618473206834</v>
          </cell>
          <cell r="Z209">
            <v>6672.8618473206834</v>
          </cell>
          <cell r="AA209">
            <v>6672.8618473206834</v>
          </cell>
          <cell r="AB209">
            <v>6672.8618473206834</v>
          </cell>
          <cell r="AC209">
            <v>6672.8618473206834</v>
          </cell>
          <cell r="AD209">
            <v>6672.8618473206834</v>
          </cell>
          <cell r="AE209">
            <v>6672.8618473206834</v>
          </cell>
          <cell r="AF209">
            <v>6672.8618473206834</v>
          </cell>
          <cell r="AG209">
            <v>6672.8618473206834</v>
          </cell>
          <cell r="AH209">
            <v>6672.8618473206834</v>
          </cell>
          <cell r="AI209">
            <v>6672.8618473206834</v>
          </cell>
          <cell r="AJ209">
            <v>6672.8618473206834</v>
          </cell>
          <cell r="AK209">
            <v>6672.8618473206834</v>
          </cell>
          <cell r="AL209">
            <v>6672.8618473206834</v>
          </cell>
          <cell r="AM209">
            <v>6672.8618473206834</v>
          </cell>
        </row>
        <row r="210">
          <cell r="A210" t="str">
            <v>RA3HyNPD22</v>
          </cell>
          <cell r="B210" t="str">
            <v>RD</v>
          </cell>
          <cell r="C210" t="str">
            <v>Advanced</v>
          </cell>
          <cell r="D210">
            <v>30</v>
          </cell>
          <cell r="E210" t="str">
            <v>Hydropower</v>
          </cell>
          <cell r="F210" t="str">
            <v>NPD2</v>
          </cell>
          <cell r="G210">
            <v>5891.3747002803066</v>
          </cell>
          <cell r="H210">
            <v>5891.3747002803066</v>
          </cell>
          <cell r="I210">
            <v>5891.3747002803066</v>
          </cell>
          <cell r="J210">
            <v>5891.3747002803066</v>
          </cell>
          <cell r="K210">
            <v>5891.3747002803066</v>
          </cell>
          <cell r="L210">
            <v>5891.3747002803066</v>
          </cell>
          <cell r="M210">
            <v>5891.3747002803066</v>
          </cell>
          <cell r="N210">
            <v>5891.3747002803066</v>
          </cell>
          <cell r="O210">
            <v>5891.3747002803066</v>
          </cell>
          <cell r="P210">
            <v>5891.3747002803066</v>
          </cell>
          <cell r="Q210">
            <v>5891.3747002803066</v>
          </cell>
          <cell r="R210">
            <v>5891.3747002803066</v>
          </cell>
          <cell r="S210">
            <v>5891.3747002803066</v>
          </cell>
          <cell r="T210">
            <v>5891.3747002803066</v>
          </cell>
          <cell r="U210">
            <v>5891.3747002803066</v>
          </cell>
          <cell r="V210">
            <v>5891.3747002803066</v>
          </cell>
          <cell r="W210">
            <v>5891.3747002803066</v>
          </cell>
          <cell r="X210">
            <v>5891.3747002803066</v>
          </cell>
          <cell r="Y210">
            <v>5891.3747002803066</v>
          </cell>
          <cell r="Z210">
            <v>5891.3747002803066</v>
          </cell>
          <cell r="AA210">
            <v>5891.3747002803066</v>
          </cell>
          <cell r="AB210">
            <v>5891.3747002803066</v>
          </cell>
          <cell r="AC210">
            <v>5891.3747002803066</v>
          </cell>
          <cell r="AD210">
            <v>5891.3747002803066</v>
          </cell>
          <cell r="AE210">
            <v>5891.3747002803066</v>
          </cell>
          <cell r="AF210">
            <v>5891.3747002803066</v>
          </cell>
          <cell r="AG210">
            <v>5891.3747002803066</v>
          </cell>
          <cell r="AH210">
            <v>5891.3747002803066</v>
          </cell>
          <cell r="AI210">
            <v>5891.3747002803066</v>
          </cell>
          <cell r="AJ210">
            <v>5891.3747002803066</v>
          </cell>
          <cell r="AK210">
            <v>5891.3747002803066</v>
          </cell>
          <cell r="AL210">
            <v>5891.3747002803066</v>
          </cell>
          <cell r="AM210">
            <v>5891.3747002803066</v>
          </cell>
        </row>
        <row r="211">
          <cell r="A211" t="str">
            <v>RM3HyNPD22</v>
          </cell>
          <cell r="B211" t="str">
            <v>RD</v>
          </cell>
          <cell r="C211" t="str">
            <v>Moderate</v>
          </cell>
          <cell r="D211">
            <v>30</v>
          </cell>
          <cell r="E211" t="str">
            <v>Hydropower</v>
          </cell>
          <cell r="F211" t="str">
            <v>NPD2</v>
          </cell>
          <cell r="G211">
            <v>6073.5821652374307</v>
          </cell>
          <cell r="H211">
            <v>6073.5821652374307</v>
          </cell>
          <cell r="I211">
            <v>6073.5821652374307</v>
          </cell>
          <cell r="J211">
            <v>6073.5821652374307</v>
          </cell>
          <cell r="K211">
            <v>6073.5821652374307</v>
          </cell>
          <cell r="L211">
            <v>6073.5821652374307</v>
          </cell>
          <cell r="M211">
            <v>6073.5821652374307</v>
          </cell>
          <cell r="N211">
            <v>6073.5821652374307</v>
          </cell>
          <cell r="O211">
            <v>6073.5821652374307</v>
          </cell>
          <cell r="P211">
            <v>6073.5821652374307</v>
          </cell>
          <cell r="Q211">
            <v>6073.5821652374307</v>
          </cell>
          <cell r="R211">
            <v>6073.5821652374307</v>
          </cell>
          <cell r="S211">
            <v>6073.5821652374307</v>
          </cell>
          <cell r="T211">
            <v>6073.5821652374307</v>
          </cell>
          <cell r="U211">
            <v>6073.5821652374307</v>
          </cell>
          <cell r="V211">
            <v>6073.5821652374307</v>
          </cell>
          <cell r="W211">
            <v>6073.5821652374307</v>
          </cell>
          <cell r="X211">
            <v>6073.5821652374307</v>
          </cell>
          <cell r="Y211">
            <v>6073.5821652374307</v>
          </cell>
          <cell r="Z211">
            <v>6073.5821652374307</v>
          </cell>
          <cell r="AA211">
            <v>6073.5821652374307</v>
          </cell>
          <cell r="AB211">
            <v>6073.5821652374307</v>
          </cell>
          <cell r="AC211">
            <v>6073.5821652374307</v>
          </cell>
          <cell r="AD211">
            <v>6073.5821652374307</v>
          </cell>
          <cell r="AE211">
            <v>6073.5821652374307</v>
          </cell>
          <cell r="AF211">
            <v>6073.5821652374307</v>
          </cell>
          <cell r="AG211">
            <v>6073.5821652374307</v>
          </cell>
          <cell r="AH211">
            <v>6073.5821652374307</v>
          </cell>
          <cell r="AI211">
            <v>6073.5821652374307</v>
          </cell>
          <cell r="AJ211">
            <v>6073.5821652374307</v>
          </cell>
          <cell r="AK211">
            <v>6073.5821652374307</v>
          </cell>
          <cell r="AL211">
            <v>6073.5821652374307</v>
          </cell>
          <cell r="AM211">
            <v>6073.5821652374307</v>
          </cell>
        </row>
        <row r="212">
          <cell r="A212" t="str">
            <v>RC3HyNPD22</v>
          </cell>
          <cell r="B212" t="str">
            <v>RD</v>
          </cell>
          <cell r="C212" t="str">
            <v>Conservative</v>
          </cell>
          <cell r="D212">
            <v>30</v>
          </cell>
          <cell r="E212" t="str">
            <v>Hydropower</v>
          </cell>
          <cell r="F212" t="str">
            <v>NPD2</v>
          </cell>
          <cell r="G212">
            <v>6073.5821652374307</v>
          </cell>
          <cell r="H212">
            <v>6073.5821652374307</v>
          </cell>
          <cell r="I212">
            <v>6073.5821652374307</v>
          </cell>
          <cell r="J212">
            <v>6073.5821652374307</v>
          </cell>
          <cell r="K212">
            <v>6073.5821652374307</v>
          </cell>
          <cell r="L212">
            <v>6073.5821652374307</v>
          </cell>
          <cell r="M212">
            <v>6073.5821652374307</v>
          </cell>
          <cell r="N212">
            <v>6073.5821652374307</v>
          </cell>
          <cell r="O212">
            <v>6073.5821652374307</v>
          </cell>
          <cell r="P212">
            <v>6073.5821652374307</v>
          </cell>
          <cell r="Q212">
            <v>6073.5821652374307</v>
          </cell>
          <cell r="R212">
            <v>6073.5821652374307</v>
          </cell>
          <cell r="S212">
            <v>6073.5821652374307</v>
          </cell>
          <cell r="T212">
            <v>6073.5821652374307</v>
          </cell>
          <cell r="U212">
            <v>6073.5821652374307</v>
          </cell>
          <cell r="V212">
            <v>6073.5821652374307</v>
          </cell>
          <cell r="W212">
            <v>6073.5821652374307</v>
          </cell>
          <cell r="X212">
            <v>6073.5821652374307</v>
          </cell>
          <cell r="Y212">
            <v>6073.5821652374307</v>
          </cell>
          <cell r="Z212">
            <v>6073.5821652374307</v>
          </cell>
          <cell r="AA212">
            <v>6073.5821652374307</v>
          </cell>
          <cell r="AB212">
            <v>6073.5821652374307</v>
          </cell>
          <cell r="AC212">
            <v>6073.5821652374307</v>
          </cell>
          <cell r="AD212">
            <v>6073.5821652374307</v>
          </cell>
          <cell r="AE212">
            <v>6073.5821652374307</v>
          </cell>
          <cell r="AF212">
            <v>6073.5821652374307</v>
          </cell>
          <cell r="AG212">
            <v>6073.5821652374307</v>
          </cell>
          <cell r="AH212">
            <v>6073.5821652374307</v>
          </cell>
          <cell r="AI212">
            <v>6073.5821652374307</v>
          </cell>
          <cell r="AJ212">
            <v>6073.5821652374307</v>
          </cell>
          <cell r="AK212">
            <v>6073.5821652374307</v>
          </cell>
          <cell r="AL212">
            <v>6073.5821652374307</v>
          </cell>
          <cell r="AM212">
            <v>6073.5821652374307</v>
          </cell>
        </row>
        <row r="213">
          <cell r="A213" t="str">
            <v>RA3HyNPD33</v>
          </cell>
          <cell r="B213" t="str">
            <v>RD</v>
          </cell>
          <cell r="C213" t="str">
            <v>Advanced</v>
          </cell>
          <cell r="D213">
            <v>30</v>
          </cell>
          <cell r="E213" t="str">
            <v>Hydropower</v>
          </cell>
          <cell r="F213" t="str">
            <v>NPD3</v>
          </cell>
          <cell r="G213">
            <v>4357.2356959550734</v>
          </cell>
          <cell r="H213">
            <v>4357.2356959550734</v>
          </cell>
          <cell r="I213">
            <v>4357.2356959550734</v>
          </cell>
          <cell r="J213">
            <v>4357.2356959550734</v>
          </cell>
          <cell r="K213">
            <v>4357.2356959550734</v>
          </cell>
          <cell r="L213">
            <v>4357.2356959550734</v>
          </cell>
          <cell r="M213">
            <v>4357.2356959550734</v>
          </cell>
          <cell r="N213">
            <v>4357.2356959550734</v>
          </cell>
          <cell r="O213">
            <v>4357.2356959550734</v>
          </cell>
          <cell r="P213">
            <v>4357.2356959550734</v>
          </cell>
          <cell r="Q213">
            <v>4357.2356959550734</v>
          </cell>
          <cell r="R213">
            <v>4357.2356959550734</v>
          </cell>
          <cell r="S213">
            <v>4357.2356959550734</v>
          </cell>
          <cell r="T213">
            <v>4357.2356959550734</v>
          </cell>
          <cell r="U213">
            <v>4357.2356959550734</v>
          </cell>
          <cell r="V213">
            <v>4357.2356959550734</v>
          </cell>
          <cell r="W213">
            <v>4357.2356959550734</v>
          </cell>
          <cell r="X213">
            <v>4357.2356959550734</v>
          </cell>
          <cell r="Y213">
            <v>4357.2356959550734</v>
          </cell>
          <cell r="Z213">
            <v>4357.2356959550734</v>
          </cell>
          <cell r="AA213">
            <v>4357.2356959550734</v>
          </cell>
          <cell r="AB213">
            <v>4357.2356959550734</v>
          </cell>
          <cell r="AC213">
            <v>4357.2356959550734</v>
          </cell>
          <cell r="AD213">
            <v>4357.2356959550734</v>
          </cell>
          <cell r="AE213">
            <v>4357.2356959550734</v>
          </cell>
          <cell r="AF213">
            <v>4357.2356959550734</v>
          </cell>
          <cell r="AG213">
            <v>4357.2356959550734</v>
          </cell>
          <cell r="AH213">
            <v>4357.2356959550734</v>
          </cell>
          <cell r="AI213">
            <v>4357.2356959550734</v>
          </cell>
          <cell r="AJ213">
            <v>4357.2356959550734</v>
          </cell>
          <cell r="AK213">
            <v>4357.2356959550734</v>
          </cell>
          <cell r="AL213">
            <v>4357.2356959550734</v>
          </cell>
          <cell r="AM213">
            <v>4357.2356959550734</v>
          </cell>
        </row>
        <row r="214">
          <cell r="A214" t="str">
            <v>RM3HyNPD33</v>
          </cell>
          <cell r="B214" t="str">
            <v>RD</v>
          </cell>
          <cell r="C214" t="str">
            <v>Moderate</v>
          </cell>
          <cell r="D214">
            <v>30</v>
          </cell>
          <cell r="E214" t="str">
            <v>Hydropower</v>
          </cell>
          <cell r="F214" t="str">
            <v>NPD3</v>
          </cell>
          <cell r="G214">
            <v>4468.9596881590496</v>
          </cell>
          <cell r="H214">
            <v>4468.9596881590496</v>
          </cell>
          <cell r="I214">
            <v>4468.9596881590496</v>
          </cell>
          <cell r="J214">
            <v>4468.9596881590496</v>
          </cell>
          <cell r="K214">
            <v>4468.9596881590496</v>
          </cell>
          <cell r="L214">
            <v>4468.9596881590496</v>
          </cell>
          <cell r="M214">
            <v>4468.9596881590496</v>
          </cell>
          <cell r="N214">
            <v>4468.9596881590496</v>
          </cell>
          <cell r="O214">
            <v>4468.9596881590496</v>
          </cell>
          <cell r="P214">
            <v>4468.9596881590496</v>
          </cell>
          <cell r="Q214">
            <v>4468.9596881590496</v>
          </cell>
          <cell r="R214">
            <v>4468.9596881590496</v>
          </cell>
          <cell r="S214">
            <v>4468.9596881590496</v>
          </cell>
          <cell r="T214">
            <v>4468.9596881590496</v>
          </cell>
          <cell r="U214">
            <v>4468.9596881590496</v>
          </cell>
          <cell r="V214">
            <v>4468.9596881590496</v>
          </cell>
          <cell r="W214">
            <v>4468.9596881590496</v>
          </cell>
          <cell r="X214">
            <v>4468.9596881590496</v>
          </cell>
          <cell r="Y214">
            <v>4468.9596881590496</v>
          </cell>
          <cell r="Z214">
            <v>4468.9596881590496</v>
          </cell>
          <cell r="AA214">
            <v>4468.9596881590496</v>
          </cell>
          <cell r="AB214">
            <v>4468.9596881590496</v>
          </cell>
          <cell r="AC214">
            <v>4468.9596881590496</v>
          </cell>
          <cell r="AD214">
            <v>4468.9596881590496</v>
          </cell>
          <cell r="AE214">
            <v>4468.9596881590496</v>
          </cell>
          <cell r="AF214">
            <v>4468.9596881590496</v>
          </cell>
          <cell r="AG214">
            <v>4468.9596881590496</v>
          </cell>
          <cell r="AH214">
            <v>4468.9596881590496</v>
          </cell>
          <cell r="AI214">
            <v>4468.9596881590496</v>
          </cell>
          <cell r="AJ214">
            <v>4468.9596881590496</v>
          </cell>
          <cell r="AK214">
            <v>4468.9596881590496</v>
          </cell>
          <cell r="AL214">
            <v>4468.9596881590496</v>
          </cell>
          <cell r="AM214">
            <v>4468.9596881590496</v>
          </cell>
        </row>
        <row r="215">
          <cell r="A215" t="str">
            <v>RC3HyNPD33</v>
          </cell>
          <cell r="B215" t="str">
            <v>RD</v>
          </cell>
          <cell r="C215" t="str">
            <v>Conservative</v>
          </cell>
          <cell r="D215">
            <v>30</v>
          </cell>
          <cell r="E215" t="str">
            <v>Hydropower</v>
          </cell>
          <cell r="F215" t="str">
            <v>NPD3</v>
          </cell>
          <cell r="G215">
            <v>4468.9596881590496</v>
          </cell>
          <cell r="H215">
            <v>4468.9596881590496</v>
          </cell>
          <cell r="I215">
            <v>4468.9596881590496</v>
          </cell>
          <cell r="J215">
            <v>4468.9596881590496</v>
          </cell>
          <cell r="K215">
            <v>4468.9596881590496</v>
          </cell>
          <cell r="L215">
            <v>4468.9596881590496</v>
          </cell>
          <cell r="M215">
            <v>4468.9596881590496</v>
          </cell>
          <cell r="N215">
            <v>4468.9596881590496</v>
          </cell>
          <cell r="O215">
            <v>4468.9596881590496</v>
          </cell>
          <cell r="P215">
            <v>4468.9596881590496</v>
          </cell>
          <cell r="Q215">
            <v>4468.9596881590496</v>
          </cell>
          <cell r="R215">
            <v>4468.9596881590496</v>
          </cell>
          <cell r="S215">
            <v>4468.9596881590496</v>
          </cell>
          <cell r="T215">
            <v>4468.9596881590496</v>
          </cell>
          <cell r="U215">
            <v>4468.9596881590496</v>
          </cell>
          <cell r="V215">
            <v>4468.9596881590496</v>
          </cell>
          <cell r="W215">
            <v>4468.9596881590496</v>
          </cell>
          <cell r="X215">
            <v>4468.9596881590496</v>
          </cell>
          <cell r="Y215">
            <v>4468.9596881590496</v>
          </cell>
          <cell r="Z215">
            <v>4468.9596881590496</v>
          </cell>
          <cell r="AA215">
            <v>4468.9596881590496</v>
          </cell>
          <cell r="AB215">
            <v>4468.9596881590496</v>
          </cell>
          <cell r="AC215">
            <v>4468.9596881590496</v>
          </cell>
          <cell r="AD215">
            <v>4468.9596881590496</v>
          </cell>
          <cell r="AE215">
            <v>4468.9596881590496</v>
          </cell>
          <cell r="AF215">
            <v>4468.9596881590496</v>
          </cell>
          <cell r="AG215">
            <v>4468.9596881590496</v>
          </cell>
          <cell r="AH215">
            <v>4468.9596881590496</v>
          </cell>
          <cell r="AI215">
            <v>4468.9596881590496</v>
          </cell>
          <cell r="AJ215">
            <v>4468.9596881590496</v>
          </cell>
          <cell r="AK215">
            <v>4468.9596881590496</v>
          </cell>
          <cell r="AL215">
            <v>4468.9596881590496</v>
          </cell>
          <cell r="AM215">
            <v>4468.9596881590496</v>
          </cell>
        </row>
        <row r="216">
          <cell r="A216" t="str">
            <v>RA3HyNPD44</v>
          </cell>
          <cell r="B216" t="str">
            <v>RD</v>
          </cell>
          <cell r="C216" t="str">
            <v>Advanced</v>
          </cell>
          <cell r="D216">
            <v>30</v>
          </cell>
          <cell r="E216" t="str">
            <v>Hydropower</v>
          </cell>
          <cell r="F216" t="str">
            <v>NPD4</v>
          </cell>
          <cell r="G216">
            <v>4108.109782688387</v>
          </cell>
          <cell r="H216">
            <v>4108.109782688387</v>
          </cell>
          <cell r="I216">
            <v>4108.109782688387</v>
          </cell>
          <cell r="J216">
            <v>4108.109782688387</v>
          </cell>
          <cell r="K216">
            <v>4108.109782688387</v>
          </cell>
          <cell r="L216">
            <v>4108.109782688387</v>
          </cell>
          <cell r="M216">
            <v>4108.109782688387</v>
          </cell>
          <cell r="N216">
            <v>4108.109782688387</v>
          </cell>
          <cell r="O216">
            <v>4108.109782688387</v>
          </cell>
          <cell r="P216">
            <v>4108.109782688387</v>
          </cell>
          <cell r="Q216">
            <v>4108.109782688387</v>
          </cell>
          <cell r="R216">
            <v>4108.109782688387</v>
          </cell>
          <cell r="S216">
            <v>4108.109782688387</v>
          </cell>
          <cell r="T216">
            <v>4108.109782688387</v>
          </cell>
          <cell r="U216">
            <v>4108.109782688387</v>
          </cell>
          <cell r="V216">
            <v>4108.109782688387</v>
          </cell>
          <cell r="W216">
            <v>4108.109782688387</v>
          </cell>
          <cell r="X216">
            <v>4108.109782688387</v>
          </cell>
          <cell r="Y216">
            <v>4108.109782688387</v>
          </cell>
          <cell r="Z216">
            <v>4108.109782688387</v>
          </cell>
          <cell r="AA216">
            <v>4108.109782688387</v>
          </cell>
          <cell r="AB216">
            <v>4108.109782688387</v>
          </cell>
          <cell r="AC216">
            <v>4108.109782688387</v>
          </cell>
          <cell r="AD216">
            <v>4108.109782688387</v>
          </cell>
          <cell r="AE216">
            <v>4108.109782688387</v>
          </cell>
          <cell r="AF216">
            <v>4108.109782688387</v>
          </cell>
          <cell r="AG216">
            <v>4108.109782688387</v>
          </cell>
          <cell r="AH216">
            <v>4108.109782688387</v>
          </cell>
          <cell r="AI216">
            <v>4108.109782688387</v>
          </cell>
          <cell r="AJ216">
            <v>4108.109782688387</v>
          </cell>
          <cell r="AK216">
            <v>4108.109782688387</v>
          </cell>
          <cell r="AL216">
            <v>4108.109782688387</v>
          </cell>
          <cell r="AM216">
            <v>4108.109782688387</v>
          </cell>
        </row>
        <row r="217">
          <cell r="A217" t="str">
            <v>RM3HyNPD44</v>
          </cell>
          <cell r="B217" t="str">
            <v>RD</v>
          </cell>
          <cell r="C217" t="str">
            <v>Moderate</v>
          </cell>
          <cell r="D217">
            <v>30</v>
          </cell>
          <cell r="E217" t="str">
            <v>Hydropower</v>
          </cell>
          <cell r="F217" t="str">
            <v>NPD4</v>
          </cell>
          <cell r="G217">
            <v>4213.4459309624481</v>
          </cell>
          <cell r="H217">
            <v>4213.4459309624481</v>
          </cell>
          <cell r="I217">
            <v>4213.4459309624481</v>
          </cell>
          <cell r="J217">
            <v>4213.4459309624481</v>
          </cell>
          <cell r="K217">
            <v>4213.4459309624481</v>
          </cell>
          <cell r="L217">
            <v>4213.4459309624481</v>
          </cell>
          <cell r="M217">
            <v>4213.4459309624481</v>
          </cell>
          <cell r="N217">
            <v>4213.4459309624481</v>
          </cell>
          <cell r="O217">
            <v>4213.4459309624481</v>
          </cell>
          <cell r="P217">
            <v>4213.4459309624481</v>
          </cell>
          <cell r="Q217">
            <v>4213.4459309624481</v>
          </cell>
          <cell r="R217">
            <v>4213.4459309624481</v>
          </cell>
          <cell r="S217">
            <v>4213.4459309624481</v>
          </cell>
          <cell r="T217">
            <v>4213.4459309624481</v>
          </cell>
          <cell r="U217">
            <v>4213.4459309624481</v>
          </cell>
          <cell r="V217">
            <v>4213.4459309624481</v>
          </cell>
          <cell r="W217">
            <v>4213.4459309624481</v>
          </cell>
          <cell r="X217">
            <v>4213.4459309624481</v>
          </cell>
          <cell r="Y217">
            <v>4213.4459309624481</v>
          </cell>
          <cell r="Z217">
            <v>4213.4459309624481</v>
          </cell>
          <cell r="AA217">
            <v>4213.4459309624481</v>
          </cell>
          <cell r="AB217">
            <v>4213.4459309624481</v>
          </cell>
          <cell r="AC217">
            <v>4213.4459309624481</v>
          </cell>
          <cell r="AD217">
            <v>4213.4459309624481</v>
          </cell>
          <cell r="AE217">
            <v>4213.4459309624481</v>
          </cell>
          <cell r="AF217">
            <v>4213.4459309624481</v>
          </cell>
          <cell r="AG217">
            <v>4213.4459309624481</v>
          </cell>
          <cell r="AH217">
            <v>4213.4459309624481</v>
          </cell>
          <cell r="AI217">
            <v>4213.4459309624481</v>
          </cell>
          <cell r="AJ217">
            <v>4213.4459309624481</v>
          </cell>
          <cell r="AK217">
            <v>4213.4459309624481</v>
          </cell>
          <cell r="AL217">
            <v>4213.4459309624481</v>
          </cell>
          <cell r="AM217">
            <v>4213.4459309624481</v>
          </cell>
        </row>
        <row r="218">
          <cell r="A218" t="str">
            <v>RC3HyNPD44</v>
          </cell>
          <cell r="B218" t="str">
            <v>RD</v>
          </cell>
          <cell r="C218" t="str">
            <v>Conservative</v>
          </cell>
          <cell r="D218">
            <v>30</v>
          </cell>
          <cell r="E218" t="str">
            <v>Hydropower</v>
          </cell>
          <cell r="F218" t="str">
            <v>NPD4</v>
          </cell>
          <cell r="G218">
            <v>4213.4459309624481</v>
          </cell>
          <cell r="H218">
            <v>4213.4459309624481</v>
          </cell>
          <cell r="I218">
            <v>4213.4459309624481</v>
          </cell>
          <cell r="J218">
            <v>4213.4459309624481</v>
          </cell>
          <cell r="K218">
            <v>4213.4459309624481</v>
          </cell>
          <cell r="L218">
            <v>4213.4459309624481</v>
          </cell>
          <cell r="M218">
            <v>4213.4459309624481</v>
          </cell>
          <cell r="N218">
            <v>4213.4459309624481</v>
          </cell>
          <cell r="O218">
            <v>4213.4459309624481</v>
          </cell>
          <cell r="P218">
            <v>4213.4459309624481</v>
          </cell>
          <cell r="Q218">
            <v>4213.4459309624481</v>
          </cell>
          <cell r="R218">
            <v>4213.4459309624481</v>
          </cell>
          <cell r="S218">
            <v>4213.4459309624481</v>
          </cell>
          <cell r="T218">
            <v>4213.4459309624481</v>
          </cell>
          <cell r="U218">
            <v>4213.4459309624481</v>
          </cell>
          <cell r="V218">
            <v>4213.4459309624481</v>
          </cell>
          <cell r="W218">
            <v>4213.4459309624481</v>
          </cell>
          <cell r="X218">
            <v>4213.4459309624481</v>
          </cell>
          <cell r="Y218">
            <v>4213.4459309624481</v>
          </cell>
          <cell r="Z218">
            <v>4213.4459309624481</v>
          </cell>
          <cell r="AA218">
            <v>4213.4459309624481</v>
          </cell>
          <cell r="AB218">
            <v>4213.4459309624481</v>
          </cell>
          <cell r="AC218">
            <v>4213.4459309624481</v>
          </cell>
          <cell r="AD218">
            <v>4213.4459309624481</v>
          </cell>
          <cell r="AE218">
            <v>4213.4459309624481</v>
          </cell>
          <cell r="AF218">
            <v>4213.4459309624481</v>
          </cell>
          <cell r="AG218">
            <v>4213.4459309624481</v>
          </cell>
          <cell r="AH218">
            <v>4213.4459309624481</v>
          </cell>
          <cell r="AI218">
            <v>4213.4459309624481</v>
          </cell>
          <cell r="AJ218">
            <v>4213.4459309624481</v>
          </cell>
          <cell r="AK218">
            <v>4213.4459309624481</v>
          </cell>
          <cell r="AL218">
            <v>4213.4459309624481</v>
          </cell>
          <cell r="AM218">
            <v>4213.4459309624481</v>
          </cell>
        </row>
        <row r="219">
          <cell r="A219" t="str">
            <v>RA3HyNSD11</v>
          </cell>
          <cell r="B219" t="str">
            <v>RD</v>
          </cell>
          <cell r="C219" t="str">
            <v>Advanced</v>
          </cell>
          <cell r="D219">
            <v>30</v>
          </cell>
          <cell r="E219" t="str">
            <v>Hydropower</v>
          </cell>
          <cell r="F219" t="str">
            <v>NSD1</v>
          </cell>
          <cell r="G219">
            <v>7627.9955585982752</v>
          </cell>
          <cell r="H219">
            <v>7627.9955585982752</v>
          </cell>
          <cell r="I219">
            <v>7627.9955585982752</v>
          </cell>
          <cell r="J219">
            <v>7627.9955585982752</v>
          </cell>
          <cell r="K219">
            <v>7627.9955585982752</v>
          </cell>
          <cell r="L219">
            <v>7627.9955585982752</v>
          </cell>
          <cell r="M219">
            <v>7627.9955585982752</v>
          </cell>
          <cell r="N219">
            <v>7627.9955585982752</v>
          </cell>
          <cell r="O219">
            <v>7627.9955585982752</v>
          </cell>
          <cell r="P219">
            <v>7627.9955585982752</v>
          </cell>
          <cell r="Q219">
            <v>7627.9955585982752</v>
          </cell>
          <cell r="R219">
            <v>7627.9955585982752</v>
          </cell>
          <cell r="S219">
            <v>7627.9955585982752</v>
          </cell>
          <cell r="T219">
            <v>7627.9955585982752</v>
          </cell>
          <cell r="U219">
            <v>7627.9955585982752</v>
          </cell>
          <cell r="V219">
            <v>7627.9955585982752</v>
          </cell>
          <cell r="W219">
            <v>7627.9955585982752</v>
          </cell>
          <cell r="X219">
            <v>7627.9955585982752</v>
          </cell>
          <cell r="Y219">
            <v>7627.9955585982752</v>
          </cell>
          <cell r="Z219">
            <v>7627.9955585982752</v>
          </cell>
          <cell r="AA219">
            <v>7627.9955585982752</v>
          </cell>
          <cell r="AB219">
            <v>7627.9955585982752</v>
          </cell>
          <cell r="AC219">
            <v>7627.9955585982752</v>
          </cell>
          <cell r="AD219">
            <v>7627.9955585982752</v>
          </cell>
          <cell r="AE219">
            <v>7627.9955585982752</v>
          </cell>
          <cell r="AF219">
            <v>7627.9955585982752</v>
          </cell>
          <cell r="AG219">
            <v>7627.9955585982752</v>
          </cell>
          <cell r="AH219">
            <v>7627.9955585982752</v>
          </cell>
          <cell r="AI219">
            <v>7627.9955585982752</v>
          </cell>
          <cell r="AJ219">
            <v>7627.9955585982752</v>
          </cell>
          <cell r="AK219">
            <v>7627.9955585982752</v>
          </cell>
          <cell r="AL219">
            <v>7627.9955585982752</v>
          </cell>
          <cell r="AM219">
            <v>7627.9955585982752</v>
          </cell>
        </row>
        <row r="220">
          <cell r="A220" t="str">
            <v>RM3HyNSD11</v>
          </cell>
          <cell r="B220" t="str">
            <v>RD</v>
          </cell>
          <cell r="C220" t="str">
            <v>Moderate</v>
          </cell>
          <cell r="D220">
            <v>30</v>
          </cell>
          <cell r="E220" t="str">
            <v>Hydropower</v>
          </cell>
          <cell r="F220" t="str">
            <v>NSD1</v>
          </cell>
          <cell r="G220">
            <v>7823.7053499039494</v>
          </cell>
          <cell r="H220">
            <v>7823.7053499039494</v>
          </cell>
          <cell r="I220">
            <v>7823.7053499039494</v>
          </cell>
          <cell r="J220">
            <v>7823.7053499039494</v>
          </cell>
          <cell r="K220">
            <v>7823.7053499039494</v>
          </cell>
          <cell r="L220">
            <v>7823.7053499039494</v>
          </cell>
          <cell r="M220">
            <v>7823.7053499039494</v>
          </cell>
          <cell r="N220">
            <v>7823.7053499039494</v>
          </cell>
          <cell r="O220">
            <v>7823.7053499039494</v>
          </cell>
          <cell r="P220">
            <v>7823.7053499039494</v>
          </cell>
          <cell r="Q220">
            <v>7823.7053499039494</v>
          </cell>
          <cell r="R220">
            <v>7823.7053499039494</v>
          </cell>
          <cell r="S220">
            <v>7823.7053499039494</v>
          </cell>
          <cell r="T220">
            <v>7823.7053499039494</v>
          </cell>
          <cell r="U220">
            <v>7823.7053499039494</v>
          </cell>
          <cell r="V220">
            <v>7823.7053499039494</v>
          </cell>
          <cell r="W220">
            <v>7823.7053499039494</v>
          </cell>
          <cell r="X220">
            <v>7823.7053499039494</v>
          </cell>
          <cell r="Y220">
            <v>7823.7053499039494</v>
          </cell>
          <cell r="Z220">
            <v>7823.7053499039494</v>
          </cell>
          <cell r="AA220">
            <v>7823.7053499039494</v>
          </cell>
          <cell r="AB220">
            <v>7823.7053499039494</v>
          </cell>
          <cell r="AC220">
            <v>7823.7053499039494</v>
          </cell>
          <cell r="AD220">
            <v>7823.7053499039494</v>
          </cell>
          <cell r="AE220">
            <v>7823.7053499039494</v>
          </cell>
          <cell r="AF220">
            <v>7823.7053499039494</v>
          </cell>
          <cell r="AG220">
            <v>7823.7053499039494</v>
          </cell>
          <cell r="AH220">
            <v>7823.7053499039494</v>
          </cell>
          <cell r="AI220">
            <v>7823.7053499039494</v>
          </cell>
          <cell r="AJ220">
            <v>7823.7053499039494</v>
          </cell>
          <cell r="AK220">
            <v>7823.7053499039494</v>
          </cell>
          <cell r="AL220">
            <v>7823.7053499039494</v>
          </cell>
          <cell r="AM220">
            <v>7823.7053499039494</v>
          </cell>
        </row>
        <row r="221">
          <cell r="A221" t="str">
            <v>RC3HyNSD11</v>
          </cell>
          <cell r="B221" t="str">
            <v>RD</v>
          </cell>
          <cell r="C221" t="str">
            <v>Conservative</v>
          </cell>
          <cell r="D221">
            <v>30</v>
          </cell>
          <cell r="E221" t="str">
            <v>Hydropower</v>
          </cell>
          <cell r="F221" t="str">
            <v>NSD1</v>
          </cell>
          <cell r="G221">
            <v>7863.9129470085318</v>
          </cell>
          <cell r="H221">
            <v>7863.9129470085318</v>
          </cell>
          <cell r="I221">
            <v>7863.9129470085318</v>
          </cell>
          <cell r="J221">
            <v>7863.9129470085318</v>
          </cell>
          <cell r="K221">
            <v>7863.9129470085318</v>
          </cell>
          <cell r="L221">
            <v>7863.9129470085318</v>
          </cell>
          <cell r="M221">
            <v>7863.9129470085318</v>
          </cell>
          <cell r="N221">
            <v>7863.9129470085318</v>
          </cell>
          <cell r="O221">
            <v>7863.9129470085318</v>
          </cell>
          <cell r="P221">
            <v>7863.9129470085318</v>
          </cell>
          <cell r="Q221">
            <v>7863.9129470085318</v>
          </cell>
          <cell r="R221">
            <v>7863.9129470085318</v>
          </cell>
          <cell r="S221">
            <v>7863.9129470085318</v>
          </cell>
          <cell r="T221">
            <v>7863.9129470085318</v>
          </cell>
          <cell r="U221">
            <v>7863.9129470085318</v>
          </cell>
          <cell r="V221">
            <v>7863.9129470085318</v>
          </cell>
          <cell r="W221">
            <v>7863.9129470085318</v>
          </cell>
          <cell r="X221">
            <v>7863.9129470085318</v>
          </cell>
          <cell r="Y221">
            <v>7863.9129470085318</v>
          </cell>
          <cell r="Z221">
            <v>7863.9129470085318</v>
          </cell>
          <cell r="AA221">
            <v>7863.9129470085318</v>
          </cell>
          <cell r="AB221">
            <v>7863.9129470085318</v>
          </cell>
          <cell r="AC221">
            <v>7863.9129470085318</v>
          </cell>
          <cell r="AD221">
            <v>7863.9129470085318</v>
          </cell>
          <cell r="AE221">
            <v>7863.9129470085318</v>
          </cell>
          <cell r="AF221">
            <v>7863.9129470085318</v>
          </cell>
          <cell r="AG221">
            <v>7863.9129470085318</v>
          </cell>
          <cell r="AH221">
            <v>7863.9129470085318</v>
          </cell>
          <cell r="AI221">
            <v>7863.9129470085318</v>
          </cell>
          <cell r="AJ221">
            <v>7863.9129470085318</v>
          </cell>
          <cell r="AK221">
            <v>7863.9129470085318</v>
          </cell>
          <cell r="AL221">
            <v>7863.9129470085318</v>
          </cell>
          <cell r="AM221">
            <v>7863.9129470085318</v>
          </cell>
        </row>
        <row r="222">
          <cell r="A222" t="str">
            <v>RA3HyNSD22</v>
          </cell>
          <cell r="B222" t="str">
            <v>RD</v>
          </cell>
          <cell r="C222" t="str">
            <v>Advanced</v>
          </cell>
          <cell r="D222">
            <v>30</v>
          </cell>
          <cell r="E222" t="str">
            <v>Hydropower</v>
          </cell>
          <cell r="F222" t="str">
            <v>NSD2</v>
          </cell>
          <cell r="G222">
            <v>6809.7011224147873</v>
          </cell>
          <cell r="H222">
            <v>6809.7011224147873</v>
          </cell>
          <cell r="I222">
            <v>6809.7011224147873</v>
          </cell>
          <cell r="J222">
            <v>6809.7011224147873</v>
          </cell>
          <cell r="K222">
            <v>6809.7011224147873</v>
          </cell>
          <cell r="L222">
            <v>6809.7011224147873</v>
          </cell>
          <cell r="M222">
            <v>6809.7011224147873</v>
          </cell>
          <cell r="N222">
            <v>6809.7011224147873</v>
          </cell>
          <cell r="O222">
            <v>6809.7011224147873</v>
          </cell>
          <cell r="P222">
            <v>6809.7011224147873</v>
          </cell>
          <cell r="Q222">
            <v>6809.7011224147873</v>
          </cell>
          <cell r="R222">
            <v>6809.7011224147873</v>
          </cell>
          <cell r="S222">
            <v>6809.7011224147873</v>
          </cell>
          <cell r="T222">
            <v>6809.7011224147873</v>
          </cell>
          <cell r="U222">
            <v>6809.7011224147873</v>
          </cell>
          <cell r="V222">
            <v>6809.7011224147873</v>
          </cell>
          <cell r="W222">
            <v>6809.7011224147873</v>
          </cell>
          <cell r="X222">
            <v>6809.7011224147873</v>
          </cell>
          <cell r="Y222">
            <v>6809.7011224147873</v>
          </cell>
          <cell r="Z222">
            <v>6809.7011224147873</v>
          </cell>
          <cell r="AA222">
            <v>6809.7011224147873</v>
          </cell>
          <cell r="AB222">
            <v>6809.7011224147873</v>
          </cell>
          <cell r="AC222">
            <v>6809.7011224147873</v>
          </cell>
          <cell r="AD222">
            <v>6809.7011224147873</v>
          </cell>
          <cell r="AE222">
            <v>6809.7011224147873</v>
          </cell>
          <cell r="AF222">
            <v>6809.7011224147873</v>
          </cell>
          <cell r="AG222">
            <v>6809.7011224147873</v>
          </cell>
          <cell r="AH222">
            <v>6809.7011224147873</v>
          </cell>
          <cell r="AI222">
            <v>6809.7011224147873</v>
          </cell>
          <cell r="AJ222">
            <v>6809.7011224147873</v>
          </cell>
          <cell r="AK222">
            <v>6809.7011224147873</v>
          </cell>
          <cell r="AL222">
            <v>6809.7011224147873</v>
          </cell>
          <cell r="AM222">
            <v>6809.7011224147873</v>
          </cell>
        </row>
        <row r="223">
          <cell r="A223" t="str">
            <v>RM3HyNSD22</v>
          </cell>
          <cell r="B223" t="str">
            <v>RD</v>
          </cell>
          <cell r="C223" t="str">
            <v>Moderate</v>
          </cell>
          <cell r="D223">
            <v>30</v>
          </cell>
          <cell r="E223" t="str">
            <v>Hydropower</v>
          </cell>
          <cell r="F223" t="str">
            <v>NSD2</v>
          </cell>
          <cell r="G223">
            <v>6984.4161147458399</v>
          </cell>
          <cell r="H223">
            <v>6984.4161147458399</v>
          </cell>
          <cell r="I223">
            <v>6984.4161147458399</v>
          </cell>
          <cell r="J223">
            <v>6984.4161147458399</v>
          </cell>
          <cell r="K223">
            <v>6984.4161147458399</v>
          </cell>
          <cell r="L223">
            <v>6984.4161147458399</v>
          </cell>
          <cell r="M223">
            <v>6984.4161147458399</v>
          </cell>
          <cell r="N223">
            <v>6984.4161147458399</v>
          </cell>
          <cell r="O223">
            <v>6984.4161147458399</v>
          </cell>
          <cell r="P223">
            <v>6984.4161147458399</v>
          </cell>
          <cell r="Q223">
            <v>6984.4161147458399</v>
          </cell>
          <cell r="R223">
            <v>6984.4161147458399</v>
          </cell>
          <cell r="S223">
            <v>6984.4161147458399</v>
          </cell>
          <cell r="T223">
            <v>6984.4161147458399</v>
          </cell>
          <cell r="U223">
            <v>6984.4161147458399</v>
          </cell>
          <cell r="V223">
            <v>6984.4161147458399</v>
          </cell>
          <cell r="W223">
            <v>6984.4161147458399</v>
          </cell>
          <cell r="X223">
            <v>6984.4161147458399</v>
          </cell>
          <cell r="Y223">
            <v>6984.4161147458399</v>
          </cell>
          <cell r="Z223">
            <v>6984.4161147458399</v>
          </cell>
          <cell r="AA223">
            <v>6984.4161147458399</v>
          </cell>
          <cell r="AB223">
            <v>6984.4161147458399</v>
          </cell>
          <cell r="AC223">
            <v>6984.4161147458399</v>
          </cell>
          <cell r="AD223">
            <v>6984.4161147458399</v>
          </cell>
          <cell r="AE223">
            <v>6984.4161147458399</v>
          </cell>
          <cell r="AF223">
            <v>6984.4161147458399</v>
          </cell>
          <cell r="AG223">
            <v>6984.4161147458399</v>
          </cell>
          <cell r="AH223">
            <v>6984.4161147458399</v>
          </cell>
          <cell r="AI223">
            <v>6984.4161147458399</v>
          </cell>
          <cell r="AJ223">
            <v>6984.4161147458399</v>
          </cell>
          <cell r="AK223">
            <v>6984.4161147458399</v>
          </cell>
          <cell r="AL223">
            <v>6984.4161147458399</v>
          </cell>
          <cell r="AM223">
            <v>6984.4161147458399</v>
          </cell>
        </row>
        <row r="224">
          <cell r="A224" t="str">
            <v>RC3HyNSD22</v>
          </cell>
          <cell r="B224" t="str">
            <v>RD</v>
          </cell>
          <cell r="C224" t="str">
            <v>Conservative</v>
          </cell>
          <cell r="D224">
            <v>30</v>
          </cell>
          <cell r="E224" t="str">
            <v>Hydropower</v>
          </cell>
          <cell r="F224" t="str">
            <v>NSD2</v>
          </cell>
          <cell r="G224">
            <v>7020.3104354791622</v>
          </cell>
          <cell r="H224">
            <v>7020.3104354791622</v>
          </cell>
          <cell r="I224">
            <v>7020.3104354791622</v>
          </cell>
          <cell r="J224">
            <v>7020.3104354791622</v>
          </cell>
          <cell r="K224">
            <v>7020.3104354791622</v>
          </cell>
          <cell r="L224">
            <v>7020.3104354791622</v>
          </cell>
          <cell r="M224">
            <v>7020.3104354791622</v>
          </cell>
          <cell r="N224">
            <v>7020.3104354791622</v>
          </cell>
          <cell r="O224">
            <v>7020.3104354791622</v>
          </cell>
          <cell r="P224">
            <v>7020.3104354791622</v>
          </cell>
          <cell r="Q224">
            <v>7020.3104354791622</v>
          </cell>
          <cell r="R224">
            <v>7020.3104354791622</v>
          </cell>
          <cell r="S224">
            <v>7020.3104354791622</v>
          </cell>
          <cell r="T224">
            <v>7020.3104354791622</v>
          </cell>
          <cell r="U224">
            <v>7020.3104354791622</v>
          </cell>
          <cell r="V224">
            <v>7020.3104354791622</v>
          </cell>
          <cell r="W224">
            <v>7020.3104354791622</v>
          </cell>
          <cell r="X224">
            <v>7020.3104354791622</v>
          </cell>
          <cell r="Y224">
            <v>7020.3104354791622</v>
          </cell>
          <cell r="Z224">
            <v>7020.3104354791622</v>
          </cell>
          <cell r="AA224">
            <v>7020.3104354791622</v>
          </cell>
          <cell r="AB224">
            <v>7020.3104354791622</v>
          </cell>
          <cell r="AC224">
            <v>7020.3104354791622</v>
          </cell>
          <cell r="AD224">
            <v>7020.3104354791622</v>
          </cell>
          <cell r="AE224">
            <v>7020.3104354791622</v>
          </cell>
          <cell r="AF224">
            <v>7020.3104354791622</v>
          </cell>
          <cell r="AG224">
            <v>7020.3104354791622</v>
          </cell>
          <cell r="AH224">
            <v>7020.3104354791622</v>
          </cell>
          <cell r="AI224">
            <v>7020.3104354791622</v>
          </cell>
          <cell r="AJ224">
            <v>7020.3104354791622</v>
          </cell>
          <cell r="AK224">
            <v>7020.3104354791622</v>
          </cell>
          <cell r="AL224">
            <v>7020.3104354791622</v>
          </cell>
          <cell r="AM224">
            <v>7020.3104354791622</v>
          </cell>
        </row>
        <row r="225">
          <cell r="A225" t="str">
            <v>RA3HyNSD33</v>
          </cell>
          <cell r="B225" t="str">
            <v>RD</v>
          </cell>
          <cell r="C225" t="str">
            <v>Advanced</v>
          </cell>
          <cell r="D225">
            <v>30</v>
          </cell>
          <cell r="E225" t="str">
            <v>Hydropower</v>
          </cell>
          <cell r="F225" t="str">
            <v>NSD3</v>
          </cell>
          <cell r="G225">
            <v>6669.710368699728</v>
          </cell>
          <cell r="H225">
            <v>6669.710368699728</v>
          </cell>
          <cell r="I225">
            <v>6669.710368699728</v>
          </cell>
          <cell r="J225">
            <v>6669.710368699728</v>
          </cell>
          <cell r="K225">
            <v>6669.710368699728</v>
          </cell>
          <cell r="L225">
            <v>6669.710368699728</v>
          </cell>
          <cell r="M225">
            <v>6669.710368699728</v>
          </cell>
          <cell r="N225">
            <v>6669.710368699728</v>
          </cell>
          <cell r="O225">
            <v>6669.710368699728</v>
          </cell>
          <cell r="P225">
            <v>6669.710368699728</v>
          </cell>
          <cell r="Q225">
            <v>6669.710368699728</v>
          </cell>
          <cell r="R225">
            <v>6669.710368699728</v>
          </cell>
          <cell r="S225">
            <v>6669.710368699728</v>
          </cell>
          <cell r="T225">
            <v>6669.710368699728</v>
          </cell>
          <cell r="U225">
            <v>6669.710368699728</v>
          </cell>
          <cell r="V225">
            <v>6669.710368699728</v>
          </cell>
          <cell r="W225">
            <v>6669.710368699728</v>
          </cell>
          <cell r="X225">
            <v>6669.710368699728</v>
          </cell>
          <cell r="Y225">
            <v>6669.710368699728</v>
          </cell>
          <cell r="Z225">
            <v>6669.710368699728</v>
          </cell>
          <cell r="AA225">
            <v>6669.710368699728</v>
          </cell>
          <cell r="AB225">
            <v>6669.710368699728</v>
          </cell>
          <cell r="AC225">
            <v>6669.710368699728</v>
          </cell>
          <cell r="AD225">
            <v>6669.710368699728</v>
          </cell>
          <cell r="AE225">
            <v>6669.710368699728</v>
          </cell>
          <cell r="AF225">
            <v>6669.710368699728</v>
          </cell>
          <cell r="AG225">
            <v>6669.710368699728</v>
          </cell>
          <cell r="AH225">
            <v>6669.710368699728</v>
          </cell>
          <cell r="AI225">
            <v>6669.710368699728</v>
          </cell>
          <cell r="AJ225">
            <v>6669.710368699728</v>
          </cell>
          <cell r="AK225">
            <v>6669.710368699728</v>
          </cell>
          <cell r="AL225">
            <v>6669.710368699728</v>
          </cell>
          <cell r="AM225">
            <v>6669.710368699728</v>
          </cell>
        </row>
        <row r="226">
          <cell r="A226" t="str">
            <v>RM3HyNSD33</v>
          </cell>
          <cell r="B226" t="str">
            <v>RD</v>
          </cell>
          <cell r="C226" t="str">
            <v>Moderate</v>
          </cell>
          <cell r="D226">
            <v>30</v>
          </cell>
          <cell r="E226" t="str">
            <v>Hydropower</v>
          </cell>
          <cell r="F226" t="str">
            <v>NSD3</v>
          </cell>
          <cell r="G226">
            <v>6840.8336492915914</v>
          </cell>
          <cell r="H226">
            <v>6840.8336492915914</v>
          </cell>
          <cell r="I226">
            <v>6840.8336492915914</v>
          </cell>
          <cell r="J226">
            <v>6840.8336492915914</v>
          </cell>
          <cell r="K226">
            <v>6840.8336492915914</v>
          </cell>
          <cell r="L226">
            <v>6840.8336492915914</v>
          </cell>
          <cell r="M226">
            <v>6840.8336492915914</v>
          </cell>
          <cell r="N226">
            <v>6840.8336492915914</v>
          </cell>
          <cell r="O226">
            <v>6840.8336492915914</v>
          </cell>
          <cell r="P226">
            <v>6840.8336492915914</v>
          </cell>
          <cell r="Q226">
            <v>6840.8336492915914</v>
          </cell>
          <cell r="R226">
            <v>6840.8336492915914</v>
          </cell>
          <cell r="S226">
            <v>6840.8336492915914</v>
          </cell>
          <cell r="T226">
            <v>6840.8336492915914</v>
          </cell>
          <cell r="U226">
            <v>6840.8336492915914</v>
          </cell>
          <cell r="V226">
            <v>6840.8336492915914</v>
          </cell>
          <cell r="W226">
            <v>6840.8336492915914</v>
          </cell>
          <cell r="X226">
            <v>6840.8336492915914</v>
          </cell>
          <cell r="Y226">
            <v>6840.8336492915914</v>
          </cell>
          <cell r="Z226">
            <v>6840.8336492915914</v>
          </cell>
          <cell r="AA226">
            <v>6840.8336492915914</v>
          </cell>
          <cell r="AB226">
            <v>6840.8336492915914</v>
          </cell>
          <cell r="AC226">
            <v>6840.8336492915914</v>
          </cell>
          <cell r="AD226">
            <v>6840.8336492915914</v>
          </cell>
          <cell r="AE226">
            <v>6840.8336492915914</v>
          </cell>
          <cell r="AF226">
            <v>6840.8336492915914</v>
          </cell>
          <cell r="AG226">
            <v>6840.8336492915914</v>
          </cell>
          <cell r="AH226">
            <v>6840.8336492915914</v>
          </cell>
          <cell r="AI226">
            <v>6840.8336492915914</v>
          </cell>
          <cell r="AJ226">
            <v>6840.8336492915914</v>
          </cell>
          <cell r="AK226">
            <v>6840.8336492915914</v>
          </cell>
          <cell r="AL226">
            <v>6840.8336492915914</v>
          </cell>
          <cell r="AM226">
            <v>6840.8336492915914</v>
          </cell>
        </row>
        <row r="227">
          <cell r="A227" t="str">
            <v>RC3HyNSD33</v>
          </cell>
          <cell r="B227" t="str">
            <v>RD</v>
          </cell>
          <cell r="C227" t="str">
            <v>Conservative</v>
          </cell>
          <cell r="D227">
            <v>30</v>
          </cell>
          <cell r="E227" t="str">
            <v>Hydropower</v>
          </cell>
          <cell r="F227" t="str">
            <v>NSD3</v>
          </cell>
          <cell r="G227">
            <v>6875.9900708244622</v>
          </cell>
          <cell r="H227">
            <v>6875.9900708244622</v>
          </cell>
          <cell r="I227">
            <v>6875.9900708244622</v>
          </cell>
          <cell r="J227">
            <v>6875.9900708244622</v>
          </cell>
          <cell r="K227">
            <v>6875.9900708244622</v>
          </cell>
          <cell r="L227">
            <v>6875.9900708244622</v>
          </cell>
          <cell r="M227">
            <v>6875.9900708244622</v>
          </cell>
          <cell r="N227">
            <v>6875.9900708244622</v>
          </cell>
          <cell r="O227">
            <v>6875.9900708244622</v>
          </cell>
          <cell r="P227">
            <v>6875.9900708244622</v>
          </cell>
          <cell r="Q227">
            <v>6875.9900708244622</v>
          </cell>
          <cell r="R227">
            <v>6875.9900708244622</v>
          </cell>
          <cell r="S227">
            <v>6875.9900708244622</v>
          </cell>
          <cell r="T227">
            <v>6875.9900708244622</v>
          </cell>
          <cell r="U227">
            <v>6875.9900708244622</v>
          </cell>
          <cell r="V227">
            <v>6875.9900708244622</v>
          </cell>
          <cell r="W227">
            <v>6875.9900708244622</v>
          </cell>
          <cell r="X227">
            <v>6875.9900708244622</v>
          </cell>
          <cell r="Y227">
            <v>6875.9900708244622</v>
          </cell>
          <cell r="Z227">
            <v>6875.9900708244622</v>
          </cell>
          <cell r="AA227">
            <v>6875.9900708244622</v>
          </cell>
          <cell r="AB227">
            <v>6875.9900708244622</v>
          </cell>
          <cell r="AC227">
            <v>6875.9900708244622</v>
          </cell>
          <cell r="AD227">
            <v>6875.9900708244622</v>
          </cell>
          <cell r="AE227">
            <v>6875.9900708244622</v>
          </cell>
          <cell r="AF227">
            <v>6875.9900708244622</v>
          </cell>
          <cell r="AG227">
            <v>6875.9900708244622</v>
          </cell>
          <cell r="AH227">
            <v>6875.9900708244622</v>
          </cell>
          <cell r="AI227">
            <v>6875.9900708244622</v>
          </cell>
          <cell r="AJ227">
            <v>6875.9900708244622</v>
          </cell>
          <cell r="AK227">
            <v>6875.9900708244622</v>
          </cell>
          <cell r="AL227">
            <v>6875.9900708244622</v>
          </cell>
          <cell r="AM227">
            <v>6875.9900708244622</v>
          </cell>
        </row>
        <row r="228">
          <cell r="A228" t="str">
            <v>RA3HyNSD44</v>
          </cell>
          <cell r="B228" t="str">
            <v>RD</v>
          </cell>
          <cell r="C228" t="str">
            <v>Advanced</v>
          </cell>
          <cell r="D228">
            <v>30</v>
          </cell>
          <cell r="E228" t="str">
            <v>Hydropower</v>
          </cell>
          <cell r="F228" t="str">
            <v>NSD4</v>
          </cell>
          <cell r="G228">
            <v>6004.2548457143384</v>
          </cell>
          <cell r="H228">
            <v>6004.2548457143384</v>
          </cell>
          <cell r="I228">
            <v>6004.2548457143384</v>
          </cell>
          <cell r="J228">
            <v>6004.2548457143384</v>
          </cell>
          <cell r="K228">
            <v>6004.2548457143384</v>
          </cell>
          <cell r="L228">
            <v>6004.2548457143384</v>
          </cell>
          <cell r="M228">
            <v>6004.2548457143384</v>
          </cell>
          <cell r="N228">
            <v>6004.2548457143384</v>
          </cell>
          <cell r="O228">
            <v>6004.2548457143384</v>
          </cell>
          <cell r="P228">
            <v>6004.2548457143384</v>
          </cell>
          <cell r="Q228">
            <v>6004.2548457143384</v>
          </cell>
          <cell r="R228">
            <v>6004.2548457143384</v>
          </cell>
          <cell r="S228">
            <v>6004.2548457143384</v>
          </cell>
          <cell r="T228">
            <v>6004.2548457143384</v>
          </cell>
          <cell r="U228">
            <v>6004.2548457143384</v>
          </cell>
          <cell r="V228">
            <v>6004.2548457143384</v>
          </cell>
          <cell r="W228">
            <v>6004.2548457143384</v>
          </cell>
          <cell r="X228">
            <v>6004.2548457143384</v>
          </cell>
          <cell r="Y228">
            <v>6004.2548457143384</v>
          </cell>
          <cell r="Z228">
            <v>6004.2548457143384</v>
          </cell>
          <cell r="AA228">
            <v>6004.2548457143384</v>
          </cell>
          <cell r="AB228">
            <v>6004.2548457143384</v>
          </cell>
          <cell r="AC228">
            <v>6004.2548457143384</v>
          </cell>
          <cell r="AD228">
            <v>6004.2548457143384</v>
          </cell>
          <cell r="AE228">
            <v>6004.2548457143384</v>
          </cell>
          <cell r="AF228">
            <v>6004.2548457143384</v>
          </cell>
          <cell r="AG228">
            <v>6004.2548457143384</v>
          </cell>
          <cell r="AH228">
            <v>6004.2548457143384</v>
          </cell>
          <cell r="AI228">
            <v>6004.2548457143384</v>
          </cell>
          <cell r="AJ228">
            <v>6004.2548457143384</v>
          </cell>
          <cell r="AK228">
            <v>6004.2548457143384</v>
          </cell>
          <cell r="AL228">
            <v>6004.2548457143384</v>
          </cell>
          <cell r="AM228">
            <v>6004.2548457143384</v>
          </cell>
        </row>
        <row r="229">
          <cell r="A229" t="str">
            <v>RM3HyNSD44</v>
          </cell>
          <cell r="B229" t="str">
            <v>RD</v>
          </cell>
          <cell r="C229" t="str">
            <v>Moderate</v>
          </cell>
          <cell r="D229">
            <v>30</v>
          </cell>
          <cell r="E229" t="str">
            <v>Hydropower</v>
          </cell>
          <cell r="F229" t="str">
            <v>NSD4</v>
          </cell>
          <cell r="G229">
            <v>6158.3046814508407</v>
          </cell>
          <cell r="H229">
            <v>6158.3046814508407</v>
          </cell>
          <cell r="I229">
            <v>6158.3046814508407</v>
          </cell>
          <cell r="J229">
            <v>6158.3046814508407</v>
          </cell>
          <cell r="K229">
            <v>6158.3046814508407</v>
          </cell>
          <cell r="L229">
            <v>6158.3046814508407</v>
          </cell>
          <cell r="M229">
            <v>6158.3046814508407</v>
          </cell>
          <cell r="N229">
            <v>6158.3046814508407</v>
          </cell>
          <cell r="O229">
            <v>6158.3046814508407</v>
          </cell>
          <cell r="P229">
            <v>6158.3046814508407</v>
          </cell>
          <cell r="Q229">
            <v>6158.3046814508407</v>
          </cell>
          <cell r="R229">
            <v>6158.3046814508407</v>
          </cell>
          <cell r="S229">
            <v>6158.3046814508407</v>
          </cell>
          <cell r="T229">
            <v>6158.3046814508407</v>
          </cell>
          <cell r="U229">
            <v>6158.3046814508407</v>
          </cell>
          <cell r="V229">
            <v>6158.3046814508407</v>
          </cell>
          <cell r="W229">
            <v>6158.3046814508407</v>
          </cell>
          <cell r="X229">
            <v>6158.3046814508407</v>
          </cell>
          <cell r="Y229">
            <v>6158.3046814508407</v>
          </cell>
          <cell r="Z229">
            <v>6158.3046814508407</v>
          </cell>
          <cell r="AA229">
            <v>6158.3046814508407</v>
          </cell>
          <cell r="AB229">
            <v>6158.3046814508407</v>
          </cell>
          <cell r="AC229">
            <v>6158.3046814508407</v>
          </cell>
          <cell r="AD229">
            <v>6158.3046814508407</v>
          </cell>
          <cell r="AE229">
            <v>6158.3046814508407</v>
          </cell>
          <cell r="AF229">
            <v>6158.3046814508407</v>
          </cell>
          <cell r="AG229">
            <v>6158.3046814508407</v>
          </cell>
          <cell r="AH229">
            <v>6158.3046814508407</v>
          </cell>
          <cell r="AI229">
            <v>6158.3046814508407</v>
          </cell>
          <cell r="AJ229">
            <v>6158.3046814508407</v>
          </cell>
          <cell r="AK229">
            <v>6158.3046814508407</v>
          </cell>
          <cell r="AL229">
            <v>6158.3046814508407</v>
          </cell>
          <cell r="AM229">
            <v>6158.3046814508407</v>
          </cell>
        </row>
        <row r="230">
          <cell r="A230" t="str">
            <v>RC3HyNSD44</v>
          </cell>
          <cell r="B230" t="str">
            <v>RD</v>
          </cell>
          <cell r="C230" t="str">
            <v>Conservative</v>
          </cell>
          <cell r="D230">
            <v>30</v>
          </cell>
          <cell r="E230" t="str">
            <v>Hydropower</v>
          </cell>
          <cell r="F230" t="str">
            <v>NSD4</v>
          </cell>
          <cell r="G230">
            <v>6189.9534491900404</v>
          </cell>
          <cell r="H230">
            <v>6189.9534491900404</v>
          </cell>
          <cell r="I230">
            <v>6189.9534491900404</v>
          </cell>
          <cell r="J230">
            <v>6189.9534491900404</v>
          </cell>
          <cell r="K230">
            <v>6189.9534491900404</v>
          </cell>
          <cell r="L230">
            <v>6189.9534491900404</v>
          </cell>
          <cell r="M230">
            <v>6189.9534491900404</v>
          </cell>
          <cell r="N230">
            <v>6189.9534491900404</v>
          </cell>
          <cell r="O230">
            <v>6189.9534491900404</v>
          </cell>
          <cell r="P230">
            <v>6189.9534491900404</v>
          </cell>
          <cell r="Q230">
            <v>6189.9534491900404</v>
          </cell>
          <cell r="R230">
            <v>6189.9534491900404</v>
          </cell>
          <cell r="S230">
            <v>6189.9534491900404</v>
          </cell>
          <cell r="T230">
            <v>6189.9534491900404</v>
          </cell>
          <cell r="U230">
            <v>6189.9534491900404</v>
          </cell>
          <cell r="V230">
            <v>6189.9534491900404</v>
          </cell>
          <cell r="W230">
            <v>6189.9534491900404</v>
          </cell>
          <cell r="X230">
            <v>6189.9534491900404</v>
          </cell>
          <cell r="Y230">
            <v>6189.9534491900404</v>
          </cell>
          <cell r="Z230">
            <v>6189.9534491900404</v>
          </cell>
          <cell r="AA230">
            <v>6189.9534491900404</v>
          </cell>
          <cell r="AB230">
            <v>6189.9534491900404</v>
          </cell>
          <cell r="AC230">
            <v>6189.9534491900404</v>
          </cell>
          <cell r="AD230">
            <v>6189.9534491900404</v>
          </cell>
          <cell r="AE230">
            <v>6189.9534491900404</v>
          </cell>
          <cell r="AF230">
            <v>6189.9534491900404</v>
          </cell>
          <cell r="AG230">
            <v>6189.9534491900404</v>
          </cell>
          <cell r="AH230">
            <v>6189.9534491900404</v>
          </cell>
          <cell r="AI230">
            <v>6189.9534491900404</v>
          </cell>
          <cell r="AJ230">
            <v>6189.9534491900404</v>
          </cell>
          <cell r="AK230">
            <v>6189.9534491900404</v>
          </cell>
          <cell r="AL230">
            <v>6189.9534491900404</v>
          </cell>
          <cell r="AM230">
            <v>6189.9534491900404</v>
          </cell>
        </row>
      </sheetData>
      <sheetData sheetId="18"/>
      <sheetData sheetId="19"/>
      <sheetData sheetId="20">
        <row r="1">
          <cell r="A1" t="str">
            <v>Key</v>
          </cell>
          <cell r="B1" t="str">
            <v>FinancialCase</v>
          </cell>
          <cell r="C1" t="str">
            <v>CostCase</v>
          </cell>
          <cell r="D1" t="str">
            <v>CRPYears</v>
          </cell>
          <cell r="E1" t="str">
            <v>Technology</v>
          </cell>
          <cell r="F1" t="str">
            <v>TechDetail</v>
          </cell>
          <cell r="G1">
            <v>2018</v>
          </cell>
          <cell r="H1">
            <v>2019</v>
          </cell>
          <cell r="I1">
            <v>2020</v>
          </cell>
          <cell r="J1">
            <v>2021</v>
          </cell>
          <cell r="K1">
            <v>2022</v>
          </cell>
          <cell r="L1">
            <v>2023</v>
          </cell>
          <cell r="M1">
            <v>2024</v>
          </cell>
          <cell r="N1">
            <v>2025</v>
          </cell>
          <cell r="O1">
            <v>2026</v>
          </cell>
          <cell r="P1">
            <v>2027</v>
          </cell>
          <cell r="Q1">
            <v>2028</v>
          </cell>
          <cell r="R1">
            <v>2029</v>
          </cell>
          <cell r="S1">
            <v>2030</v>
          </cell>
          <cell r="T1">
            <v>2031</v>
          </cell>
          <cell r="U1">
            <v>2032</v>
          </cell>
          <cell r="V1">
            <v>2033</v>
          </cell>
          <cell r="W1">
            <v>2034</v>
          </cell>
          <cell r="X1">
            <v>2035</v>
          </cell>
          <cell r="Y1">
            <v>2036</v>
          </cell>
          <cell r="Z1">
            <v>2037</v>
          </cell>
          <cell r="AA1">
            <v>2038</v>
          </cell>
          <cell r="AB1">
            <v>2039</v>
          </cell>
          <cell r="AC1">
            <v>2040</v>
          </cell>
          <cell r="AD1">
            <v>2041</v>
          </cell>
          <cell r="AE1">
            <v>2042</v>
          </cell>
          <cell r="AF1">
            <v>2043</v>
          </cell>
          <cell r="AG1">
            <v>2044</v>
          </cell>
          <cell r="AH1">
            <v>2045</v>
          </cell>
          <cell r="AI1">
            <v>2046</v>
          </cell>
          <cell r="AJ1">
            <v>2047</v>
          </cell>
          <cell r="AK1">
            <v>2048</v>
          </cell>
          <cell r="AL1">
            <v>2049</v>
          </cell>
          <cell r="AM1">
            <v>2050</v>
          </cell>
        </row>
        <row r="2">
          <cell r="A2" t="str">
            <v>RA3CSClass11</v>
          </cell>
          <cell r="B2" t="str">
            <v>RD</v>
          </cell>
          <cell r="C2" t="str">
            <v>Advanced</v>
          </cell>
          <cell r="D2">
            <v>30</v>
          </cell>
          <cell r="E2" t="str">
            <v>CSP</v>
          </cell>
          <cell r="F2" t="str">
            <v>Class1</v>
          </cell>
          <cell r="G2">
            <v>67.612049999999996</v>
          </cell>
          <cell r="H2">
            <v>67.612049999999996</v>
          </cell>
          <cell r="I2">
            <v>67.612049999999996</v>
          </cell>
          <cell r="J2">
            <v>67.612049999999996</v>
          </cell>
          <cell r="K2">
            <v>64.652599999999978</v>
          </cell>
          <cell r="L2">
            <v>61.693150000000003</v>
          </cell>
          <cell r="M2">
            <v>58.733700000000006</v>
          </cell>
          <cell r="N2">
            <v>55.774250000000009</v>
          </cell>
          <cell r="O2">
            <v>52.814800000000012</v>
          </cell>
          <cell r="P2">
            <v>49.855350000000016</v>
          </cell>
          <cell r="Q2">
            <v>46.895900000000019</v>
          </cell>
          <cell r="R2">
            <v>43.936450000000022</v>
          </cell>
          <cell r="S2">
            <v>40.976999999999997</v>
          </cell>
          <cell r="T2">
            <v>40.976999999999997</v>
          </cell>
          <cell r="U2">
            <v>40.976999999999997</v>
          </cell>
          <cell r="V2">
            <v>40.976999999999997</v>
          </cell>
          <cell r="W2">
            <v>40.976999999999997</v>
          </cell>
          <cell r="X2">
            <v>40.976999999999997</v>
          </cell>
          <cell r="Y2">
            <v>40.976999999999997</v>
          </cell>
          <cell r="Z2">
            <v>40.976999999999997</v>
          </cell>
          <cell r="AA2">
            <v>40.976999999999997</v>
          </cell>
          <cell r="AB2">
            <v>40.976999999999997</v>
          </cell>
          <cell r="AC2">
            <v>40.976999999999997</v>
          </cell>
          <cell r="AD2">
            <v>40.976999999999997</v>
          </cell>
          <cell r="AE2">
            <v>40.976999999999997</v>
          </cell>
          <cell r="AF2">
            <v>40.976999999999997</v>
          </cell>
          <cell r="AG2">
            <v>40.976999999999997</v>
          </cell>
          <cell r="AH2">
            <v>40.976999999999997</v>
          </cell>
          <cell r="AI2">
            <v>40.976999999999997</v>
          </cell>
          <cell r="AJ2">
            <v>40.976999999999997</v>
          </cell>
          <cell r="AK2">
            <v>40.976999999999997</v>
          </cell>
          <cell r="AL2">
            <v>40.976999999999997</v>
          </cell>
          <cell r="AM2">
            <v>40.976999999999997</v>
          </cell>
        </row>
        <row r="3">
          <cell r="A3" t="str">
            <v>RM3CSClass11</v>
          </cell>
          <cell r="B3" t="str">
            <v>RD</v>
          </cell>
          <cell r="C3" t="str">
            <v>Moderate</v>
          </cell>
          <cell r="D3">
            <v>30</v>
          </cell>
          <cell r="E3" t="str">
            <v>CSP</v>
          </cell>
          <cell r="F3" t="str">
            <v>Class1</v>
          </cell>
          <cell r="G3">
            <v>67.612049999999996</v>
          </cell>
          <cell r="H3">
            <v>67.612049999999996</v>
          </cell>
          <cell r="I3">
            <v>67.612049999999996</v>
          </cell>
          <cell r="J3">
            <v>67.612049999999996</v>
          </cell>
          <cell r="K3">
            <v>65.927043149137504</v>
          </cell>
          <cell r="L3">
            <v>64.242036298274996</v>
          </cell>
          <cell r="M3">
            <v>62.557029447412496</v>
          </cell>
          <cell r="N3">
            <v>60.872022596549996</v>
          </cell>
          <cell r="O3">
            <v>59.187015745687496</v>
          </cell>
          <cell r="P3">
            <v>57.502008894824996</v>
          </cell>
          <cell r="Q3">
            <v>55.817002043962496</v>
          </cell>
          <cell r="R3">
            <v>54.131995193099989</v>
          </cell>
          <cell r="S3">
            <v>52.446988342237489</v>
          </cell>
          <cell r="T3">
            <v>52.446988342237489</v>
          </cell>
          <cell r="U3">
            <v>52.446988342237489</v>
          </cell>
          <cell r="V3">
            <v>52.446988342237489</v>
          </cell>
          <cell r="W3">
            <v>52.446988342237489</v>
          </cell>
          <cell r="X3">
            <v>52.446988342237489</v>
          </cell>
          <cell r="Y3">
            <v>52.446988342237489</v>
          </cell>
          <cell r="Z3">
            <v>52.446988342237489</v>
          </cell>
          <cell r="AA3">
            <v>52.446988342237489</v>
          </cell>
          <cell r="AB3">
            <v>52.446988342237489</v>
          </cell>
          <cell r="AC3">
            <v>52.446988342237489</v>
          </cell>
          <cell r="AD3">
            <v>52.446988342237489</v>
          </cell>
          <cell r="AE3">
            <v>52.446988342237489</v>
          </cell>
          <cell r="AF3">
            <v>52.446988342237489</v>
          </cell>
          <cell r="AG3">
            <v>52.446988342237489</v>
          </cell>
          <cell r="AH3">
            <v>52.446988342237489</v>
          </cell>
          <cell r="AI3">
            <v>52.446988342237489</v>
          </cell>
          <cell r="AJ3">
            <v>52.446988342237489</v>
          </cell>
          <cell r="AK3">
            <v>52.446988342237489</v>
          </cell>
          <cell r="AL3">
            <v>52.446988342237489</v>
          </cell>
          <cell r="AM3">
            <v>52.446988342237489</v>
          </cell>
        </row>
        <row r="4">
          <cell r="A4" t="str">
            <v>RC3CSClass11</v>
          </cell>
          <cell r="B4" t="str">
            <v>RD</v>
          </cell>
          <cell r="C4" t="str">
            <v>Conservative</v>
          </cell>
          <cell r="D4">
            <v>30</v>
          </cell>
          <cell r="E4" t="str">
            <v>CSP</v>
          </cell>
          <cell r="F4" t="str">
            <v>Class1</v>
          </cell>
          <cell r="G4">
            <v>67.612049999999996</v>
          </cell>
          <cell r="H4">
            <v>67.612049999999996</v>
          </cell>
          <cell r="I4">
            <v>67.612049999999996</v>
          </cell>
          <cell r="J4">
            <v>67.612049999999996</v>
          </cell>
          <cell r="K4">
            <v>67.612049999999996</v>
          </cell>
          <cell r="L4">
            <v>67.612049999999996</v>
          </cell>
          <cell r="M4">
            <v>67.612049999999996</v>
          </cell>
          <cell r="N4">
            <v>67.612049999999996</v>
          </cell>
          <cell r="O4">
            <v>67.612049999999996</v>
          </cell>
          <cell r="P4">
            <v>67.612049999999996</v>
          </cell>
          <cell r="Q4">
            <v>67.612049999999996</v>
          </cell>
          <cell r="R4">
            <v>67.612049999999996</v>
          </cell>
          <cell r="S4">
            <v>67.612049999999996</v>
          </cell>
          <cell r="T4">
            <v>67.612049999999996</v>
          </cell>
          <cell r="U4">
            <v>67.612049999999996</v>
          </cell>
          <cell r="V4">
            <v>67.612049999999996</v>
          </cell>
          <cell r="W4">
            <v>67.612049999999996</v>
          </cell>
          <cell r="X4">
            <v>67.612049999999996</v>
          </cell>
          <cell r="Y4">
            <v>67.612049999999996</v>
          </cell>
          <cell r="Z4">
            <v>67.612049999999996</v>
          </cell>
          <cell r="AA4">
            <v>67.612049999999996</v>
          </cell>
          <cell r="AB4">
            <v>67.612049999999996</v>
          </cell>
          <cell r="AC4">
            <v>67.612049999999996</v>
          </cell>
          <cell r="AD4">
            <v>67.612049999999996</v>
          </cell>
          <cell r="AE4">
            <v>67.612049999999996</v>
          </cell>
          <cell r="AF4">
            <v>67.612049999999996</v>
          </cell>
          <cell r="AG4">
            <v>67.612049999999996</v>
          </cell>
          <cell r="AH4">
            <v>67.612049999999996</v>
          </cell>
          <cell r="AI4">
            <v>67.612049999999996</v>
          </cell>
          <cell r="AJ4">
            <v>67.612049999999996</v>
          </cell>
          <cell r="AK4">
            <v>67.612049999999996</v>
          </cell>
          <cell r="AL4">
            <v>67.612049999999996</v>
          </cell>
          <cell r="AM4">
            <v>67.612049999999996</v>
          </cell>
        </row>
        <row r="5">
          <cell r="A5" t="str">
            <v>RA3CSClass33</v>
          </cell>
          <cell r="B5" t="str">
            <v>RD</v>
          </cell>
          <cell r="C5" t="str">
            <v>Advanced</v>
          </cell>
          <cell r="D5">
            <v>30</v>
          </cell>
          <cell r="E5" t="str">
            <v>CSP</v>
          </cell>
          <cell r="F5" t="str">
            <v>Class3</v>
          </cell>
          <cell r="G5">
            <v>67.612049999999996</v>
          </cell>
          <cell r="H5">
            <v>67.612049999999996</v>
          </cell>
          <cell r="I5">
            <v>67.612049999999996</v>
          </cell>
          <cell r="J5">
            <v>67.612049999999996</v>
          </cell>
          <cell r="K5">
            <v>64.652599999999978</v>
          </cell>
          <cell r="L5">
            <v>61.693150000000003</v>
          </cell>
          <cell r="M5">
            <v>58.733700000000006</v>
          </cell>
          <cell r="N5">
            <v>55.774250000000009</v>
          </cell>
          <cell r="O5">
            <v>52.814800000000012</v>
          </cell>
          <cell r="P5">
            <v>49.855350000000016</v>
          </cell>
          <cell r="Q5">
            <v>46.895900000000019</v>
          </cell>
          <cell r="R5">
            <v>43.936450000000022</v>
          </cell>
          <cell r="S5">
            <v>40.976999999999997</v>
          </cell>
          <cell r="T5">
            <v>40.976999999999997</v>
          </cell>
          <cell r="U5">
            <v>40.976999999999997</v>
          </cell>
          <cell r="V5">
            <v>40.976999999999997</v>
          </cell>
          <cell r="W5">
            <v>40.976999999999997</v>
          </cell>
          <cell r="X5">
            <v>40.976999999999997</v>
          </cell>
          <cell r="Y5">
            <v>40.976999999999997</v>
          </cell>
          <cell r="Z5">
            <v>40.976999999999997</v>
          </cell>
          <cell r="AA5">
            <v>40.976999999999997</v>
          </cell>
          <cell r="AB5">
            <v>40.976999999999997</v>
          </cell>
          <cell r="AC5">
            <v>40.976999999999997</v>
          </cell>
          <cell r="AD5">
            <v>40.976999999999997</v>
          </cell>
          <cell r="AE5">
            <v>40.976999999999997</v>
          </cell>
          <cell r="AF5">
            <v>40.976999999999997</v>
          </cell>
          <cell r="AG5">
            <v>40.976999999999997</v>
          </cell>
          <cell r="AH5">
            <v>40.976999999999997</v>
          </cell>
          <cell r="AI5">
            <v>40.976999999999997</v>
          </cell>
          <cell r="AJ5">
            <v>40.976999999999997</v>
          </cell>
          <cell r="AK5">
            <v>40.976999999999997</v>
          </cell>
          <cell r="AL5">
            <v>40.976999999999997</v>
          </cell>
          <cell r="AM5">
            <v>40.976999999999997</v>
          </cell>
        </row>
        <row r="6">
          <cell r="A6" t="str">
            <v>RM3CSClass33</v>
          </cell>
          <cell r="B6" t="str">
            <v>RD</v>
          </cell>
          <cell r="C6" t="str">
            <v>Moderate</v>
          </cell>
          <cell r="D6">
            <v>30</v>
          </cell>
          <cell r="E6" t="str">
            <v>CSP</v>
          </cell>
          <cell r="F6" t="str">
            <v>Class3</v>
          </cell>
          <cell r="G6">
            <v>67.612049999999996</v>
          </cell>
          <cell r="H6">
            <v>67.612049999999996</v>
          </cell>
          <cell r="I6">
            <v>67.612049999999996</v>
          </cell>
          <cell r="J6">
            <v>67.612049999999996</v>
          </cell>
          <cell r="K6">
            <v>65.927043149137504</v>
          </cell>
          <cell r="L6">
            <v>64.242036298274996</v>
          </cell>
          <cell r="M6">
            <v>62.557029447412496</v>
          </cell>
          <cell r="N6">
            <v>60.872022596549996</v>
          </cell>
          <cell r="O6">
            <v>59.187015745687496</v>
          </cell>
          <cell r="P6">
            <v>57.502008894824996</v>
          </cell>
          <cell r="Q6">
            <v>55.817002043962496</v>
          </cell>
          <cell r="R6">
            <v>54.131995193099989</v>
          </cell>
          <cell r="S6">
            <v>52.446988342237489</v>
          </cell>
          <cell r="T6">
            <v>52.446988342237489</v>
          </cell>
          <cell r="U6">
            <v>52.446988342237489</v>
          </cell>
          <cell r="V6">
            <v>52.446988342237489</v>
          </cell>
          <cell r="W6">
            <v>52.446988342237489</v>
          </cell>
          <cell r="X6">
            <v>52.446988342237489</v>
          </cell>
          <cell r="Y6">
            <v>52.446988342237489</v>
          </cell>
          <cell r="Z6">
            <v>52.446988342237489</v>
          </cell>
          <cell r="AA6">
            <v>52.446988342237489</v>
          </cell>
          <cell r="AB6">
            <v>52.446988342237489</v>
          </cell>
          <cell r="AC6">
            <v>52.446988342237489</v>
          </cell>
          <cell r="AD6">
            <v>52.446988342237489</v>
          </cell>
          <cell r="AE6">
            <v>52.446988342237489</v>
          </cell>
          <cell r="AF6">
            <v>52.446988342237489</v>
          </cell>
          <cell r="AG6">
            <v>52.446988342237489</v>
          </cell>
          <cell r="AH6">
            <v>52.446988342237489</v>
          </cell>
          <cell r="AI6">
            <v>52.446988342237489</v>
          </cell>
          <cell r="AJ6">
            <v>52.446988342237489</v>
          </cell>
          <cell r="AK6">
            <v>52.446988342237489</v>
          </cell>
          <cell r="AL6">
            <v>52.446988342237489</v>
          </cell>
          <cell r="AM6">
            <v>52.446988342237489</v>
          </cell>
        </row>
        <row r="7">
          <cell r="A7" t="str">
            <v>RC3CSClass33</v>
          </cell>
          <cell r="B7" t="str">
            <v>RD</v>
          </cell>
          <cell r="C7" t="str">
            <v>Conservative</v>
          </cell>
          <cell r="D7">
            <v>30</v>
          </cell>
          <cell r="E7" t="str">
            <v>CSP</v>
          </cell>
          <cell r="F7" t="str">
            <v>Class3</v>
          </cell>
          <cell r="G7">
            <v>67.612049999999996</v>
          </cell>
          <cell r="H7">
            <v>67.612049999999996</v>
          </cell>
          <cell r="I7">
            <v>67.612049999999996</v>
          </cell>
          <cell r="J7">
            <v>67.612049999999996</v>
          </cell>
          <cell r="K7">
            <v>67.612049999999996</v>
          </cell>
          <cell r="L7">
            <v>67.612049999999996</v>
          </cell>
          <cell r="M7">
            <v>67.612049999999996</v>
          </cell>
          <cell r="N7">
            <v>67.612049999999996</v>
          </cell>
          <cell r="O7">
            <v>67.612049999999996</v>
          </cell>
          <cell r="P7">
            <v>67.612049999999996</v>
          </cell>
          <cell r="Q7">
            <v>67.612049999999996</v>
          </cell>
          <cell r="R7">
            <v>67.612049999999996</v>
          </cell>
          <cell r="S7">
            <v>67.612049999999996</v>
          </cell>
          <cell r="T7">
            <v>67.612049999999996</v>
          </cell>
          <cell r="U7">
            <v>67.612049999999996</v>
          </cell>
          <cell r="V7">
            <v>67.612049999999996</v>
          </cell>
          <cell r="W7">
            <v>67.612049999999996</v>
          </cell>
          <cell r="X7">
            <v>67.612049999999996</v>
          </cell>
          <cell r="Y7">
            <v>67.612049999999996</v>
          </cell>
          <cell r="Z7">
            <v>67.612049999999996</v>
          </cell>
          <cell r="AA7">
            <v>67.612049999999996</v>
          </cell>
          <cell r="AB7">
            <v>67.612049999999996</v>
          </cell>
          <cell r="AC7">
            <v>67.612049999999996</v>
          </cell>
          <cell r="AD7">
            <v>67.612049999999996</v>
          </cell>
          <cell r="AE7">
            <v>67.612049999999996</v>
          </cell>
          <cell r="AF7">
            <v>67.612049999999996</v>
          </cell>
          <cell r="AG7">
            <v>67.612049999999996</v>
          </cell>
          <cell r="AH7">
            <v>67.612049999999996</v>
          </cell>
          <cell r="AI7">
            <v>67.612049999999996</v>
          </cell>
          <cell r="AJ7">
            <v>67.612049999999996</v>
          </cell>
          <cell r="AK7">
            <v>67.612049999999996</v>
          </cell>
          <cell r="AL7">
            <v>67.612049999999996</v>
          </cell>
          <cell r="AM7">
            <v>67.612049999999996</v>
          </cell>
        </row>
        <row r="8">
          <cell r="A8" t="str">
            <v>RA3CSClass55</v>
          </cell>
          <cell r="B8" t="str">
            <v>RD</v>
          </cell>
          <cell r="C8" t="str">
            <v>Advanced</v>
          </cell>
          <cell r="D8">
            <v>30</v>
          </cell>
          <cell r="E8" t="str">
            <v>CSP</v>
          </cell>
          <cell r="F8" t="str">
            <v>Class5</v>
          </cell>
          <cell r="G8">
            <v>67.612049999999996</v>
          </cell>
          <cell r="H8">
            <v>67.612049999999996</v>
          </cell>
          <cell r="I8">
            <v>67.612049999999996</v>
          </cell>
          <cell r="J8">
            <v>67.612049999999996</v>
          </cell>
          <cell r="K8">
            <v>64.652599999999978</v>
          </cell>
          <cell r="L8">
            <v>61.693150000000003</v>
          </cell>
          <cell r="M8">
            <v>58.733700000000006</v>
          </cell>
          <cell r="N8">
            <v>55.774250000000009</v>
          </cell>
          <cell r="O8">
            <v>52.814800000000012</v>
          </cell>
          <cell r="P8">
            <v>49.855350000000016</v>
          </cell>
          <cell r="Q8">
            <v>46.895900000000019</v>
          </cell>
          <cell r="R8">
            <v>43.936450000000022</v>
          </cell>
          <cell r="S8">
            <v>40.976999999999997</v>
          </cell>
          <cell r="T8">
            <v>40.976999999999997</v>
          </cell>
          <cell r="U8">
            <v>40.976999999999997</v>
          </cell>
          <cell r="V8">
            <v>40.976999999999997</v>
          </cell>
          <cell r="W8">
            <v>40.976999999999997</v>
          </cell>
          <cell r="X8">
            <v>40.976999999999997</v>
          </cell>
          <cell r="Y8">
            <v>40.976999999999997</v>
          </cell>
          <cell r="Z8">
            <v>40.976999999999997</v>
          </cell>
          <cell r="AA8">
            <v>40.976999999999997</v>
          </cell>
          <cell r="AB8">
            <v>40.976999999999997</v>
          </cell>
          <cell r="AC8">
            <v>40.976999999999997</v>
          </cell>
          <cell r="AD8">
            <v>40.976999999999997</v>
          </cell>
          <cell r="AE8">
            <v>40.976999999999997</v>
          </cell>
          <cell r="AF8">
            <v>40.976999999999997</v>
          </cell>
          <cell r="AG8">
            <v>40.976999999999997</v>
          </cell>
          <cell r="AH8">
            <v>40.976999999999997</v>
          </cell>
          <cell r="AI8">
            <v>40.976999999999997</v>
          </cell>
          <cell r="AJ8">
            <v>40.976999999999997</v>
          </cell>
          <cell r="AK8">
            <v>40.976999999999997</v>
          </cell>
          <cell r="AL8">
            <v>40.976999999999997</v>
          </cell>
          <cell r="AM8">
            <v>40.976999999999997</v>
          </cell>
        </row>
        <row r="9">
          <cell r="A9" t="str">
            <v>RM3CSClass55</v>
          </cell>
          <cell r="B9" t="str">
            <v>RD</v>
          </cell>
          <cell r="C9" t="str">
            <v>Moderate</v>
          </cell>
          <cell r="D9">
            <v>30</v>
          </cell>
          <cell r="E9" t="str">
            <v>CSP</v>
          </cell>
          <cell r="F9" t="str">
            <v>Class5</v>
          </cell>
          <cell r="G9">
            <v>67.612049999999996</v>
          </cell>
          <cell r="H9">
            <v>67.612049999999996</v>
          </cell>
          <cell r="I9">
            <v>67.612049999999996</v>
          </cell>
          <cell r="J9">
            <v>67.612049999999996</v>
          </cell>
          <cell r="K9">
            <v>65.927043149137504</v>
          </cell>
          <cell r="L9">
            <v>64.242036298274996</v>
          </cell>
          <cell r="M9">
            <v>62.557029447412496</v>
          </cell>
          <cell r="N9">
            <v>60.872022596549996</v>
          </cell>
          <cell r="O9">
            <v>59.187015745687496</v>
          </cell>
          <cell r="P9">
            <v>57.502008894824996</v>
          </cell>
          <cell r="Q9">
            <v>55.817002043962496</v>
          </cell>
          <cell r="R9">
            <v>54.131995193099989</v>
          </cell>
          <cell r="S9">
            <v>52.446988342237489</v>
          </cell>
          <cell r="T9">
            <v>52.446988342237489</v>
          </cell>
          <cell r="U9">
            <v>52.446988342237489</v>
          </cell>
          <cell r="V9">
            <v>52.446988342237489</v>
          </cell>
          <cell r="W9">
            <v>52.446988342237489</v>
          </cell>
          <cell r="X9">
            <v>52.446988342237489</v>
          </cell>
          <cell r="Y9">
            <v>52.446988342237489</v>
          </cell>
          <cell r="Z9">
            <v>52.446988342237489</v>
          </cell>
          <cell r="AA9">
            <v>52.446988342237489</v>
          </cell>
          <cell r="AB9">
            <v>52.446988342237489</v>
          </cell>
          <cell r="AC9">
            <v>52.446988342237489</v>
          </cell>
          <cell r="AD9">
            <v>52.446988342237489</v>
          </cell>
          <cell r="AE9">
            <v>52.446988342237489</v>
          </cell>
          <cell r="AF9">
            <v>52.446988342237489</v>
          </cell>
          <cell r="AG9">
            <v>52.446988342237489</v>
          </cell>
          <cell r="AH9">
            <v>52.446988342237489</v>
          </cell>
          <cell r="AI9">
            <v>52.446988342237489</v>
          </cell>
          <cell r="AJ9">
            <v>52.446988342237489</v>
          </cell>
          <cell r="AK9">
            <v>52.446988342237489</v>
          </cell>
          <cell r="AL9">
            <v>52.446988342237489</v>
          </cell>
          <cell r="AM9">
            <v>52.446988342237489</v>
          </cell>
        </row>
        <row r="10">
          <cell r="A10" t="str">
            <v>RC3CSClass55</v>
          </cell>
          <cell r="B10" t="str">
            <v>RD</v>
          </cell>
          <cell r="C10" t="str">
            <v>Conservative</v>
          </cell>
          <cell r="D10">
            <v>30</v>
          </cell>
          <cell r="E10" t="str">
            <v>CSP</v>
          </cell>
          <cell r="F10" t="str">
            <v>Class5</v>
          </cell>
          <cell r="G10">
            <v>67.612049999999996</v>
          </cell>
          <cell r="H10">
            <v>67.612049999999996</v>
          </cell>
          <cell r="I10">
            <v>67.612049999999996</v>
          </cell>
          <cell r="J10">
            <v>67.612049999999996</v>
          </cell>
          <cell r="K10">
            <v>67.612049999999996</v>
          </cell>
          <cell r="L10">
            <v>67.612049999999996</v>
          </cell>
          <cell r="M10">
            <v>67.612049999999996</v>
          </cell>
          <cell r="N10">
            <v>67.612049999999996</v>
          </cell>
          <cell r="O10">
            <v>67.612049999999996</v>
          </cell>
          <cell r="P10">
            <v>67.612049999999996</v>
          </cell>
          <cell r="Q10">
            <v>67.612049999999996</v>
          </cell>
          <cell r="R10">
            <v>67.612049999999996</v>
          </cell>
          <cell r="S10">
            <v>67.612049999999996</v>
          </cell>
          <cell r="T10">
            <v>67.612049999999996</v>
          </cell>
          <cell r="U10">
            <v>67.612049999999996</v>
          </cell>
          <cell r="V10">
            <v>67.612049999999996</v>
          </cell>
          <cell r="W10">
            <v>67.612049999999996</v>
          </cell>
          <cell r="X10">
            <v>67.612049999999996</v>
          </cell>
          <cell r="Y10">
            <v>67.612049999999996</v>
          </cell>
          <cell r="Z10">
            <v>67.612049999999996</v>
          </cell>
          <cell r="AA10">
            <v>67.612049999999996</v>
          </cell>
          <cell r="AB10">
            <v>67.612049999999996</v>
          </cell>
          <cell r="AC10">
            <v>67.612049999999996</v>
          </cell>
          <cell r="AD10">
            <v>67.612049999999996</v>
          </cell>
          <cell r="AE10">
            <v>67.612049999999996</v>
          </cell>
          <cell r="AF10">
            <v>67.612049999999996</v>
          </cell>
          <cell r="AG10">
            <v>67.612049999999996</v>
          </cell>
          <cell r="AH10">
            <v>67.612049999999996</v>
          </cell>
          <cell r="AI10">
            <v>67.612049999999996</v>
          </cell>
          <cell r="AJ10">
            <v>67.612049999999996</v>
          </cell>
          <cell r="AK10">
            <v>67.612049999999996</v>
          </cell>
          <cell r="AL10">
            <v>67.612049999999996</v>
          </cell>
          <cell r="AM10">
            <v>67.612049999999996</v>
          </cell>
        </row>
        <row r="11">
          <cell r="A11" t="str">
            <v>RA3OfOTRG11</v>
          </cell>
          <cell r="B11" t="str">
            <v>RD</v>
          </cell>
          <cell r="C11" t="str">
            <v>Advanced</v>
          </cell>
          <cell r="D11">
            <v>30</v>
          </cell>
          <cell r="E11" t="str">
            <v>OffShoreWind</v>
          </cell>
          <cell r="F11" t="str">
            <v>OTRG1</v>
          </cell>
          <cell r="G11">
            <v>123.52903854386287</v>
          </cell>
          <cell r="H11">
            <v>114.75270292370574</v>
          </cell>
          <cell r="I11">
            <v>106.60783213743467</v>
          </cell>
          <cell r="J11">
            <v>99.077100711334452</v>
          </cell>
          <cell r="K11">
            <v>92.139088118827758</v>
          </cell>
          <cell r="L11">
            <v>85.768847338977423</v>
          </cell>
          <cell r="M11">
            <v>79.938479259732901</v>
          </cell>
          <cell r="N11">
            <v>74.617701559633474</v>
          </cell>
          <cell r="O11">
            <v>69.77440166189615</v>
          </cell>
          <cell r="P11">
            <v>65.375164682883181</v>
          </cell>
          <cell r="Q11">
            <v>61.385768941506988</v>
          </cell>
          <cell r="R11">
            <v>57.771643472324165</v>
          </cell>
          <cell r="S11">
            <v>54.498283976502833</v>
          </cell>
          <cell r="T11">
            <v>51.531625612018033</v>
          </cell>
          <cell r="U11">
            <v>48.838372819717094</v>
          </cell>
          <cell r="V11">
            <v>47.510868251358573</v>
          </cell>
          <cell r="W11">
            <v>46.38581752531266</v>
          </cell>
          <cell r="X11">
            <v>45.439103287443182</v>
          </cell>
          <cell r="Y11">
            <v>44.647242431430577</v>
          </cell>
          <cell r="Z11">
            <v>43.987281582917326</v>
          </cell>
          <cell r="AA11">
            <v>43.436699268232445</v>
          </cell>
          <cell r="AB11">
            <v>42.973317632808318</v>
          </cell>
          <cell r="AC11">
            <v>42.575226138565434</v>
          </cell>
          <cell r="AD11">
            <v>42.22071919497872</v>
          </cell>
          <cell r="AE11">
            <v>41.888249223701216</v>
          </cell>
          <cell r="AF11">
            <v>41.556396271884118</v>
          </cell>
          <cell r="AG11">
            <v>41.203855014509649</v>
          </cell>
          <cell r="AH11">
            <v>40.809439851122988</v>
          </cell>
          <cell r="AI11">
            <v>40.352108830903973</v>
          </cell>
          <cell r="AJ11">
            <v>39.811007354934041</v>
          </cell>
          <cell r="AK11">
            <v>39.165533035601726</v>
          </cell>
          <cell r="AL11">
            <v>38.395423787279107</v>
          </cell>
          <cell r="AM11">
            <v>37.480872258123043</v>
          </cell>
        </row>
        <row r="12">
          <cell r="A12" t="str">
            <v>RM3OfOTRG11</v>
          </cell>
          <cell r="B12" t="str">
            <v>RD</v>
          </cell>
          <cell r="C12" t="str">
            <v>Moderate</v>
          </cell>
          <cell r="D12">
            <v>30</v>
          </cell>
          <cell r="E12" t="str">
            <v>OffShoreWind</v>
          </cell>
          <cell r="F12" t="str">
            <v>OTRG1</v>
          </cell>
          <cell r="G12">
            <v>123.52903854386287</v>
          </cell>
          <cell r="H12">
            <v>116.36656357602929</v>
          </cell>
          <cell r="I12">
            <v>109.76893610783692</v>
          </cell>
          <cell r="J12">
            <v>103.71160644716083</v>
          </cell>
          <cell r="K12">
            <v>98.170024901876076</v>
          </cell>
          <cell r="L12">
            <v>93.119641779857716</v>
          </cell>
          <cell r="M12">
            <v>88.535907388980846</v>
          </cell>
          <cell r="N12">
            <v>84.394272037120501</v>
          </cell>
          <cell r="O12">
            <v>80.670186032151747</v>
          </cell>
          <cell r="P12">
            <v>77.339099681949634</v>
          </cell>
          <cell r="Q12">
            <v>74.376463294389296</v>
          </cell>
          <cell r="R12">
            <v>71.757727177345757</v>
          </cell>
          <cell r="S12">
            <v>69.458341638694051</v>
          </cell>
          <cell r="T12">
            <v>67.453756986309273</v>
          </cell>
          <cell r="U12">
            <v>65.719423528066471</v>
          </cell>
          <cell r="V12">
            <v>64.23079157184074</v>
          </cell>
          <cell r="W12">
            <v>62.963311425507122</v>
          </cell>
          <cell r="X12">
            <v>61.89243339694071</v>
          </cell>
          <cell r="Y12">
            <v>60.993607794016512</v>
          </cell>
          <cell r="Z12">
            <v>60.242284924609656</v>
          </cell>
          <cell r="AA12">
            <v>59.6139150965952</v>
          </cell>
          <cell r="AB12">
            <v>59.083948617848151</v>
          </cell>
          <cell r="AC12">
            <v>58.62783579624363</v>
          </cell>
          <cell r="AD12">
            <v>58.221026939656731</v>
          </cell>
          <cell r="AE12">
            <v>57.838972355962426</v>
          </cell>
          <cell r="AF12">
            <v>57.4571223530358</v>
          </cell>
          <cell r="AG12">
            <v>57.050927238751989</v>
          </cell>
          <cell r="AH12">
            <v>56.595837320986014</v>
          </cell>
          <cell r="AI12">
            <v>56.067302907612955</v>
          </cell>
          <cell r="AJ12">
            <v>55.440774306507812</v>
          </cell>
          <cell r="AK12">
            <v>54.691701825545792</v>
          </cell>
          <cell r="AL12">
            <v>53.795535772601781</v>
          </cell>
          <cell r="AM12">
            <v>52.727726455551021</v>
          </cell>
        </row>
        <row r="13">
          <cell r="A13" t="str">
            <v>RC3OfOTRG11</v>
          </cell>
          <cell r="B13" t="str">
            <v>RD</v>
          </cell>
          <cell r="C13" t="str">
            <v>Conservative</v>
          </cell>
          <cell r="D13">
            <v>30</v>
          </cell>
          <cell r="E13" t="str">
            <v>OffShoreWind</v>
          </cell>
          <cell r="F13" t="str">
            <v>OTRG1</v>
          </cell>
          <cell r="G13">
            <v>123.52903854386287</v>
          </cell>
          <cell r="H13">
            <v>119.32943883467776</v>
          </cell>
          <cell r="I13">
            <v>115.65210279882992</v>
          </cell>
          <cell r="J13">
            <v>113.04299135930226</v>
          </cell>
          <cell r="K13">
            <v>111.01920729994517</v>
          </cell>
          <cell r="L13">
            <v>109.36565532345443</v>
          </cell>
          <cell r="M13">
            <v>107.96759704780128</v>
          </cell>
          <cell r="N13">
            <v>106.7565438839268</v>
          </cell>
          <cell r="O13">
            <v>105.6883192876066</v>
          </cell>
          <cell r="P13">
            <v>104.7327598245697</v>
          </cell>
          <cell r="Q13">
            <v>103.86835114483671</v>
          </cell>
          <cell r="R13">
            <v>103.07920784807897</v>
          </cell>
          <cell r="S13">
            <v>102.35326638616604</v>
          </cell>
          <cell r="T13">
            <v>101.68114957242584</v>
          </cell>
          <cell r="U13">
            <v>101.05542378872188</v>
          </cell>
          <cell r="V13">
            <v>100.47009640855134</v>
          </cell>
          <cell r="W13">
            <v>99.920265850983967</v>
          </cell>
          <cell r="X13">
            <v>99.401871812231136</v>
          </cell>
          <cell r="Y13">
            <v>98.911513117587788</v>
          </cell>
          <cell r="Z13">
            <v>98.446312349194258</v>
          </cell>
          <cell r="AA13">
            <v>98.003813536578008</v>
          </cell>
          <cell r="AB13">
            <v>97.581903669461241</v>
          </cell>
          <cell r="AC13">
            <v>97.178751671694087</v>
          </cell>
          <cell r="AD13">
            <v>96.792760372703498</v>
          </cell>
          <cell r="AE13">
            <v>96.422528289837146</v>
          </cell>
          <cell r="AF13">
            <v>96.066818910790545</v>
          </cell>
          <cell r="AG13">
            <v>95.724535776383291</v>
          </cell>
          <cell r="AH13">
            <v>95.394702097050327</v>
          </cell>
          <cell r="AI13">
            <v>95.076443947811455</v>
          </cell>
          <cell r="AJ13">
            <v>94.7689763133464</v>
          </cell>
          <cell r="AK13">
            <v>94.471591422107167</v>
          </cell>
          <cell r="AL13">
            <v>94.183648933175832</v>
          </cell>
          <cell r="AM13">
            <v>93.904567633613368</v>
          </cell>
        </row>
        <row r="14">
          <cell r="A14" t="str">
            <v>RA3OfOTRG22</v>
          </cell>
          <cell r="B14" t="str">
            <v>RD</v>
          </cell>
          <cell r="C14" t="str">
            <v>Advanced</v>
          </cell>
          <cell r="D14">
            <v>30</v>
          </cell>
          <cell r="E14" t="str">
            <v>OffShoreWind</v>
          </cell>
          <cell r="F14" t="str">
            <v>OTRG2</v>
          </cell>
          <cell r="G14">
            <v>126.18476605415132</v>
          </cell>
          <cell r="H14">
            <v>117.21974964913001</v>
          </cell>
          <cell r="I14">
            <v>108.89977382140617</v>
          </cell>
          <cell r="J14">
            <v>101.20714062017161</v>
          </cell>
          <cell r="K14">
            <v>94.119969002986636</v>
          </cell>
          <cell r="L14">
            <v>87.612775617614304</v>
          </cell>
          <cell r="M14">
            <v>81.657061554253985</v>
          </cell>
          <cell r="N14">
            <v>76.221893457525155</v>
          </cell>
          <cell r="O14">
            <v>71.274468368410808</v>
          </cell>
          <cell r="P14">
            <v>66.780653022989739</v>
          </cell>
          <cell r="Q14">
            <v>62.705490014704573</v>
          </cell>
          <cell r="R14">
            <v>59.013665143443617</v>
          </cell>
          <cell r="S14">
            <v>55.669932308959652</v>
          </cell>
          <cell r="T14">
            <v>52.63949431561138</v>
          </cell>
          <cell r="U14">
            <v>49.888339789297227</v>
          </cell>
          <cell r="V14">
            <v>48.532295450502694</v>
          </cell>
          <cell r="W14">
            <v>47.383057471007305</v>
          </cell>
          <cell r="X14">
            <v>46.415990002225243</v>
          </cell>
          <cell r="Y14">
            <v>45.607105078961546</v>
          </cell>
          <cell r="Z14">
            <v>44.932955856590866</v>
          </cell>
          <cell r="AA14">
            <v>44.370536676525802</v>
          </cell>
          <cell r="AB14">
            <v>43.897192886684664</v>
          </cell>
          <cell r="AC14">
            <v>43.490542898460646</v>
          </cell>
          <cell r="AD14">
            <v>43.12841447693021</v>
          </cell>
          <cell r="AE14">
            <v>42.788796796421948</v>
          </cell>
          <cell r="AF14">
            <v>42.449809400559147</v>
          </cell>
          <cell r="AG14">
            <v>42.089688925158242</v>
          </cell>
          <cell r="AH14">
            <v>41.686794304534409</v>
          </cell>
          <cell r="AI14">
            <v>41.21963121093394</v>
          </cell>
          <cell r="AJ14">
            <v>40.666896696347898</v>
          </cell>
          <cell r="AK14">
            <v>40.007545446317813</v>
          </cell>
          <cell r="AL14">
            <v>39.220879764456917</v>
          </cell>
          <cell r="AM14">
            <v>38.286666464399161</v>
          </cell>
        </row>
        <row r="15">
          <cell r="A15" t="str">
            <v>RM3OfOTRG22</v>
          </cell>
          <cell r="B15" t="str">
            <v>RD</v>
          </cell>
          <cell r="C15" t="str">
            <v>Moderate</v>
          </cell>
          <cell r="D15">
            <v>30</v>
          </cell>
          <cell r="E15" t="str">
            <v>OffShoreWind</v>
          </cell>
          <cell r="F15" t="str">
            <v>OTRG2</v>
          </cell>
          <cell r="G15">
            <v>126.18476605415132</v>
          </cell>
          <cell r="H15">
            <v>118.86830638735101</v>
          </cell>
          <cell r="I15">
            <v>112.12883777009399</v>
          </cell>
          <cell r="J15">
            <v>105.94128272105279</v>
          </cell>
          <cell r="K15">
            <v>100.2805637588999</v>
          </cell>
          <cell r="L15">
            <v>95.121603402307841</v>
          </cell>
          <cell r="M15">
            <v>90.439324169949145</v>
          </cell>
          <cell r="N15">
            <v>86.208648580496302</v>
          </cell>
          <cell r="O15">
            <v>82.40449915262181</v>
          </cell>
          <cell r="P15">
            <v>79.001798404998183</v>
          </cell>
          <cell r="Q15">
            <v>75.975468856297994</v>
          </cell>
          <cell r="R15">
            <v>73.300433025193698</v>
          </cell>
          <cell r="S15">
            <v>70.951613430357796</v>
          </cell>
          <cell r="T15">
            <v>68.90393259046283</v>
          </cell>
          <cell r="U15">
            <v>67.132313024181286</v>
          </cell>
          <cell r="V15">
            <v>65.611677250185693</v>
          </cell>
          <cell r="W15">
            <v>64.31694778714855</v>
          </cell>
          <cell r="X15">
            <v>63.223047153742407</v>
          </cell>
          <cell r="Y15">
            <v>62.304897868639706</v>
          </cell>
          <cell r="Z15">
            <v>61.537422450513027</v>
          </cell>
          <cell r="AA15">
            <v>60.895543418034869</v>
          </cell>
          <cell r="AB15">
            <v>60.354183289877689</v>
          </cell>
          <cell r="AC15">
            <v>59.888264584714051</v>
          </cell>
          <cell r="AD15">
            <v>59.472709821216505</v>
          </cell>
          <cell r="AE15">
            <v>59.082441518057458</v>
          </cell>
          <cell r="AF15">
            <v>58.692382193909445</v>
          </cell>
          <cell r="AG15">
            <v>58.277454367445053</v>
          </cell>
          <cell r="AH15">
            <v>57.812580557336737</v>
          </cell>
          <cell r="AI15">
            <v>57.272683282257027</v>
          </cell>
          <cell r="AJ15">
            <v>56.632685060878373</v>
          </cell>
          <cell r="AK15">
            <v>55.86750841187343</v>
          </cell>
          <cell r="AL15">
            <v>54.952075853914529</v>
          </cell>
          <cell r="AM15">
            <v>53.861309905674361</v>
          </cell>
        </row>
        <row r="16">
          <cell r="A16" t="str">
            <v>RC3OfOTRG22</v>
          </cell>
          <cell r="B16" t="str">
            <v>RD</v>
          </cell>
          <cell r="C16" t="str">
            <v>Conservative</v>
          </cell>
          <cell r="D16">
            <v>30</v>
          </cell>
          <cell r="E16" t="str">
            <v>OffShoreWind</v>
          </cell>
          <cell r="F16" t="str">
            <v>OTRG2</v>
          </cell>
          <cell r="G16">
            <v>126.18476605415132</v>
          </cell>
          <cell r="H16">
            <v>121.89487994258381</v>
          </cell>
          <cell r="I16">
            <v>118.13848555260245</v>
          </cell>
          <cell r="J16">
            <v>115.47328131814137</v>
          </cell>
          <cell r="K16">
            <v>113.40598830684334</v>
          </cell>
          <cell r="L16">
            <v>111.71688692816002</v>
          </cell>
          <cell r="M16">
            <v>110.28877206121946</v>
          </cell>
          <cell r="N16">
            <v>109.05168269369896</v>
          </cell>
          <cell r="O16">
            <v>107.96049253817864</v>
          </cell>
          <cell r="P16">
            <v>106.98438968240092</v>
          </cell>
          <cell r="Q16">
            <v>106.10139724343237</v>
          </cell>
          <cell r="R16">
            <v>105.2952883037176</v>
          </cell>
          <cell r="S16">
            <v>104.55373996317931</v>
          </cell>
          <cell r="T16">
            <v>103.86717343677707</v>
          </cell>
          <cell r="U16">
            <v>103.22799529241956</v>
          </cell>
          <cell r="V16">
            <v>102.63008406925657</v>
          </cell>
          <cell r="W16">
            <v>102.06843280819355</v>
          </cell>
          <cell r="X16">
            <v>101.53889391373622</v>
          </cell>
          <cell r="Y16">
            <v>101.03799308996579</v>
          </cell>
          <cell r="Z16">
            <v>100.56279105795852</v>
          </cell>
          <cell r="AA16">
            <v>100.11077904679568</v>
          </cell>
          <cell r="AB16">
            <v>99.679798618989921</v>
          </cell>
          <cell r="AC16">
            <v>99.267979332430443</v>
          </cell>
          <cell r="AD16">
            <v>98.873689679275159</v>
          </cell>
          <cell r="AE16">
            <v>98.49549804666043</v>
          </cell>
          <cell r="AF16">
            <v>98.132141338736858</v>
          </cell>
          <cell r="AG16">
            <v>97.782499523754851</v>
          </cell>
          <cell r="AH16">
            <v>97.445574812334613</v>
          </cell>
          <cell r="AI16">
            <v>97.120474491147576</v>
          </cell>
          <cell r="AJ16">
            <v>96.806396667977111</v>
          </cell>
          <cell r="AK16">
            <v>96.502618355028147</v>
          </cell>
          <cell r="AL16">
            <v>96.208485444814102</v>
          </cell>
          <cell r="AM16">
            <v>95.923404229008526</v>
          </cell>
        </row>
        <row r="17">
          <cell r="A17" t="str">
            <v>RA3OfOTRG33</v>
          </cell>
          <cell r="B17" t="str">
            <v>RD</v>
          </cell>
          <cell r="C17" t="str">
            <v>Advanced</v>
          </cell>
          <cell r="D17">
            <v>30</v>
          </cell>
          <cell r="E17" t="str">
            <v>OffShoreWind</v>
          </cell>
          <cell r="F17" t="str">
            <v>OTRG3</v>
          </cell>
          <cell r="G17">
            <v>128.44018537902633</v>
          </cell>
          <cell r="H17">
            <v>119.31492878115139</v>
          </cell>
          <cell r="I17">
            <v>110.846242179131</v>
          </cell>
          <cell r="J17">
            <v>103.01611128999177</v>
          </cell>
          <cell r="K17">
            <v>95.802263970787067</v>
          </cell>
          <cell r="L17">
            <v>89.178761381292844</v>
          </cell>
          <cell r="M17">
            <v>83.116595223817072</v>
          </cell>
          <cell r="N17">
            <v>77.584279241946163</v>
          </cell>
          <cell r="O17">
            <v>72.548424158441122</v>
          </cell>
          <cell r="P17">
            <v>67.974286613364569</v>
          </cell>
          <cell r="Q17">
            <v>63.826284373464404</v>
          </cell>
          <cell r="R17">
            <v>60.068472034626559</v>
          </cell>
          <cell r="S17">
            <v>56.664973509814502</v>
          </cell>
          <cell r="T17">
            <v>53.580369640293036</v>
          </cell>
          <cell r="U17">
            <v>50.780041134596111</v>
          </cell>
          <cell r="V17">
            <v>49.399758936488261</v>
          </cell>
          <cell r="W17">
            <v>48.229979542772384</v>
          </cell>
          <cell r="X17">
            <v>47.245626765107538</v>
          </cell>
          <cell r="Y17">
            <v>46.422283878774458</v>
          </cell>
          <cell r="Z17">
            <v>45.736084951581788</v>
          </cell>
          <cell r="AA17">
            <v>45.163613123110224</v>
          </cell>
          <cell r="AB17">
            <v>44.681808813316472</v>
          </cell>
          <cell r="AC17">
            <v>44.26789038635313</v>
          </cell>
          <cell r="AD17">
            <v>43.899289302031882</v>
          </cell>
          <cell r="AE17">
            <v>43.553601314436328</v>
          </cell>
          <cell r="AF17">
            <v>43.2085548771581</v>
          </cell>
          <cell r="AG17">
            <v>42.841997628881188</v>
          </cell>
          <cell r="AH17">
            <v>42.431901692744731</v>
          </cell>
          <cell r="AI17">
            <v>41.956388552604388</v>
          </cell>
          <cell r="AJ17">
            <v>41.393774492771279</v>
          </cell>
          <cell r="AK17">
            <v>40.72263803603439</v>
          </cell>
          <cell r="AL17">
            <v>39.921911536560032</v>
          </cell>
          <cell r="AM17">
            <v>38.971000161160902</v>
          </cell>
        </row>
        <row r="18">
          <cell r="A18" t="str">
            <v>RM3OfOTRG33</v>
          </cell>
          <cell r="B18" t="str">
            <v>RD</v>
          </cell>
          <cell r="C18" t="str">
            <v>Moderate</v>
          </cell>
          <cell r="D18">
            <v>30</v>
          </cell>
          <cell r="E18" t="str">
            <v>OffShoreWind</v>
          </cell>
          <cell r="F18" t="str">
            <v>OTRG3</v>
          </cell>
          <cell r="G18">
            <v>128.44018537902633</v>
          </cell>
          <cell r="H18">
            <v>120.99295172866061</v>
          </cell>
          <cell r="I18">
            <v>114.13302223301018</v>
          </cell>
          <cell r="J18">
            <v>107.83487117727395</v>
          </cell>
          <cell r="K18">
            <v>102.07297284665081</v>
          </cell>
          <cell r="L18">
            <v>96.821801526339669</v>
          </cell>
          <cell r="M18">
            <v>92.05583150153943</v>
          </cell>
          <cell r="N18">
            <v>87.749537057448975</v>
          </cell>
          <cell r="O18">
            <v>83.877392479267215</v>
          </cell>
          <cell r="P18">
            <v>80.413872052193028</v>
          </cell>
          <cell r="Q18">
            <v>77.333450061425381</v>
          </cell>
          <cell r="R18">
            <v>74.61060079216314</v>
          </cell>
          <cell r="S18">
            <v>72.219798529605171</v>
          </cell>
          <cell r="T18">
            <v>70.135517558950411</v>
          </cell>
          <cell r="U18">
            <v>68.332232165397741</v>
          </cell>
          <cell r="V18">
            <v>66.784416634146083</v>
          </cell>
          <cell r="W18">
            <v>65.466545250394319</v>
          </cell>
          <cell r="X18">
            <v>64.353092299341384</v>
          </cell>
          <cell r="Y18">
            <v>63.41853206618611</v>
          </cell>
          <cell r="Z18">
            <v>62.637338836127469</v>
          </cell>
          <cell r="AA18">
            <v>61.983986894364349</v>
          </cell>
          <cell r="AB18">
            <v>61.432950526095603</v>
          </cell>
          <cell r="AC18">
            <v>60.958704016520173</v>
          </cell>
          <cell r="AD18">
            <v>60.535721650837004</v>
          </cell>
          <cell r="AE18">
            <v>60.138477714244893</v>
          </cell>
          <cell r="AF18">
            <v>59.74144649194276</v>
          </cell>
          <cell r="AG18">
            <v>59.31910226912958</v>
          </cell>
          <cell r="AH18">
            <v>58.845919331004211</v>
          </cell>
          <cell r="AI18">
            <v>58.296371962765562</v>
          </cell>
          <cell r="AJ18">
            <v>57.644934449612464</v>
          </cell>
          <cell r="AK18">
            <v>56.866081076743974</v>
          </cell>
          <cell r="AL18">
            <v>55.93428612935881</v>
          </cell>
          <cell r="AM18">
            <v>54.824023892656051</v>
          </cell>
        </row>
        <row r="19">
          <cell r="A19" t="str">
            <v>RC3OfOTRG33</v>
          </cell>
          <cell r="B19" t="str">
            <v>RD</v>
          </cell>
          <cell r="C19" t="str">
            <v>Conservative</v>
          </cell>
          <cell r="D19">
            <v>30</v>
          </cell>
          <cell r="E19" t="str">
            <v>OffShoreWind</v>
          </cell>
          <cell r="F19" t="str">
            <v>OTRG3</v>
          </cell>
          <cell r="G19">
            <v>128.44018537902633</v>
          </cell>
          <cell r="H19">
            <v>124.07362208731973</v>
          </cell>
          <cell r="I19">
            <v>120.25008611785974</v>
          </cell>
          <cell r="J19">
            <v>117.53724417463944</v>
          </cell>
          <cell r="K19">
            <v>115.43300048574645</v>
          </cell>
          <cell r="L19">
            <v>113.71370820517946</v>
          </cell>
          <cell r="M19">
            <v>112.26006729440842</v>
          </cell>
          <cell r="N19">
            <v>111.00086626195916</v>
          </cell>
          <cell r="O19">
            <v>109.89017223571946</v>
          </cell>
          <cell r="P19">
            <v>108.89662257306617</v>
          </cell>
          <cell r="Q19">
            <v>107.99784757751138</v>
          </cell>
          <cell r="R19">
            <v>107.17733029249916</v>
          </cell>
          <cell r="S19">
            <v>106.42252755913772</v>
          </cell>
          <cell r="T19">
            <v>105.72368938172812</v>
          </cell>
          <cell r="U19">
            <v>105.07308660360617</v>
          </cell>
          <cell r="V19">
            <v>104.46448834927888</v>
          </cell>
          <cell r="W19">
            <v>103.89279816554989</v>
          </cell>
          <cell r="X19">
            <v>103.35379432303918</v>
          </cell>
          <cell r="Y19">
            <v>102.84394042646048</v>
          </cell>
          <cell r="Z19">
            <v>102.36024466038589</v>
          </cell>
          <cell r="AA19">
            <v>101.90015341226814</v>
          </cell>
          <cell r="AB19">
            <v>101.4614696648311</v>
          </cell>
          <cell r="AC19">
            <v>101.04228954378813</v>
          </cell>
          <cell r="AD19">
            <v>100.64095237981888</v>
          </cell>
          <cell r="AE19">
            <v>100.25600097149288</v>
          </cell>
          <cell r="AF19">
            <v>99.88614964645744</v>
          </cell>
          <cell r="AG19">
            <v>99.5302583535792</v>
          </cell>
          <cell r="AH19">
            <v>99.187311469047842</v>
          </cell>
          <cell r="AI19">
            <v>98.856400323227561</v>
          </cell>
          <cell r="AJ19">
            <v>98.536708690925892</v>
          </cell>
          <cell r="AK19">
            <v>98.227500661705079</v>
          </cell>
          <cell r="AL19">
            <v>97.928110436598587</v>
          </cell>
          <cell r="AM19">
            <v>97.637933695371103</v>
          </cell>
        </row>
        <row r="20">
          <cell r="A20" t="str">
            <v>RA3OfOTRG44</v>
          </cell>
          <cell r="B20" t="str">
            <v>RD</v>
          </cell>
          <cell r="C20" t="str">
            <v>Advanced</v>
          </cell>
          <cell r="D20">
            <v>30</v>
          </cell>
          <cell r="E20" t="str">
            <v>OffShoreWind</v>
          </cell>
          <cell r="F20" t="str">
            <v>OTRG4</v>
          </cell>
          <cell r="G20">
            <v>129.63653878822083</v>
          </cell>
          <cell r="H20">
            <v>120.42628517941488</v>
          </cell>
          <cell r="I20">
            <v>111.8787171739005</v>
          </cell>
          <cell r="J20">
            <v>103.97565269504386</v>
          </cell>
          <cell r="K20">
            <v>96.694612146490641</v>
          </cell>
          <cell r="L20">
            <v>90.009415081234266</v>
          </cell>
          <cell r="M20">
            <v>83.890783004403133</v>
          </cell>
          <cell r="N20">
            <v>78.306936381509558</v>
          </cell>
          <cell r="O20">
            <v>73.224174931592927</v>
          </cell>
          <cell r="P20">
            <v>68.607431678419417</v>
          </cell>
          <cell r="Q20">
            <v>64.420792958772623</v>
          </cell>
          <cell r="R20">
            <v>60.627978555826758</v>
          </cell>
          <cell r="S20">
            <v>57.192778215486086</v>
          </cell>
          <cell r="T20">
            <v>54.079442868005245</v>
          </cell>
          <cell r="U20">
            <v>51.253030761254884</v>
          </cell>
          <cell r="V20">
            <v>49.85989195360164</v>
          </cell>
          <cell r="W20">
            <v>48.679216674290863</v>
          </cell>
          <cell r="X20">
            <v>47.685695163351966</v>
          </cell>
          <cell r="Y20">
            <v>46.854683266996105</v>
          </cell>
          <cell r="Z20">
            <v>46.162092754307743</v>
          </cell>
          <cell r="AA20">
            <v>45.584288649013011</v>
          </cell>
          <cell r="AB20">
            <v>45.097996583094606</v>
          </cell>
          <cell r="AC20">
            <v>44.680222721636483</v>
          </cell>
          <cell r="AD20">
            <v>44.308188310256732</v>
          </cell>
          <cell r="AE20">
            <v>43.959280419160905</v>
          </cell>
          <cell r="AF20">
            <v>43.611020054089359</v>
          </cell>
          <cell r="AG20">
            <v>43.241048516021856</v>
          </cell>
          <cell r="AH20">
            <v>42.827132749901146</v>
          </cell>
          <cell r="AI20">
            <v>42.347190452603755</v>
          </cell>
          <cell r="AJ20">
            <v>41.779335935926433</v>
          </cell>
          <cell r="AK20">
            <v>41.101948192758563</v>
          </cell>
          <cell r="AL20">
            <v>40.293763343121825</v>
          </cell>
          <cell r="AM20">
            <v>39.333994723687709</v>
          </cell>
        </row>
        <row r="21">
          <cell r="A21" t="str">
            <v>RM3OfOTRG44</v>
          </cell>
          <cell r="B21" t="str">
            <v>RD</v>
          </cell>
          <cell r="C21" t="str">
            <v>Moderate</v>
          </cell>
          <cell r="D21">
            <v>30</v>
          </cell>
          <cell r="E21" t="str">
            <v>OffShoreWind</v>
          </cell>
          <cell r="F21" t="str">
            <v>OTRG4</v>
          </cell>
          <cell r="G21">
            <v>129.63653878822083</v>
          </cell>
          <cell r="H21">
            <v>122.1199380364266</v>
          </cell>
          <cell r="I21">
            <v>115.19611187156212</v>
          </cell>
          <cell r="J21">
            <v>108.83929682009187</v>
          </cell>
          <cell r="K21">
            <v>103.02372940848032</v>
          </cell>
          <cell r="L21">
            <v>97.723646163191958</v>
          </cell>
          <cell r="M21">
            <v>92.913283610691266</v>
          </cell>
          <cell r="N21">
            <v>88.566878277442726</v>
          </cell>
          <cell r="O21">
            <v>84.658666689910802</v>
          </cell>
          <cell r="P21">
            <v>81.162885374559963</v>
          </cell>
          <cell r="Q21">
            <v>78.053770857854758</v>
          </cell>
          <cell r="R21">
            <v>75.305559666259626</v>
          </cell>
          <cell r="S21">
            <v>72.892488326239018</v>
          </cell>
          <cell r="T21">
            <v>70.788793364257458</v>
          </cell>
          <cell r="U21">
            <v>68.968711306779383</v>
          </cell>
          <cell r="V21">
            <v>67.406478680269316</v>
          </cell>
          <cell r="W21">
            <v>66.07633201119171</v>
          </cell>
          <cell r="X21">
            <v>64.952507826011086</v>
          </cell>
          <cell r="Y21">
            <v>64.009242651191855</v>
          </cell>
          <cell r="Z21">
            <v>63.22077301319856</v>
          </cell>
          <cell r="AA21">
            <v>62.561335438495675</v>
          </cell>
          <cell r="AB21">
            <v>62.005166453547631</v>
          </cell>
          <cell r="AC21">
            <v>61.52650258481895</v>
          </cell>
          <cell r="AD21">
            <v>61.099580358774155</v>
          </cell>
          <cell r="AE21">
            <v>60.698636301877627</v>
          </cell>
          <cell r="AF21">
            <v>60.297906940593862</v>
          </cell>
          <cell r="AG21">
            <v>59.871628801387416</v>
          </cell>
          <cell r="AH21">
            <v>59.394038410722729</v>
          </cell>
          <cell r="AI21">
            <v>58.839372295064287</v>
          </cell>
          <cell r="AJ21">
            <v>58.181866980876507</v>
          </cell>
          <cell r="AK21">
            <v>57.395758994624018</v>
          </cell>
          <cell r="AL21">
            <v>56.455284862771123</v>
          </cell>
          <cell r="AM21">
            <v>55.334681111782473</v>
          </cell>
        </row>
        <row r="22">
          <cell r="A22" t="str">
            <v>RC3OfOTRG44</v>
          </cell>
          <cell r="B22" t="str">
            <v>RD</v>
          </cell>
          <cell r="C22" t="str">
            <v>Conservative</v>
          </cell>
          <cell r="D22">
            <v>30</v>
          </cell>
          <cell r="E22" t="str">
            <v>OffShoreWind</v>
          </cell>
          <cell r="F22" t="str">
            <v>OTRG4</v>
          </cell>
          <cell r="G22">
            <v>129.63653878822083</v>
          </cell>
          <cell r="H22">
            <v>125.22930323444079</v>
          </cell>
          <cell r="I22">
            <v>121.3701530194957</v>
          </cell>
          <cell r="J22">
            <v>118.63204236697074</v>
          </cell>
          <cell r="K22">
            <v>116.50819874443117</v>
          </cell>
          <cell r="L22">
            <v>114.77289215202566</v>
          </cell>
          <cell r="M22">
            <v>113.30571133352079</v>
          </cell>
          <cell r="N22">
            <v>112.0347814995007</v>
          </cell>
          <cell r="O22">
            <v>110.91374193708054</v>
          </cell>
          <cell r="P22">
            <v>109.91093787696111</v>
          </cell>
          <cell r="Q22">
            <v>109.00379126058644</v>
          </cell>
          <cell r="R22">
            <v>108.17563128455558</v>
          </cell>
          <cell r="S22">
            <v>107.41379795698673</v>
          </cell>
          <cell r="T22">
            <v>106.70845046605075</v>
          </cell>
          <cell r="U22">
            <v>106.05178766201601</v>
          </cell>
          <cell r="V22">
            <v>105.43752063203067</v>
          </cell>
          <cell r="W22">
            <v>104.86050545209203</v>
          </cell>
          <cell r="X22">
            <v>104.31648106961049</v>
          </cell>
          <cell r="Y22">
            <v>103.80187814962014</v>
          </cell>
          <cell r="Z22">
            <v>103.3136770094911</v>
          </cell>
          <cell r="AA22">
            <v>102.84930025110566</v>
          </cell>
          <cell r="AB22">
            <v>102.4065303931164</v>
          </cell>
          <cell r="AC22">
            <v>101.98344582763966</v>
          </cell>
          <cell r="AD22">
            <v>101.57837041708555</v>
          </cell>
          <cell r="AE22">
            <v>101.18983338695151</v>
          </cell>
          <cell r="AF22">
            <v>100.81653708951667</v>
          </cell>
          <cell r="AG22">
            <v>100.45733085466539</v>
          </cell>
          <cell r="AH22">
            <v>100.11118959858068</v>
          </cell>
          <cell r="AI22">
            <v>99.777196187842492</v>
          </cell>
          <cell r="AJ22">
            <v>99.45452679454597</v>
          </cell>
          <cell r="AK22">
            <v>99.142438653631004</v>
          </cell>
          <cell r="AL22">
            <v>98.840259764560585</v>
          </cell>
          <cell r="AM22">
            <v>98.547380178171267</v>
          </cell>
        </row>
        <row r="23">
          <cell r="A23" t="str">
            <v>RA3OfOTRG55</v>
          </cell>
          <cell r="B23" t="str">
            <v>RD</v>
          </cell>
          <cell r="C23" t="str">
            <v>Advanced</v>
          </cell>
          <cell r="D23">
            <v>30</v>
          </cell>
          <cell r="E23" t="str">
            <v>OffShoreWind</v>
          </cell>
          <cell r="F23" t="str">
            <v>OTRG5</v>
          </cell>
          <cell r="G23">
            <v>133.21206594571589</v>
          </cell>
          <cell r="H23">
            <v>123.7477827846438</v>
          </cell>
          <cell r="I23">
            <v>114.9644628698303</v>
          </cell>
          <cell r="J23">
            <v>106.84342264173101</v>
          </cell>
          <cell r="K23">
            <v>99.361562490467591</v>
          </cell>
          <cell r="L23">
            <v>92.49197988172584</v>
          </cell>
          <cell r="M23">
            <v>86.20458878554777</v>
          </cell>
          <cell r="N23">
            <v>80.466733150765506</v>
          </cell>
          <cell r="O23">
            <v>75.243783203307032</v>
          </cell>
          <cell r="P23">
            <v>70.499704778775154</v>
          </cell>
          <cell r="Q23">
            <v>66.197593673174168</v>
          </cell>
          <cell r="R23">
            <v>62.300169018922347</v>
          </cell>
          <cell r="S23">
            <v>58.770221840821762</v>
          </cell>
          <cell r="T23">
            <v>55.571017068027949</v>
          </cell>
          <cell r="U23">
            <v>52.666649214075278</v>
          </cell>
          <cell r="V23">
            <v>51.235086010896758</v>
          </cell>
          <cell r="W23">
            <v>50.021846328333481</v>
          </cell>
          <cell r="X23">
            <v>49.000922333672605</v>
          </cell>
          <cell r="Y23">
            <v>48.146990158579008</v>
          </cell>
          <cell r="Z23">
            <v>47.435297190593026</v>
          </cell>
          <cell r="AA23">
            <v>46.841556573189088</v>
          </cell>
          <cell r="AB23">
            <v>46.341852004095117</v>
          </cell>
          <cell r="AC23">
            <v>45.912555451570896</v>
          </cell>
          <cell r="AD23">
            <v>45.530259896582677</v>
          </cell>
          <cell r="AE23">
            <v>45.17172871831999</v>
          </cell>
          <cell r="AF23">
            <v>44.813862925605648</v>
          </cell>
          <cell r="AG23">
            <v>44.433687140385103</v>
          </cell>
          <cell r="AH23">
            <v>44.008355093974025</v>
          </cell>
          <cell r="AI23">
            <v>43.515175427536285</v>
          </cell>
          <cell r="AJ23">
            <v>42.931658820025113</v>
          </cell>
          <cell r="AK23">
            <v>42.235587931700096</v>
          </cell>
          <cell r="AL23">
            <v>41.405112399936513</v>
          </cell>
          <cell r="AM23">
            <v>40.418872240952084</v>
          </cell>
        </row>
        <row r="24">
          <cell r="A24" t="str">
            <v>RM3OfOTRG55</v>
          </cell>
          <cell r="B24" t="str">
            <v>RD</v>
          </cell>
          <cell r="C24" t="str">
            <v>Moderate</v>
          </cell>
          <cell r="D24">
            <v>30</v>
          </cell>
          <cell r="E24" t="str">
            <v>OffShoreWind</v>
          </cell>
          <cell r="F24" t="str">
            <v>OTRG5</v>
          </cell>
          <cell r="G24">
            <v>133.21206594571589</v>
          </cell>
          <cell r="H24">
            <v>125.4881485656677</v>
          </cell>
          <cell r="I24">
            <v>118.37335518802773</v>
          </cell>
          <cell r="J24">
            <v>111.84121175256817</v>
          </cell>
          <cell r="K24">
            <v>105.86524419906121</v>
          </cell>
          <cell r="L24">
            <v>100.41897846727903</v>
          </cell>
          <cell r="M24">
            <v>95.475940496993843</v>
          </cell>
          <cell r="N24">
            <v>91.009656227977814</v>
          </cell>
          <cell r="O24">
            <v>86.993651600003133</v>
          </cell>
          <cell r="P24">
            <v>83.401452552841974</v>
          </cell>
          <cell r="Q24">
            <v>80.206585026266595</v>
          </cell>
          <cell r="R24">
            <v>77.382574960049141</v>
          </cell>
          <cell r="S24">
            <v>74.902948293961771</v>
          </cell>
          <cell r="T24">
            <v>72.741230967776715</v>
          </cell>
          <cell r="U24">
            <v>70.870948921266134</v>
          </cell>
          <cell r="V24">
            <v>69.265628094202228</v>
          </cell>
          <cell r="W24">
            <v>67.898794426357185</v>
          </cell>
          <cell r="X24">
            <v>66.743973857503221</v>
          </cell>
          <cell r="Y24">
            <v>65.774692327412467</v>
          </cell>
          <cell r="Z24">
            <v>64.964475775857167</v>
          </cell>
          <cell r="AA24">
            <v>64.286850142609495</v>
          </cell>
          <cell r="AB24">
            <v>63.715341367441603</v>
          </cell>
          <cell r="AC24">
            <v>63.223475390125721</v>
          </cell>
          <cell r="AD24">
            <v>62.784778150434079</v>
          </cell>
          <cell r="AE24">
            <v>62.372775588138765</v>
          </cell>
          <cell r="AF24">
            <v>61.960993643011982</v>
          </cell>
          <cell r="AG24">
            <v>61.522958254826001</v>
          </cell>
          <cell r="AH24">
            <v>61.032195363352962</v>
          </cell>
          <cell r="AI24">
            <v>60.462230908365058</v>
          </cell>
          <cell r="AJ24">
            <v>59.78659082963442</v>
          </cell>
          <cell r="AK24">
            <v>58.978801066933386</v>
          </cell>
          <cell r="AL24">
            <v>58.012387560033957</v>
          </cell>
          <cell r="AM24">
            <v>56.860876248708507</v>
          </cell>
        </row>
        <row r="25">
          <cell r="A25" t="str">
            <v>RC3OfOTRG55</v>
          </cell>
          <cell r="B25" t="str">
            <v>RD</v>
          </cell>
          <cell r="C25" t="str">
            <v>Conservative</v>
          </cell>
          <cell r="D25">
            <v>30</v>
          </cell>
          <cell r="E25" t="str">
            <v>OffShoreWind</v>
          </cell>
          <cell r="F25" t="str">
            <v>OTRG5</v>
          </cell>
          <cell r="G25">
            <v>133.21206594571589</v>
          </cell>
          <cell r="H25">
            <v>128.68327368763536</v>
          </cell>
          <cell r="I25">
            <v>124.717683602208</v>
          </cell>
          <cell r="J25">
            <v>121.90405265972586</v>
          </cell>
          <cell r="K25">
            <v>119.72163094939062</v>
          </cell>
          <cell r="L25">
            <v>117.93846257429848</v>
          </cell>
          <cell r="M25">
            <v>116.43081519512673</v>
          </cell>
          <cell r="N25">
            <v>115.12483163181635</v>
          </cell>
          <cell r="O25">
            <v>113.97287248887109</v>
          </cell>
          <cell r="P25">
            <v>112.9424099214811</v>
          </cell>
          <cell r="Q25">
            <v>112.0102431418639</v>
          </cell>
          <cell r="R25">
            <v>111.15924154638896</v>
          </cell>
          <cell r="S25">
            <v>110.37639596581127</v>
          </cell>
          <cell r="T25">
            <v>109.65159416721723</v>
          </cell>
          <cell r="U25">
            <v>108.97681983605374</v>
          </cell>
          <cell r="V25">
            <v>108.34561060390688</v>
          </cell>
          <cell r="W25">
            <v>107.75268067134185</v>
          </cell>
          <cell r="X25">
            <v>107.19365146096159</v>
          </cell>
          <cell r="Y25">
            <v>106.66485519137281</v>
          </cell>
          <cell r="Z25">
            <v>106.16318889357166</v>
          </cell>
          <cell r="AA25">
            <v>105.68600408178986</v>
          </cell>
          <cell r="AB25">
            <v>105.23102211395442</v>
          </cell>
          <cell r="AC25">
            <v>104.79626838199175</v>
          </cell>
          <cell r="AD25">
            <v>104.38002051847948</v>
          </cell>
          <cell r="AE25">
            <v>103.98076718323638</v>
          </cell>
          <cell r="AF25">
            <v>103.59717493790178</v>
          </cell>
          <cell r="AG25">
            <v>103.22806137553422</v>
          </cell>
          <cell r="AH25">
            <v>102.87237313930774</v>
          </cell>
          <cell r="AI25">
            <v>102.52916780019132</v>
          </cell>
          <cell r="AJ25">
            <v>102.19759880814426</v>
          </cell>
          <cell r="AK25">
            <v>101.87690291177853</v>
          </cell>
          <cell r="AL25">
            <v>101.56638957599738</v>
          </cell>
          <cell r="AM25">
            <v>101.26543202852703</v>
          </cell>
        </row>
        <row r="26">
          <cell r="A26" t="str">
            <v>RA3OfOTRG66</v>
          </cell>
          <cell r="B26" t="str">
            <v>RD</v>
          </cell>
          <cell r="C26" t="str">
            <v>Advanced</v>
          </cell>
          <cell r="D26">
            <v>30</v>
          </cell>
          <cell r="E26" t="str">
            <v>OffShoreWind</v>
          </cell>
          <cell r="F26" t="str">
            <v>OTRG6</v>
          </cell>
          <cell r="G26">
            <v>131.33122003306599</v>
          </cell>
          <cell r="H26">
            <v>122.00056484460501</v>
          </cell>
          <cell r="I26">
            <v>113.3412582557916</v>
          </cell>
          <cell r="J26">
            <v>105.33488050373042</v>
          </cell>
          <cell r="K26">
            <v>97.958658126227363</v>
          </cell>
          <cell r="L26">
            <v>91.186068430849232</v>
          </cell>
          <cell r="M26">
            <v>84.987450177885663</v>
          </cell>
          <cell r="N26">
            <v>79.330608393023368</v>
          </cell>
          <cell r="O26">
            <v>74.181402246405398</v>
          </cell>
          <cell r="P26">
            <v>69.504306346697575</v>
          </cell>
          <cell r="Q26">
            <v>65.262937547217973</v>
          </cell>
          <cell r="R26">
            <v>61.420541355881788</v>
          </cell>
          <cell r="S26">
            <v>57.940434157926148</v>
          </cell>
          <cell r="T26">
            <v>54.786399551797935</v>
          </cell>
          <cell r="U26">
            <v>51.923039007266958</v>
          </cell>
          <cell r="V26">
            <v>50.511688310968232</v>
          </cell>
          <cell r="W26">
            <v>49.315578584928133</v>
          </cell>
          <cell r="X26">
            <v>48.309069205856716</v>
          </cell>
          <cell r="Y26">
            <v>47.467193857821556</v>
          </cell>
          <cell r="Z26">
            <v>46.765549415097865</v>
          </cell>
          <cell r="AA26">
            <v>46.180191931800366</v>
          </cell>
          <cell r="AB26">
            <v>45.687542784372901</v>
          </cell>
          <cell r="AC26">
            <v>45.26430754964597</v>
          </cell>
          <cell r="AD26">
            <v>44.887409696637064</v>
          </cell>
          <cell r="AE26">
            <v>44.533940686702785</v>
          </cell>
          <cell r="AF26">
            <v>44.18112766761466</v>
          </cell>
          <cell r="AG26">
            <v>43.806319654950173</v>
          </cell>
          <cell r="AH26">
            <v>43.386992950737877</v>
          </cell>
          <cell r="AI26">
            <v>42.900776579653574</v>
          </cell>
          <cell r="AJ26">
            <v>42.32549875155334</v>
          </cell>
          <cell r="AK26">
            <v>41.639255817444976</v>
          </cell>
          <cell r="AL26">
            <v>40.820505924033924</v>
          </cell>
          <cell r="AM26">
            <v>39.848190673118054</v>
          </cell>
        </row>
        <row r="27">
          <cell r="A27" t="str">
            <v>RM3OfOTRG66</v>
          </cell>
          <cell r="B27" t="str">
            <v>RD</v>
          </cell>
          <cell r="C27" t="str">
            <v>Moderate</v>
          </cell>
          <cell r="D27">
            <v>30</v>
          </cell>
          <cell r="E27" t="str">
            <v>OffShoreWind</v>
          </cell>
          <cell r="F27" t="str">
            <v>OTRG6</v>
          </cell>
          <cell r="G27">
            <v>131.33122003306599</v>
          </cell>
          <cell r="H27">
            <v>123.71635807777061</v>
          </cell>
          <cell r="I27">
            <v>116.70201978990558</v>
          </cell>
          <cell r="J27">
            <v>110.26210490141889</v>
          </cell>
          <cell r="K27">
            <v>104.37051314425851</v>
          </cell>
          <cell r="L27">
            <v>99.001144250372406</v>
          </cell>
          <cell r="M27">
            <v>94.127897951708562</v>
          </cell>
          <cell r="N27">
            <v>89.724673980214945</v>
          </cell>
          <cell r="O27">
            <v>85.765372067839522</v>
          </cell>
          <cell r="P27">
            <v>82.223891946530259</v>
          </cell>
          <cell r="Q27">
            <v>79.074133348235193</v>
          </cell>
          <cell r="R27">
            <v>76.28999600490225</v>
          </cell>
          <cell r="S27">
            <v>73.845379648479394</v>
          </cell>
          <cell r="T27">
            <v>71.714184010914607</v>
          </cell>
          <cell r="U27">
            <v>69.87030882415587</v>
          </cell>
          <cell r="V27">
            <v>68.287653820151164</v>
          </cell>
          <cell r="W27">
            <v>66.94011873084844</v>
          </cell>
          <cell r="X27">
            <v>65.801603288195722</v>
          </cell>
          <cell r="Y27">
            <v>64.846007224140905</v>
          </cell>
          <cell r="Z27">
            <v>64.047230270632042</v>
          </cell>
          <cell r="AA27">
            <v>63.379172159617085</v>
          </cell>
          <cell r="AB27">
            <v>62.815732623043964</v>
          </cell>
          <cell r="AC27">
            <v>62.330811392860696</v>
          </cell>
          <cell r="AD27">
            <v>61.898308201015297</v>
          </cell>
          <cell r="AE27">
            <v>61.492122779455642</v>
          </cell>
          <cell r="AF27">
            <v>61.086154860129717</v>
          </cell>
          <cell r="AG27">
            <v>60.654304174985583</v>
          </cell>
          <cell r="AH27">
            <v>60.170470455971163</v>
          </cell>
          <cell r="AI27">
            <v>59.608553435034445</v>
          </cell>
          <cell r="AJ27">
            <v>58.942452844123331</v>
          </cell>
          <cell r="AK27">
            <v>58.146068415185951</v>
          </cell>
          <cell r="AL27">
            <v>57.193299880170095</v>
          </cell>
          <cell r="AM27">
            <v>56.058046971023913</v>
          </cell>
        </row>
        <row r="28">
          <cell r="A28" t="str">
            <v>RC3OfOTRG66</v>
          </cell>
          <cell r="B28" t="str">
            <v>RD</v>
          </cell>
          <cell r="C28" t="str">
            <v>Conservative</v>
          </cell>
          <cell r="D28">
            <v>30</v>
          </cell>
          <cell r="E28" t="str">
            <v>OffShoreWind</v>
          </cell>
          <cell r="F28" t="str">
            <v>OTRG6</v>
          </cell>
          <cell r="G28">
            <v>131.33122003306599</v>
          </cell>
          <cell r="H28">
            <v>126.86637063442076</v>
          </cell>
          <cell r="I28">
            <v>122.95677145229834</v>
          </cell>
          <cell r="J28">
            <v>120.18286668792405</v>
          </cell>
          <cell r="K28">
            <v>118.03125899525622</v>
          </cell>
          <cell r="L28">
            <v>116.27326750580167</v>
          </cell>
          <cell r="M28">
            <v>114.78690688012856</v>
          </cell>
          <cell r="N28">
            <v>113.49936274142738</v>
          </cell>
          <cell r="O28">
            <v>112.36366832367924</v>
          </cell>
          <cell r="P28">
            <v>111.34775504875954</v>
          </cell>
          <cell r="Q28">
            <v>110.42874970511966</v>
          </cell>
          <cell r="R28">
            <v>109.58976355930496</v>
          </cell>
          <cell r="S28">
            <v>108.81797112094839</v>
          </cell>
          <cell r="T28">
            <v>108.10340293363187</v>
          </cell>
          <cell r="U28">
            <v>107.43815586663713</v>
          </cell>
          <cell r="V28">
            <v>106.81585879493073</v>
          </cell>
          <cell r="W28">
            <v>106.23130055026225</v>
          </cell>
          <cell r="X28">
            <v>105.68016437718256</v>
          </cell>
          <cell r="Y28">
            <v>105.15883428038541</v>
          </cell>
          <cell r="Z28">
            <v>104.6642511022629</v>
          </cell>
          <cell r="AA28">
            <v>104.19380375150949</v>
          </cell>
          <cell r="AB28">
            <v>103.745245758623</v>
          </cell>
          <cell r="AC28">
            <v>103.31663039538816</v>
          </cell>
          <cell r="AD28">
            <v>102.9062596128083</v>
          </cell>
          <cell r="AE28">
            <v>102.51264340959503</v>
          </cell>
          <cell r="AF28">
            <v>102.13446717445169</v>
          </cell>
          <cell r="AG28">
            <v>101.77056519506014</v>
          </cell>
          <cell r="AH28">
            <v>101.41989898713518</v>
          </cell>
          <cell r="AI28">
            <v>101.08153942797642</v>
          </cell>
          <cell r="AJ28">
            <v>100.75465192014046</v>
          </cell>
          <cell r="AK28">
            <v>100.43848398872746</v>
          </cell>
          <cell r="AL28">
            <v>100.13235484843402</v>
          </cell>
          <cell r="AM28">
            <v>99.835646576500551</v>
          </cell>
        </row>
        <row r="29">
          <cell r="A29" t="str">
            <v>RA3OfOTRG77</v>
          </cell>
          <cell r="B29" t="str">
            <v>RD</v>
          </cell>
          <cell r="C29" t="str">
            <v>Advanced</v>
          </cell>
          <cell r="D29">
            <v>30</v>
          </cell>
          <cell r="E29" t="str">
            <v>OffShoreWind</v>
          </cell>
          <cell r="F29" t="str">
            <v>OTRG7</v>
          </cell>
          <cell r="G29">
            <v>125.50522249744894</v>
          </cell>
          <cell r="H29">
            <v>116.58848544756903</v>
          </cell>
          <cell r="I29">
            <v>108.31331523420296</v>
          </cell>
          <cell r="J29">
            <v>100.6621092154203</v>
          </cell>
          <cell r="K29">
            <v>93.613104184886794</v>
          </cell>
          <cell r="L29">
            <v>87.140954026010988</v>
          </cell>
          <cell r="M29">
            <v>81.217313304337424</v>
          </cell>
          <cell r="N29">
            <v>75.811415250064741</v>
          </cell>
          <cell r="O29">
            <v>70.890633558142511</v>
          </cell>
          <cell r="P29">
            <v>66.421018782714825</v>
          </cell>
          <cell r="Q29">
            <v>62.367801773549736</v>
          </cell>
          <cell r="R29">
            <v>58.695858508303431</v>
          </cell>
          <cell r="S29">
            <v>55.370132697757931</v>
          </cell>
          <cell r="T29">
            <v>52.356014539812627</v>
          </cell>
          <cell r="U29">
            <v>49.619675822017292</v>
          </cell>
          <cell r="V29">
            <v>48.270934196710655</v>
          </cell>
          <cell r="W29">
            <v>47.127885215210071</v>
          </cell>
          <cell r="X29">
            <v>46.166025700508818</v>
          </cell>
          <cell r="Y29">
            <v>45.361496869940829</v>
          </cell>
          <cell r="Z29">
            <v>44.690978147309885</v>
          </cell>
          <cell r="AA29">
            <v>44.131587766535972</v>
          </cell>
          <cell r="AB29">
            <v>43.660793077767408</v>
          </cell>
          <cell r="AC29">
            <v>43.256333024097081</v>
          </cell>
          <cell r="AD29">
            <v>42.896154774867504</v>
          </cell>
          <cell r="AE29">
            <v>42.558366039435178</v>
          </cell>
          <cell r="AF29">
            <v>42.221204194372717</v>
          </cell>
          <cell r="AG29">
            <v>41.863023077868675</v>
          </cell>
          <cell r="AH29">
            <v>41.462298167995485</v>
          </cell>
          <cell r="AI29">
            <v>40.997650890528078</v>
          </cell>
          <cell r="AJ29">
            <v>40.447893020347692</v>
          </cell>
          <cell r="AK29">
            <v>39.792092578450571</v>
          </cell>
          <cell r="AL29">
            <v>39.009663331875046</v>
          </cell>
          <cell r="AM29">
            <v>38.080481056151612</v>
          </cell>
        </row>
        <row r="30">
          <cell r="A30" t="str">
            <v>RM3OfOTRG77</v>
          </cell>
          <cell r="B30" t="str">
            <v>RD</v>
          </cell>
          <cell r="C30" t="str">
            <v>Moderate</v>
          </cell>
          <cell r="D30">
            <v>30</v>
          </cell>
          <cell r="E30" t="str">
            <v>OffShoreWind</v>
          </cell>
          <cell r="F30" t="str">
            <v>OTRG7</v>
          </cell>
          <cell r="G30">
            <v>125.50522249744894</v>
          </cell>
          <cell r="H30">
            <v>118.2281642035712</v>
          </cell>
          <cell r="I30">
            <v>111.52498968597189</v>
          </cell>
          <cell r="J30">
            <v>105.37075651323002</v>
          </cell>
          <cell r="K30">
            <v>99.740522253924567</v>
          </cell>
          <cell r="L30">
            <v>94.609344476634519</v>
          </cell>
          <cell r="M30">
            <v>89.952280749938879</v>
          </cell>
          <cell r="N30">
            <v>85.744388642416624</v>
          </cell>
          <cell r="O30">
            <v>81.960725722646728</v>
          </cell>
          <cell r="P30">
            <v>78.576349559208182</v>
          </cell>
          <cell r="Q30">
            <v>75.566317720680033</v>
          </cell>
          <cell r="R30">
            <v>72.905687775641212</v>
          </cell>
          <cell r="S30">
            <v>70.569517292670696</v>
          </cell>
          <cell r="T30">
            <v>68.532863840347503</v>
          </cell>
          <cell r="U30">
            <v>66.770784987250607</v>
          </cell>
          <cell r="V30">
            <v>65.258338301959014</v>
          </cell>
          <cell r="W30">
            <v>63.970581353051692</v>
          </cell>
          <cell r="X30">
            <v>62.882571709107658</v>
          </cell>
          <cell r="Y30">
            <v>61.969366938705846</v>
          </cell>
          <cell r="Z30">
            <v>61.206024610425303</v>
          </cell>
          <cell r="AA30">
            <v>60.56760229284501</v>
          </cell>
          <cell r="AB30">
            <v>60.0291575545439</v>
          </cell>
          <cell r="AC30">
            <v>59.565747964101014</v>
          </cell>
          <cell r="AD30">
            <v>59.152431090095376</v>
          </cell>
          <cell r="AE30">
            <v>58.764264501105878</v>
          </cell>
          <cell r="AF30">
            <v>58.376305765711521</v>
          </cell>
          <cell r="AG30">
            <v>57.963612452491375</v>
          </cell>
          <cell r="AH30">
            <v>57.50124213002438</v>
          </cell>
          <cell r="AI30">
            <v>56.964252366889532</v>
          </cell>
          <cell r="AJ30">
            <v>56.327700731665757</v>
          </cell>
          <cell r="AK30">
            <v>55.566644792932188</v>
          </cell>
          <cell r="AL30">
            <v>54.656142119267635</v>
          </cell>
          <cell r="AM30">
            <v>53.571250279251267</v>
          </cell>
        </row>
        <row r="31">
          <cell r="A31" t="str">
            <v>RC3OfOTRG77</v>
          </cell>
          <cell r="B31" t="str">
            <v>RD</v>
          </cell>
          <cell r="C31" t="str">
            <v>Conservative</v>
          </cell>
          <cell r="D31">
            <v>30</v>
          </cell>
          <cell r="E31" t="str">
            <v>OffShoreWind</v>
          </cell>
          <cell r="F31" t="str">
            <v>OTRG7</v>
          </cell>
          <cell r="G31">
            <v>125.50522249744894</v>
          </cell>
          <cell r="H31">
            <v>121.23843873458216</v>
          </cell>
          <cell r="I31">
            <v>117.50227367722125</v>
          </cell>
          <cell r="J31">
            <v>114.8514223826709</v>
          </cell>
          <cell r="K31">
            <v>112.7952623764857</v>
          </cell>
          <cell r="L31">
            <v>111.11525732531</v>
          </cell>
          <cell r="M31">
            <v>109.69483329369297</v>
          </cell>
          <cell r="N31">
            <v>108.46440603075966</v>
          </cell>
          <cell r="O31">
            <v>107.37909226794908</v>
          </cell>
          <cell r="P31">
            <v>106.40824602457445</v>
          </cell>
          <cell r="Q31">
            <v>105.53000876993822</v>
          </cell>
          <cell r="R31">
            <v>104.72824097339874</v>
          </cell>
          <cell r="S31">
            <v>103.99068609746442</v>
          </cell>
          <cell r="T31">
            <v>103.30781694178172</v>
          </cell>
          <cell r="U31">
            <v>102.67208096721353</v>
          </cell>
          <cell r="V31">
            <v>102.07738967884843</v>
          </cell>
          <cell r="W31">
            <v>101.5187630815979</v>
          </cell>
          <cell r="X31">
            <v>100.99207591603783</v>
          </cell>
          <cell r="Y31">
            <v>100.49387259639556</v>
          </cell>
          <cell r="Z31">
            <v>100.02122967266324</v>
          </cell>
          <cell r="AA31">
            <v>99.571651884420831</v>
          </cell>
          <cell r="AB31">
            <v>99.142992418026964</v>
          </cell>
          <cell r="AC31">
            <v>98.733390904273662</v>
          </cell>
          <cell r="AD31">
            <v>98.341224621487513</v>
          </cell>
          <cell r="AE31">
            <v>97.965069666478001</v>
          </cell>
          <cell r="AF31">
            <v>97.603669745553162</v>
          </cell>
          <cell r="AG31">
            <v>97.255910858676927</v>
          </cell>
          <cell r="AH31">
            <v>96.920800589870495</v>
          </cell>
          <cell r="AI31">
            <v>96.597451033339539</v>
          </cell>
          <cell r="AJ31">
            <v>96.285064615302318</v>
          </cell>
          <cell r="AK31">
            <v>95.982922241474085</v>
          </cell>
          <cell r="AL31">
            <v>95.690373326937177</v>
          </cell>
          <cell r="AM31">
            <v>95.406827360666043</v>
          </cell>
        </row>
        <row r="32">
          <cell r="A32" t="str">
            <v>RA3OfOTRG88</v>
          </cell>
          <cell r="B32" t="str">
            <v>RD</v>
          </cell>
          <cell r="C32" t="str">
            <v>Advanced</v>
          </cell>
          <cell r="D32">
            <v>30</v>
          </cell>
          <cell r="E32" t="str">
            <v>OffShoreWind</v>
          </cell>
          <cell r="F32" t="str">
            <v>OTRG8</v>
          </cell>
          <cell r="G32">
            <v>89.243424892781135</v>
          </cell>
          <cell r="H32">
            <v>84.03951999678911</v>
          </cell>
          <cell r="I32">
            <v>79.097705665891624</v>
          </cell>
          <cell r="J32">
            <v>74.418322949206598</v>
          </cell>
          <cell r="K32">
            <v>69.999538799627501</v>
          </cell>
          <cell r="L32">
            <v>65.83752729113769</v>
          </cell>
          <cell r="M32">
            <v>61.926664007528338</v>
          </cell>
          <cell r="N32">
            <v>58.259729689936194</v>
          </cell>
          <cell r="O32">
            <v>54.828119317500303</v>
          </cell>
          <cell r="P32">
            <v>51.622052973209158</v>
          </cell>
          <cell r="Q32">
            <v>48.63078510691652</v>
          </cell>
          <cell r="R32">
            <v>45.842809137160891</v>
          </cell>
          <cell r="S32">
            <v>43.246054717144787</v>
          </cell>
          <cell r="T32">
            <v>40.828075409713705</v>
          </cell>
          <cell r="U32">
            <v>38.576224951526619</v>
          </cell>
          <cell r="V32">
            <v>37.362182097941847</v>
          </cell>
          <cell r="W32">
            <v>36.273016461853459</v>
          </cell>
          <cell r="X32">
            <v>35.298086651465212</v>
          </cell>
          <cell r="Y32">
            <v>34.427042520854933</v>
          </cell>
          <cell r="Z32">
            <v>33.649798926110222</v>
          </cell>
          <cell r="AA32">
            <v>32.956509184350182</v>
          </cell>
          <cell r="AB32">
            <v>32.337538799255967</v>
          </cell>
          <cell r="AC32">
            <v>31.783440019190103</v>
          </cell>
          <cell r="AD32">
            <v>31.284927776870617</v>
          </cell>
          <cell r="AE32">
            <v>30.832857526070875</v>
          </cell>
          <cell r="AF32">
            <v>30.418205445363608</v>
          </cell>
          <cell r="AG32">
            <v>30.032051426693368</v>
          </cell>
          <cell r="AH32">
            <v>29.665565213023559</v>
          </cell>
          <cell r="AI32">
            <v>29.309995999838645</v>
          </cell>
          <cell r="AJ32">
            <v>28.956665774925597</v>
          </cell>
          <cell r="AK32">
            <v>28.59696664418955</v>
          </cell>
          <cell r="AL32">
            <v>28.222362382504997</v>
          </cell>
          <cell r="AM32">
            <v>27.82439446188485</v>
          </cell>
        </row>
        <row r="33">
          <cell r="A33" t="str">
            <v>RM3OfOTRG88</v>
          </cell>
          <cell r="B33" t="str">
            <v>RD</v>
          </cell>
          <cell r="C33" t="str">
            <v>Moderate</v>
          </cell>
          <cell r="D33">
            <v>30</v>
          </cell>
          <cell r="E33" t="str">
            <v>OffShoreWind</v>
          </cell>
          <cell r="F33" t="str">
            <v>OTRG8</v>
          </cell>
          <cell r="G33">
            <v>89.243424892781135</v>
          </cell>
          <cell r="H33">
            <v>85.017523927482017</v>
          </cell>
          <cell r="I33">
            <v>81.062534097146113</v>
          </cell>
          <cell r="J33">
            <v>77.368486810227139</v>
          </cell>
          <cell r="K33">
            <v>73.925413475178843</v>
          </cell>
          <cell r="L33">
            <v>70.723345500454982</v>
          </cell>
          <cell r="M33">
            <v>67.752314294509262</v>
          </cell>
          <cell r="N33">
            <v>65.002351265795426</v>
          </cell>
          <cell r="O33">
            <v>62.463487822767199</v>
          </cell>
          <cell r="P33">
            <v>60.125755373878327</v>
          </cell>
          <cell r="Q33">
            <v>57.979185327582535</v>
          </cell>
          <cell r="R33">
            <v>56.013809092333574</v>
          </cell>
          <cell r="S33">
            <v>54.219658076585155</v>
          </cell>
          <cell r="T33">
            <v>52.586763688791031</v>
          </cell>
          <cell r="U33">
            <v>51.105157337404933</v>
          </cell>
          <cell r="V33">
            <v>49.764870430880606</v>
          </cell>
          <cell r="W33">
            <v>48.555934377671775</v>
          </cell>
          <cell r="X33">
            <v>47.468380586232172</v>
          </cell>
          <cell r="Y33">
            <v>46.492240465015527</v>
          </cell>
          <cell r="Z33">
            <v>45.617545422475587</v>
          </cell>
          <cell r="AA33">
            <v>44.834326867066061</v>
          </cell>
          <cell r="AB33">
            <v>44.132616207240723</v>
          </cell>
          <cell r="AC33">
            <v>43.502444851453291</v>
          </cell>
          <cell r="AD33">
            <v>42.933844208157495</v>
          </cell>
          <cell r="AE33">
            <v>42.416845685807054</v>
          </cell>
          <cell r="AF33">
            <v>41.941480692855748</v>
          </cell>
          <cell r="AG33">
            <v>41.497780637757252</v>
          </cell>
          <cell r="AH33">
            <v>41.075776928965361</v>
          </cell>
          <cell r="AI33">
            <v>40.665500974933778</v>
          </cell>
          <cell r="AJ33">
            <v>40.256984184116227</v>
          </cell>
          <cell r="AK33">
            <v>39.840257964966469</v>
          </cell>
          <cell r="AL33">
            <v>39.405353725938241</v>
          </cell>
          <cell r="AM33">
            <v>38.942302875485275</v>
          </cell>
        </row>
        <row r="34">
          <cell r="A34" t="str">
            <v>RC3OfOTRG88</v>
          </cell>
          <cell r="B34" t="str">
            <v>RD</v>
          </cell>
          <cell r="C34" t="str">
            <v>Conservative</v>
          </cell>
          <cell r="D34">
            <v>30</v>
          </cell>
          <cell r="E34" t="str">
            <v>OffShoreWind</v>
          </cell>
          <cell r="F34" t="str">
            <v>OTRG8</v>
          </cell>
          <cell r="G34">
            <v>89.243424892781135</v>
          </cell>
          <cell r="H34">
            <v>87.985474500636784</v>
          </cell>
          <cell r="I34">
            <v>85.257941942086589</v>
          </cell>
          <cell r="J34">
            <v>83.322726794266487</v>
          </cell>
          <cell r="K34">
            <v>81.82165730821427</v>
          </cell>
          <cell r="L34">
            <v>80.595194235716264</v>
          </cell>
          <cell r="M34">
            <v>79.558234483215614</v>
          </cell>
          <cell r="N34">
            <v>78.659979087896176</v>
          </cell>
          <cell r="O34">
            <v>77.867661677166069</v>
          </cell>
          <cell r="P34">
            <v>77.158909601843973</v>
          </cell>
          <cell r="Q34">
            <v>76.517765361861123</v>
          </cell>
          <cell r="R34">
            <v>75.932446529345953</v>
          </cell>
          <cell r="S34">
            <v>75.394005398683134</v>
          </cell>
          <cell r="T34">
            <v>74.895486776845289</v>
          </cell>
          <cell r="U34">
            <v>74.43137704329375</v>
          </cell>
          <cell r="V34">
            <v>73.997231381525864</v>
          </cell>
          <cell r="W34">
            <v>73.589414219093214</v>
          </cell>
          <cell r="X34">
            <v>73.204913970795758</v>
          </cell>
          <cell r="Y34">
            <v>72.841207936870688</v>
          </cell>
          <cell r="Z34">
            <v>72.496161895473634</v>
          </cell>
          <cell r="AA34">
            <v>72.16795421829508</v>
          </cell>
          <cell r="AB34">
            <v>71.855017655490784</v>
          </cell>
          <cell r="AC34">
            <v>71.555994071778258</v>
          </cell>
          <cell r="AD34">
            <v>71.269698822975627</v>
          </cell>
          <cell r="AE34">
            <v>70.995092409421432</v>
          </cell>
          <cell r="AF34">
            <v>70.731257692312795</v>
          </cell>
          <cell r="AG34">
            <v>70.477381412245506</v>
          </cell>
          <cell r="AH34">
            <v>70.232739070474977</v>
          </cell>
          <cell r="AI34">
            <v>69.99668246438543</v>
          </cell>
          <cell r="AJ34">
            <v>69.768629336923411</v>
          </cell>
          <cell r="AK34">
            <v>69.548054723842412</v>
          </cell>
          <cell r="AL34">
            <v>69.334483675155525</v>
          </cell>
          <cell r="AM34">
            <v>69.127485096940589</v>
          </cell>
        </row>
        <row r="35">
          <cell r="A35" t="str">
            <v>RA3OfOTRG99</v>
          </cell>
          <cell r="B35" t="str">
            <v>RD</v>
          </cell>
          <cell r="C35" t="str">
            <v>Advanced</v>
          </cell>
          <cell r="D35">
            <v>30</v>
          </cell>
          <cell r="E35" t="str">
            <v>OffShoreWind</v>
          </cell>
          <cell r="F35" t="str">
            <v>OTRG9</v>
          </cell>
          <cell r="G35">
            <v>90.252206749784378</v>
          </cell>
          <cell r="H35">
            <v>84.989478418329696</v>
          </cell>
          <cell r="I35">
            <v>79.991803247894978</v>
          </cell>
          <cell r="J35">
            <v>75.259526142718727</v>
          </cell>
          <cell r="K35">
            <v>70.790793335460222</v>
          </cell>
          <cell r="L35">
            <v>66.581735652941916</v>
          </cell>
          <cell r="M35">
            <v>62.626665102181349</v>
          </cell>
          <cell r="N35">
            <v>58.918280819901561</v>
          </cell>
          <cell r="O35">
            <v>55.447880516575232</v>
          </cell>
          <cell r="P35">
            <v>52.205573725838256</v>
          </cell>
          <cell r="Q35">
            <v>49.180493432954208</v>
          </cell>
          <cell r="R35">
            <v>46.361002989393597</v>
          </cell>
          <cell r="S35">
            <v>43.734895608650675</v>
          </cell>
          <cell r="T35">
            <v>41.289584162646065</v>
          </cell>
          <cell r="U35">
            <v>39.012279438336485</v>
          </cell>
          <cell r="V35">
            <v>37.784513395555514</v>
          </cell>
          <cell r="W35">
            <v>36.683036146210711</v>
          </cell>
          <cell r="X35">
            <v>35.697086011291518</v>
          </cell>
          <cell r="Y35">
            <v>34.816195849820538</v>
          </cell>
          <cell r="Z35">
            <v>34.030166518336202</v>
          </cell>
          <cell r="AA35">
            <v>33.329040029902963</v>
          </cell>
          <cell r="AB35">
            <v>32.703072982642823</v>
          </cell>
          <cell r="AC35">
            <v>32.142710830267013</v>
          </cell>
          <cell r="AD35">
            <v>31.638563549779164</v>
          </cell>
          <cell r="AE35">
            <v>31.181383227647608</v>
          </cell>
          <cell r="AF35">
            <v>30.762044039778228</v>
          </cell>
          <cell r="AG35">
            <v>30.371525047794702</v>
          </cell>
          <cell r="AH35">
            <v>30.000896179989464</v>
          </cell>
          <cell r="AI35">
            <v>29.641307715284331</v>
          </cell>
          <cell r="AJ35">
            <v>29.283983547726756</v>
          </cell>
          <cell r="AK35">
            <v>28.920218482077271</v>
          </cell>
          <cell r="AL35">
            <v>28.54137980219107</v>
          </cell>
          <cell r="AM35">
            <v>28.138913367327735</v>
          </cell>
        </row>
        <row r="36">
          <cell r="A36" t="str">
            <v>RM3OfOTRG99</v>
          </cell>
          <cell r="B36" t="str">
            <v>RD</v>
          </cell>
          <cell r="C36" t="str">
            <v>Moderate</v>
          </cell>
          <cell r="D36">
            <v>30</v>
          </cell>
          <cell r="E36" t="str">
            <v>OffShoreWind</v>
          </cell>
          <cell r="F36" t="str">
            <v>OTRG9</v>
          </cell>
          <cell r="G36">
            <v>90.252206749784378</v>
          </cell>
          <cell r="H36">
            <v>85.978537422520134</v>
          </cell>
          <cell r="I36">
            <v>81.978841531314544</v>
          </cell>
          <cell r="J36">
            <v>78.243037802546411</v>
          </cell>
          <cell r="K36">
            <v>74.761044962594525</v>
          </cell>
          <cell r="L36">
            <v>71.52278173783769</v>
          </cell>
          <cell r="M36">
            <v>68.518166854654694</v>
          </cell>
          <cell r="N36">
            <v>65.737119039424314</v>
          </cell>
          <cell r="O36">
            <v>63.169557018525367</v>
          </cell>
          <cell r="P36">
            <v>60.805399518336635</v>
          </cell>
          <cell r="Q36">
            <v>58.634565265236915</v>
          </cell>
          <cell r="R36">
            <v>56.646972985605004</v>
          </cell>
          <cell r="S36">
            <v>54.832541405819683</v>
          </cell>
          <cell r="T36">
            <v>53.181189252259756</v>
          </cell>
          <cell r="U36">
            <v>51.682835251304013</v>
          </cell>
          <cell r="V36">
            <v>50.327398129331264</v>
          </cell>
          <cell r="W36">
            <v>49.104796612720293</v>
          </cell>
          <cell r="X36">
            <v>48.00494942784988</v>
          </cell>
          <cell r="Y36">
            <v>47.01777530109883</v>
          </cell>
          <cell r="Z36">
            <v>46.133192958845939</v>
          </cell>
          <cell r="AA36">
            <v>45.341121127469982</v>
          </cell>
          <cell r="AB36">
            <v>44.631478533349792</v>
          </cell>
          <cell r="AC36">
            <v>43.994183902864137</v>
          </cell>
          <cell r="AD36">
            <v>43.419155962391812</v>
          </cell>
          <cell r="AE36">
            <v>42.896313438311594</v>
          </cell>
          <cell r="AF36">
            <v>42.415575057002322</v>
          </cell>
          <cell r="AG36">
            <v>41.966859544842734</v>
          </cell>
          <cell r="AH36">
            <v>41.540085628211678</v>
          </cell>
          <cell r="AI36">
            <v>41.125172033487921</v>
          </cell>
          <cell r="AJ36">
            <v>40.712037487050246</v>
          </cell>
          <cell r="AK36">
            <v>40.290600715277471</v>
          </cell>
          <cell r="AL36">
            <v>39.850780444548391</v>
          </cell>
          <cell r="AM36">
            <v>39.382495401241798</v>
          </cell>
        </row>
        <row r="37">
          <cell r="A37" t="str">
            <v>RC3OfOTRG99</v>
          </cell>
          <cell r="B37" t="str">
            <v>RD</v>
          </cell>
          <cell r="C37" t="str">
            <v>Conservative</v>
          </cell>
          <cell r="D37">
            <v>30</v>
          </cell>
          <cell r="E37" t="str">
            <v>OffShoreWind</v>
          </cell>
          <cell r="F37" t="str">
            <v>OTRG9</v>
          </cell>
          <cell r="G37">
            <v>90.252206749784378</v>
          </cell>
          <cell r="H37">
            <v>88.980036850330336</v>
          </cell>
          <cell r="I37">
            <v>86.221673052809237</v>
          </cell>
          <cell r="J37">
            <v>84.264582792812931</v>
          </cell>
          <cell r="K37">
            <v>82.746545651547464</v>
          </cell>
          <cell r="L37">
            <v>81.506218995291803</v>
          </cell>
          <cell r="M37">
            <v>80.457537749739743</v>
          </cell>
          <cell r="N37">
            <v>79.549128735295497</v>
          </cell>
          <cell r="O37">
            <v>78.747855197770704</v>
          </cell>
          <cell r="P37">
            <v>78.03109159403003</v>
          </cell>
          <cell r="Q37">
            <v>77.382700045040465</v>
          </cell>
          <cell r="R37">
            <v>76.790764937774384</v>
          </cell>
          <cell r="S37">
            <v>76.246237424340734</v>
          </cell>
          <cell r="T37">
            <v>75.742083692222309</v>
          </cell>
          <cell r="U37">
            <v>75.272727796508931</v>
          </cell>
          <cell r="V37">
            <v>74.833674677778077</v>
          </cell>
          <cell r="W37">
            <v>74.421247668122177</v>
          </cell>
          <cell r="X37">
            <v>74.032401140253285</v>
          </cell>
          <cell r="Y37">
            <v>73.664583878540327</v>
          </cell>
          <cell r="Z37">
            <v>73.315637536512597</v>
          </cell>
          <cell r="AA37">
            <v>72.983719894701196</v>
          </cell>
          <cell r="AB37">
            <v>72.667245987523032</v>
          </cell>
          <cell r="AC37">
            <v>72.364842327727274</v>
          </cell>
          <cell r="AD37">
            <v>72.075310880256964</v>
          </cell>
          <cell r="AE37">
            <v>71.797600395247144</v>
          </cell>
          <cell r="AF37">
            <v>71.530783366823286</v>
          </cell>
          <cell r="AG37">
            <v>71.274037342732143</v>
          </cell>
          <cell r="AH37">
            <v>71.026629634704875</v>
          </cell>
          <cell r="AI37">
            <v>70.787904713030912</v>
          </cell>
          <cell r="AJ37">
            <v>70.557273738991483</v>
          </cell>
          <cell r="AK37">
            <v>70.334205814296112</v>
          </cell>
          <cell r="AL37">
            <v>70.118220620260658</v>
          </cell>
          <cell r="AM37">
            <v>69.908882190001933</v>
          </cell>
        </row>
        <row r="38">
          <cell r="A38" t="str">
            <v>RA3OfOTRG100</v>
          </cell>
          <cell r="B38" t="str">
            <v>RD</v>
          </cell>
          <cell r="C38" t="str">
            <v>Advanced</v>
          </cell>
          <cell r="D38">
            <v>30</v>
          </cell>
          <cell r="E38" t="str">
            <v>OffShoreWind</v>
          </cell>
          <cell r="F38" t="str">
            <v>OTRG10</v>
          </cell>
          <cell r="G38">
            <v>93.90867852100223</v>
          </cell>
          <cell r="H38">
            <v>88.43273637155302</v>
          </cell>
          <cell r="I38">
            <v>83.232585728877808</v>
          </cell>
          <cell r="J38">
            <v>78.30858547064193</v>
          </cell>
          <cell r="K38">
            <v>73.658806726100622</v>
          </cell>
          <cell r="L38">
            <v>69.279223566657166</v>
          </cell>
          <cell r="M38">
            <v>65.163917556367892</v>
          </cell>
          <cell r="N38">
            <v>61.305292045277199</v>
          </cell>
          <cell r="O38">
            <v>57.694292179891193</v>
          </cell>
          <cell r="P38">
            <v>54.320626792163615</v>
          </cell>
          <cell r="Q38">
            <v>51.172988601861462</v>
          </cell>
          <cell r="R38">
            <v>48.239269514067473</v>
          </cell>
          <cell r="S38">
            <v>45.506768197356919</v>
          </cell>
          <cell r="T38">
            <v>42.962387569598768</v>
          </cell>
          <cell r="U38">
            <v>40.592820276441607</v>
          </cell>
          <cell r="V38">
            <v>39.315312603635618</v>
          </cell>
          <cell r="W38">
            <v>38.169210179861189</v>
          </cell>
          <cell r="X38">
            <v>37.143315328175625</v>
          </cell>
          <cell r="Y38">
            <v>36.226736842563248</v>
          </cell>
          <cell r="Z38">
            <v>35.408862372157387</v>
          </cell>
          <cell r="AA38">
            <v>34.679330492816455</v>
          </cell>
          <cell r="AB38">
            <v>34.028003059140886</v>
          </cell>
          <cell r="AC38">
            <v>33.444938432602846</v>
          </cell>
          <cell r="AD38">
            <v>32.920366163452385</v>
          </cell>
          <cell r="AE38">
            <v>32.444663668817448</v>
          </cell>
          <cell r="AF38">
            <v>32.008335401586713</v>
          </cell>
          <cell r="AG38">
            <v>31.601994949699481</v>
          </cell>
          <cell r="AH38">
            <v>31.216350449129884</v>
          </cell>
          <cell r="AI38">
            <v>30.842193641801341</v>
          </cell>
          <cell r="AJ38">
            <v>30.47039286720112</v>
          </cell>
          <cell r="AK38">
            <v>30.091890248401384</v>
          </cell>
          <cell r="AL38">
            <v>29.697703323982061</v>
          </cell>
          <cell r="AM38">
            <v>29.278931391326076</v>
          </cell>
        </row>
        <row r="39">
          <cell r="A39" t="str">
            <v>RM3OfOTRG100</v>
          </cell>
          <cell r="B39" t="str">
            <v>RD</v>
          </cell>
          <cell r="C39" t="str">
            <v>Moderate</v>
          </cell>
          <cell r="D39">
            <v>30</v>
          </cell>
          <cell r="E39" t="str">
            <v>OffShoreWind</v>
          </cell>
          <cell r="F39" t="str">
            <v>OTRG10</v>
          </cell>
          <cell r="G39">
            <v>93.90867852100223</v>
          </cell>
          <cell r="H39">
            <v>89.461866045028231</v>
          </cell>
          <cell r="I39">
            <v>85.300126746283652</v>
          </cell>
          <cell r="J39">
            <v>81.412970919112851</v>
          </cell>
          <cell r="K39">
            <v>77.789908857860212</v>
          </cell>
          <cell r="L39">
            <v>74.420450856870119</v>
          </cell>
          <cell r="M39">
            <v>71.294107210486928</v>
          </cell>
          <cell r="N39">
            <v>68.40038821305501</v>
          </cell>
          <cell r="O39">
            <v>65.728804158918734</v>
          </cell>
          <cell r="P39">
            <v>63.26886534242248</v>
          </cell>
          <cell r="Q39">
            <v>61.010082057910616</v>
          </cell>
          <cell r="R39">
            <v>58.94196459972752</v>
          </cell>
          <cell r="S39">
            <v>57.054023262217548</v>
          </cell>
          <cell r="T39">
            <v>55.335768339725085</v>
          </cell>
          <cell r="U39">
            <v>53.776710126594509</v>
          </cell>
          <cell r="V39">
            <v>52.366358917170196</v>
          </cell>
          <cell r="W39">
            <v>51.09422500579651</v>
          </cell>
          <cell r="X39">
            <v>49.949818686817821</v>
          </cell>
          <cell r="Y39">
            <v>48.922650254578492</v>
          </cell>
          <cell r="Z39">
            <v>48.002230003422916</v>
          </cell>
          <cell r="AA39">
            <v>47.178068227695434</v>
          </cell>
          <cell r="AB39">
            <v>46.439675221740458</v>
          </cell>
          <cell r="AC39">
            <v>45.776561279902339</v>
          </cell>
          <cell r="AD39">
            <v>45.178236696525445</v>
          </cell>
          <cell r="AE39">
            <v>44.634211765954142</v>
          </cell>
          <cell r="AF39">
            <v>44.13399678253284</v>
          </cell>
          <cell r="AG39">
            <v>43.667102040605847</v>
          </cell>
          <cell r="AH39">
            <v>43.223037834517612</v>
          </cell>
          <cell r="AI39">
            <v>42.791314458612462</v>
          </cell>
          <cell r="AJ39">
            <v>42.361442207234759</v>
          </cell>
          <cell r="AK39">
            <v>41.922931374728904</v>
          </cell>
          <cell r="AL39">
            <v>41.465292255439266</v>
          </cell>
          <cell r="AM39">
            <v>40.978035143710223</v>
          </cell>
        </row>
        <row r="40">
          <cell r="A40" t="str">
            <v>RC3OfOTRG100</v>
          </cell>
          <cell r="B40" t="str">
            <v>RD</v>
          </cell>
          <cell r="C40" t="str">
            <v>Conservative</v>
          </cell>
          <cell r="D40">
            <v>30</v>
          </cell>
          <cell r="E40" t="str">
            <v>OffShoreWind</v>
          </cell>
          <cell r="F40" t="str">
            <v>OTRG10</v>
          </cell>
          <cell r="G40">
            <v>93.90867852100223</v>
          </cell>
          <cell r="H40">
            <v>92.584968016691363</v>
          </cell>
          <cell r="I40">
            <v>89.714852055720712</v>
          </cell>
          <cell r="J40">
            <v>87.678472373923995</v>
          </cell>
          <cell r="K40">
            <v>86.098933579074739</v>
          </cell>
          <cell r="L40">
            <v>84.808356412953316</v>
          </cell>
          <cell r="M40">
            <v>83.717188966681562</v>
          </cell>
          <cell r="N40">
            <v>82.771976731156613</v>
          </cell>
          <cell r="O40">
            <v>81.938240451982679</v>
          </cell>
          <cell r="P40">
            <v>81.192437936307357</v>
          </cell>
          <cell r="Q40">
            <v>80.517777496163148</v>
          </cell>
          <cell r="R40">
            <v>79.901860770185934</v>
          </cell>
          <cell r="S40">
            <v>79.335272306076121</v>
          </cell>
          <cell r="T40">
            <v>78.810693323914151</v>
          </cell>
          <cell r="U40">
            <v>78.322321975336678</v>
          </cell>
          <cell r="V40">
            <v>77.865481088389203</v>
          </cell>
          <cell r="W40">
            <v>77.436345038890366</v>
          </cell>
          <cell r="X40">
            <v>77.031744809215269</v>
          </cell>
          <cell r="Y40">
            <v>76.649025823956094</v>
          </cell>
          <cell r="Z40">
            <v>76.285942293539946</v>
          </cell>
          <cell r="AA40">
            <v>75.940577362943486</v>
          </cell>
          <cell r="AB40">
            <v>75.611281853395724</v>
          </cell>
          <cell r="AC40">
            <v>75.296626632276684</v>
          </cell>
          <cell r="AD40">
            <v>74.995365127418509</v>
          </cell>
          <cell r="AE40">
            <v>74.70640349869069</v>
          </cell>
          <cell r="AF40">
            <v>74.428776663308696</v>
          </cell>
          <cell r="AG40">
            <v>74.161628848244561</v>
          </cell>
          <cell r="AH40">
            <v>73.904197681146755</v>
          </cell>
          <cell r="AI40">
            <v>73.655801074218516</v>
          </cell>
          <cell r="AJ40">
            <v>73.415826332569267</v>
          </cell>
          <cell r="AK40">
            <v>73.18372104913125</v>
          </cell>
          <cell r="AL40">
            <v>72.958985445621792</v>
          </cell>
          <cell r="AM40">
            <v>72.741165892425059</v>
          </cell>
        </row>
        <row r="41">
          <cell r="A41" t="str">
            <v>RA3OfOTRG111</v>
          </cell>
          <cell r="B41" t="str">
            <v>RD</v>
          </cell>
          <cell r="C41" t="str">
            <v>Advanced</v>
          </cell>
          <cell r="D41">
            <v>30</v>
          </cell>
          <cell r="E41" t="str">
            <v>OffShoreWind</v>
          </cell>
          <cell r="F41" t="str">
            <v>OTRG11</v>
          </cell>
          <cell r="G41">
            <v>101.61594889408234</v>
          </cell>
          <cell r="H41">
            <v>95.690585377429969</v>
          </cell>
          <cell r="I41">
            <v>90.063648120194088</v>
          </cell>
          <cell r="J41">
            <v>84.735525453837511</v>
          </cell>
          <cell r="K41">
            <v>79.704130201390953</v>
          </cell>
          <cell r="L41">
            <v>74.965106018361269</v>
          </cell>
          <cell r="M41">
            <v>70.512048731099568</v>
          </cell>
          <cell r="N41">
            <v>66.336738217612748</v>
          </cell>
          <cell r="O41">
            <v>62.42937647473039</v>
          </cell>
          <cell r="P41">
            <v>58.778827717957185</v>
          </cell>
          <cell r="Q41">
            <v>55.372856656280788</v>
          </cell>
          <cell r="R41">
            <v>52.198361459564808</v>
          </cell>
          <cell r="S41">
            <v>49.241598373075696</v>
          </cell>
          <cell r="T41">
            <v>46.488395411333009</v>
          </cell>
          <cell r="U41">
            <v>43.924353059180248</v>
          </cell>
          <cell r="V41">
            <v>42.541997813252493</v>
          </cell>
          <cell r="W41">
            <v>41.301832504190024</v>
          </cell>
          <cell r="X41">
            <v>40.19174043962893</v>
          </cell>
          <cell r="Y41">
            <v>39.199936550805475</v>
          </cell>
          <cell r="Z41">
            <v>38.314937510296666</v>
          </cell>
          <cell r="AA41">
            <v>37.525531511455654</v>
          </cell>
          <cell r="AB41">
            <v>36.820748351304069</v>
          </cell>
          <cell r="AC41">
            <v>36.189830461441673</v>
          </cell>
          <cell r="AD41">
            <v>35.622205512046563</v>
          </cell>
          <cell r="AE41">
            <v>35.10746117590088</v>
          </cell>
          <cell r="AF41">
            <v>34.635322587622845</v>
          </cell>
          <cell r="AG41">
            <v>34.195632973810028</v>
          </cell>
          <cell r="AH41">
            <v>33.778337868838449</v>
          </cell>
          <cell r="AI41">
            <v>33.373473274738473</v>
          </cell>
          <cell r="AJ41">
            <v>32.971158077617403</v>
          </cell>
          <cell r="AK41">
            <v>32.561591002731681</v>
          </cell>
          <cell r="AL41">
            <v>32.135052380344916</v>
          </cell>
          <cell r="AM41">
            <v>31.681911009629857</v>
          </cell>
        </row>
        <row r="42">
          <cell r="A42" t="str">
            <v>RM3OfOTRG111</v>
          </cell>
          <cell r="B42" t="str">
            <v>RD</v>
          </cell>
          <cell r="C42" t="str">
            <v>Moderate</v>
          </cell>
          <cell r="D42">
            <v>30</v>
          </cell>
          <cell r="E42" t="str">
            <v>OffShoreWind</v>
          </cell>
          <cell r="F42" t="str">
            <v>OTRG11</v>
          </cell>
          <cell r="G42">
            <v>101.61594889408234</v>
          </cell>
          <cell r="H42">
            <v>96.804177751981939</v>
          </cell>
          <cell r="I42">
            <v>92.300876304745159</v>
          </cell>
          <cell r="J42">
            <v>88.094693935894298</v>
          </cell>
          <cell r="K42">
            <v>84.174280028951713</v>
          </cell>
          <cell r="L42">
            <v>80.528283967439762</v>
          </cell>
          <cell r="M42">
            <v>77.145355134880745</v>
          </cell>
          <cell r="N42">
            <v>74.014142914797006</v>
          </cell>
          <cell r="O42">
            <v>71.123296690710887</v>
          </cell>
          <cell r="P42">
            <v>68.461465846144719</v>
          </cell>
          <cell r="Q42">
            <v>66.01729976462083</v>
          </cell>
          <cell r="R42">
            <v>63.779447829661564</v>
          </cell>
          <cell r="S42">
            <v>61.736559424789235</v>
          </cell>
          <cell r="T42">
            <v>59.877283933526193</v>
          </cell>
          <cell r="U42">
            <v>58.190270739394784</v>
          </cell>
          <cell r="V42">
            <v>56.664169225917341</v>
          </cell>
          <cell r="W42">
            <v>55.287628776616188</v>
          </cell>
          <cell r="X42">
            <v>54.049298775013661</v>
          </cell>
          <cell r="Y42">
            <v>52.937828604632095</v>
          </cell>
          <cell r="Z42">
            <v>51.941867648993835</v>
          </cell>
          <cell r="AA42">
            <v>51.050065291621188</v>
          </cell>
          <cell r="AB42">
            <v>50.251070916036525</v>
          </cell>
          <cell r="AC42">
            <v>49.533533905762162</v>
          </cell>
          <cell r="AD42">
            <v>48.886103644320436</v>
          </cell>
          <cell r="AE42">
            <v>48.297429515233667</v>
          </cell>
          <cell r="AF42">
            <v>47.756160902024234</v>
          </cell>
          <cell r="AG42">
            <v>47.250947188214404</v>
          </cell>
          <cell r="AH42">
            <v>46.77043775732659</v>
          </cell>
          <cell r="AI42">
            <v>46.303281992883079</v>
          </cell>
          <cell r="AJ42">
            <v>45.8381292784062</v>
          </cell>
          <cell r="AK42">
            <v>45.36362899741831</v>
          </cell>
          <cell r="AL42">
            <v>44.868430533441753</v>
          </cell>
          <cell r="AM42">
            <v>44.341183269998858</v>
          </cell>
        </row>
        <row r="43">
          <cell r="A43" t="str">
            <v>RC3OfOTRG111</v>
          </cell>
          <cell r="B43" t="str">
            <v>RD</v>
          </cell>
          <cell r="C43" t="str">
            <v>Conservative</v>
          </cell>
          <cell r="D43">
            <v>30</v>
          </cell>
          <cell r="E43" t="str">
            <v>OffShoreWind</v>
          </cell>
          <cell r="F43" t="str">
            <v>OTRG11</v>
          </cell>
          <cell r="G43">
            <v>101.61594889408234</v>
          </cell>
          <cell r="H43">
            <v>100.18359885918613</v>
          </cell>
          <cell r="I43">
            <v>97.077926823295897</v>
          </cell>
          <cell r="J43">
            <v>94.874417446597292</v>
          </cell>
          <cell r="K43">
            <v>93.16524278903114</v>
          </cell>
          <cell r="L43">
            <v>91.768745410706998</v>
          </cell>
          <cell r="M43">
            <v>90.588023701046907</v>
          </cell>
          <cell r="N43">
            <v>89.565236034008393</v>
          </cell>
          <cell r="O43">
            <v>88.663073374816747</v>
          </cell>
          <cell r="P43">
            <v>87.856061376442284</v>
          </cell>
          <cell r="Q43">
            <v>87.126030223983676</v>
          </cell>
          <cell r="R43">
            <v>86.459563998118142</v>
          </cell>
          <cell r="S43">
            <v>85.84647450181474</v>
          </cell>
          <cell r="T43">
            <v>85.278842288458023</v>
          </cell>
          <cell r="U43">
            <v>84.750389340552019</v>
          </cell>
          <cell r="V43">
            <v>84.256054621419537</v>
          </cell>
          <cell r="W43">
            <v>83.791698530361032</v>
          </cell>
          <cell r="X43">
            <v>83.353891962227863</v>
          </cell>
          <cell r="Y43">
            <v>82.939762475375474</v>
          </cell>
          <cell r="Z43">
            <v>82.546879963853385</v>
          </cell>
          <cell r="AA43">
            <v>82.173170252567758</v>
          </cell>
          <cell r="AB43">
            <v>81.816848811394763</v>
          </cell>
          <cell r="AC43">
            <v>81.476369215982942</v>
          </cell>
          <cell r="AD43">
            <v>81.150382585529229</v>
          </cell>
          <cell r="AE43">
            <v>80.837705306287248</v>
          </cell>
          <cell r="AF43">
            <v>80.537293089225813</v>
          </cell>
          <cell r="AG43">
            <v>80.248219926337555</v>
          </cell>
          <cell r="AH43">
            <v>79.969660875869124</v>
          </cell>
          <cell r="AI43">
            <v>79.700877869733674</v>
          </cell>
          <cell r="AJ43">
            <v>79.441207927963077</v>
          </cell>
          <cell r="AK43">
            <v>79.190053306352596</v>
          </cell>
          <cell r="AL43">
            <v>78.94687320883061</v>
          </cell>
          <cell r="AM43">
            <v>78.711176775504455</v>
          </cell>
        </row>
        <row r="44">
          <cell r="A44" t="str">
            <v>RA3OfOTRG122</v>
          </cell>
          <cell r="B44" t="str">
            <v>RD</v>
          </cell>
          <cell r="C44" t="str">
            <v>Advanced</v>
          </cell>
          <cell r="D44">
            <v>30</v>
          </cell>
          <cell r="E44" t="str">
            <v>OffShoreWind</v>
          </cell>
          <cell r="F44" t="str">
            <v>OTRG12</v>
          </cell>
          <cell r="G44">
            <v>102.9796716340413</v>
          </cell>
          <cell r="H44">
            <v>101.79503911374506</v>
          </cell>
          <cell r="I44">
            <v>95.809138871504331</v>
          </cell>
          <cell r="J44">
            <v>90.141115699890136</v>
          </cell>
          <cell r="K44">
            <v>84.78874927325198</v>
          </cell>
          <cell r="L44">
            <v>79.747405339888658</v>
          </cell>
          <cell r="M44">
            <v>75.010271180403535</v>
          </cell>
          <cell r="N44">
            <v>70.568602281044164</v>
          </cell>
          <cell r="O44">
            <v>66.411975588047937</v>
          </cell>
          <cell r="P44">
            <v>62.52854492434534</v>
          </cell>
          <cell r="Q44">
            <v>58.905294464792718</v>
          </cell>
          <cell r="R44">
            <v>55.528286565410397</v>
          </cell>
          <cell r="S44">
            <v>52.382900706894922</v>
          </cell>
          <cell r="T44">
            <v>49.454060820784456</v>
          </cell>
          <cell r="U44">
            <v>46.726448793987821</v>
          </cell>
          <cell r="V44">
            <v>45.255908032080249</v>
          </cell>
          <cell r="W44">
            <v>43.936628025112086</v>
          </cell>
          <cell r="X44">
            <v>42.755719112431244</v>
          </cell>
          <cell r="Y44">
            <v>41.700644412472712</v>
          </cell>
          <cell r="Z44">
            <v>40.759188034200108</v>
          </cell>
          <cell r="AA44">
            <v>39.919422928660261</v>
          </cell>
          <cell r="AB44">
            <v>39.169679063353527</v>
          </cell>
          <cell r="AC44">
            <v>38.498512605098668</v>
          </cell>
          <cell r="AD44">
            <v>37.894676776341775</v>
          </cell>
          <cell r="AE44">
            <v>37.347095009286484</v>
          </cell>
          <cell r="AF44">
            <v>36.844836967167673</v>
          </cell>
          <cell r="AG44">
            <v>36.377097938720468</v>
          </cell>
          <cell r="AH44">
            <v>35.933182047047218</v>
          </cell>
          <cell r="AI44">
            <v>35.502489654168436</v>
          </cell>
          <cell r="AJ44">
            <v>35.074509293661066</v>
          </cell>
          <cell r="AK44">
            <v>34.638814431483667</v>
          </cell>
          <cell r="AL44">
            <v>34.185065344484933</v>
          </cell>
          <cell r="AM44">
            <v>33.703016422179196</v>
          </cell>
        </row>
        <row r="45">
          <cell r="A45" t="str">
            <v>RM3OfOTRG122</v>
          </cell>
          <cell r="B45" t="str">
            <v>RD</v>
          </cell>
          <cell r="C45" t="str">
            <v>Moderate</v>
          </cell>
          <cell r="D45">
            <v>30</v>
          </cell>
          <cell r="E45" t="str">
            <v>OffShoreWind</v>
          </cell>
          <cell r="F45" t="str">
            <v>OTRG12</v>
          </cell>
          <cell r="G45">
            <v>108.09840332205989</v>
          </cell>
          <cell r="H45">
            <v>102.9796716340413</v>
          </cell>
          <cell r="I45">
            <v>98.189088055162102</v>
          </cell>
          <cell r="J45">
            <v>93.714577871449634</v>
          </cell>
          <cell r="K45">
            <v>89.54406636893124</v>
          </cell>
          <cell r="L45">
            <v>85.665478833634268</v>
          </cell>
          <cell r="M45">
            <v>82.066740551586051</v>
          </cell>
          <cell r="N45">
            <v>78.73577680881391</v>
          </cell>
          <cell r="O45">
            <v>75.660512891345206</v>
          </cell>
          <cell r="P45">
            <v>72.828874085207261</v>
          </cell>
          <cell r="Q45">
            <v>70.228785676427421</v>
          </cell>
          <cell r="R45">
            <v>67.848172951033021</v>
          </cell>
          <cell r="S45">
            <v>65.674961195051395</v>
          </cell>
          <cell r="T45">
            <v>63.697075694509884</v>
          </cell>
          <cell r="U45">
            <v>61.902441735435829</v>
          </cell>
          <cell r="V45">
            <v>60.278984603856578</v>
          </cell>
          <cell r="W45">
            <v>58.814629585799459</v>
          </cell>
          <cell r="X45">
            <v>57.497301967291804</v>
          </cell>
          <cell r="Y45">
            <v>56.314927034360956</v>
          </cell>
          <cell r="Z45">
            <v>55.255430073034262</v>
          </cell>
          <cell r="AA45">
            <v>54.306736369339028</v>
          </cell>
          <cell r="AB45">
            <v>53.456771209302644</v>
          </cell>
          <cell r="AC45">
            <v>52.693459878952417</v>
          </cell>
          <cell r="AD45">
            <v>52.004727664315688</v>
          </cell>
          <cell r="AE45">
            <v>51.378499851419775</v>
          </cell>
          <cell r="AF45">
            <v>50.802701726292071</v>
          </cell>
          <cell r="AG45">
            <v>50.265258574959837</v>
          </cell>
          <cell r="AH45">
            <v>49.754095683450494</v>
          </cell>
          <cell r="AI45">
            <v>49.257138337791339</v>
          </cell>
          <cell r="AJ45">
            <v>48.762311824009693</v>
          </cell>
          <cell r="AK45">
            <v>48.257541428132924</v>
          </cell>
          <cell r="AL45">
            <v>47.730752436188375</v>
          </cell>
          <cell r="AM45">
            <v>47.169870134203386</v>
          </cell>
        </row>
        <row r="46">
          <cell r="A46" t="str">
            <v>RC3OfOTRG122</v>
          </cell>
          <cell r="B46" t="str">
            <v>RD</v>
          </cell>
          <cell r="C46" t="str">
            <v>Conservative</v>
          </cell>
          <cell r="D46">
            <v>30</v>
          </cell>
          <cell r="E46" t="str">
            <v>OffShoreWind</v>
          </cell>
          <cell r="F46" t="str">
            <v>OTRG12</v>
          </cell>
          <cell r="G46">
            <v>108.09840332205989</v>
          </cell>
          <cell r="H46">
            <v>106.57467842005691</v>
          </cell>
          <cell r="I46">
            <v>103.27088416358997</v>
          </cell>
          <cell r="J46">
            <v>100.92680483432459</v>
          </cell>
          <cell r="K46">
            <v>99.108595650705098</v>
          </cell>
          <cell r="L46">
            <v>97.623010577857599</v>
          </cell>
          <cell r="M46">
            <v>96.366966295724424</v>
          </cell>
          <cell r="N46">
            <v>95.278931248592215</v>
          </cell>
          <cell r="O46">
            <v>94.319216321390655</v>
          </cell>
          <cell r="P46">
            <v>93.460722064972742</v>
          </cell>
          <cell r="Q46">
            <v>92.684119545240378</v>
          </cell>
          <cell r="R46">
            <v>91.975136992125258</v>
          </cell>
          <cell r="S46">
            <v>91.322936266105344</v>
          </cell>
          <cell r="T46">
            <v>90.719092709992069</v>
          </cell>
          <cell r="U46">
            <v>90.156927808505813</v>
          </cell>
          <cell r="V46">
            <v>89.631057662859874</v>
          </cell>
          <cell r="W46">
            <v>89.137078592028985</v>
          </cell>
          <cell r="X46">
            <v>88.671342735658314</v>
          </cell>
          <cell r="Y46">
            <v>88.230794408505545</v>
          </cell>
          <cell r="Z46">
            <v>87.812848479240387</v>
          </cell>
          <cell r="AA46">
            <v>87.415298453525111</v>
          </cell>
          <cell r="AB46">
            <v>87.036245959508008</v>
          </cell>
          <cell r="AC46">
            <v>86.674045920751098</v>
          </cell>
          <cell r="AD46">
            <v>86.327263406392888</v>
          </cell>
          <cell r="AE46">
            <v>85.994639295620928</v>
          </cell>
          <cell r="AF46">
            <v>85.67506268037296</v>
          </cell>
          <cell r="AG46">
            <v>85.367548479191314</v>
          </cell>
          <cell r="AH46">
            <v>85.071219124259713</v>
          </cell>
          <cell r="AI46">
            <v>84.785289463418479</v>
          </cell>
          <cell r="AJ46">
            <v>84.509054222773401</v>
          </cell>
          <cell r="AK46">
            <v>84.241877525822531</v>
          </cell>
          <cell r="AL46">
            <v>83.98318407712749</v>
          </cell>
          <cell r="AM46">
            <v>83.73245170304105</v>
          </cell>
        </row>
        <row r="47">
          <cell r="A47" t="str">
            <v>RA3OfOTRG133</v>
          </cell>
          <cell r="B47" t="str">
            <v>RD</v>
          </cell>
          <cell r="C47" t="str">
            <v>Advanced</v>
          </cell>
          <cell r="D47">
            <v>30</v>
          </cell>
          <cell r="E47" t="str">
            <v>OffShoreWind</v>
          </cell>
          <cell r="F47" t="str">
            <v>OTRG13</v>
          </cell>
          <cell r="G47">
            <v>110.80267835555087</v>
          </cell>
          <cell r="H47">
            <v>104.34162420981153</v>
          </cell>
          <cell r="I47">
            <v>98.205975959454221</v>
          </cell>
          <cell r="J47">
            <v>92.396157043581184</v>
          </cell>
          <cell r="K47">
            <v>86.90989159112182</v>
          </cell>
          <cell r="L47">
            <v>81.74242941627422</v>
          </cell>
          <cell r="M47">
            <v>76.88678736727266</v>
          </cell>
          <cell r="N47">
            <v>72.334002170702277</v>
          </cell>
          <cell r="O47">
            <v>68.073390021455381</v>
          </cell>
          <cell r="P47">
            <v>64.092808389140828</v>
          </cell>
          <cell r="Q47">
            <v>60.378915834453267</v>
          </cell>
          <cell r="R47">
            <v>56.917426038303304</v>
          </cell>
          <cell r="S47">
            <v>53.693352722929312</v>
          </cell>
          <cell r="T47">
            <v>50.691242665033762</v>
          </cell>
          <cell r="U47">
            <v>47.895394541510143</v>
          </cell>
          <cell r="V47">
            <v>46.388065570471404</v>
          </cell>
          <cell r="W47">
            <v>45.035781412883196</v>
          </cell>
          <cell r="X47">
            <v>43.82532995016232</v>
          </cell>
          <cell r="Y47">
            <v>42.743860668212925</v>
          </cell>
          <cell r="Z47">
            <v>41.778852073620357</v>
          </cell>
          <cell r="AA47">
            <v>40.918078740954883</v>
          </cell>
          <cell r="AB47">
            <v>40.149578690966848</v>
          </cell>
          <cell r="AC47">
            <v>39.461621802505846</v>
          </cell>
          <cell r="AD47">
            <v>38.842679939747967</v>
          </cell>
          <cell r="AE47">
            <v>38.28139943472862</v>
          </cell>
          <cell r="AF47">
            <v>37.766576508745374</v>
          </cell>
          <cell r="AG47">
            <v>37.287136151342835</v>
          </cell>
          <cell r="AH47">
            <v>36.832114909119262</v>
          </cell>
          <cell r="AI47">
            <v>36.390647975179895</v>
          </cell>
          <cell r="AJ47">
            <v>35.951960919955717</v>
          </cell>
          <cell r="AK47">
            <v>35.505366370994814</v>
          </cell>
          <cell r="AL47">
            <v>35.040265938465247</v>
          </cell>
          <cell r="AM47">
            <v>34.546157699597458</v>
          </cell>
        </row>
        <row r="48">
          <cell r="A48" t="str">
            <v>RM3OfOTRG133</v>
          </cell>
          <cell r="B48" t="str">
            <v>RD</v>
          </cell>
          <cell r="C48" t="str">
            <v>Moderate</v>
          </cell>
          <cell r="D48">
            <v>30</v>
          </cell>
          <cell r="E48" t="str">
            <v>OffShoreWind</v>
          </cell>
          <cell r="F48" t="str">
            <v>OTRG13</v>
          </cell>
          <cell r="G48">
            <v>110.80267835555087</v>
          </cell>
          <cell r="H48">
            <v>105.55589243285679</v>
          </cell>
          <cell r="I48">
            <v>100.64546383157132</v>
          </cell>
          <cell r="J48">
            <v>96.059015767140451</v>
          </cell>
          <cell r="K48">
            <v>91.784171455010195</v>
          </cell>
          <cell r="L48">
            <v>87.808554110626559</v>
          </cell>
          <cell r="M48">
            <v>84.119786949435536</v>
          </cell>
          <cell r="N48">
            <v>80.705493186883132</v>
          </cell>
          <cell r="O48">
            <v>77.553296038415354</v>
          </cell>
          <cell r="P48">
            <v>74.65081871947821</v>
          </cell>
          <cell r="Q48">
            <v>71.985684445517691</v>
          </cell>
          <cell r="R48">
            <v>69.54551643197982</v>
          </cell>
          <cell r="S48">
            <v>67.317937894310575</v>
          </cell>
          <cell r="T48">
            <v>65.290572047955976</v>
          </cell>
          <cell r="U48">
            <v>63.451042108362024</v>
          </cell>
          <cell r="V48">
            <v>61.786971290974734</v>
          </cell>
          <cell r="W48">
            <v>60.285982811240103</v>
          </cell>
          <cell r="X48">
            <v>58.935699884604126</v>
          </cell>
          <cell r="Y48">
            <v>57.72374572651281</v>
          </cell>
          <cell r="Z48">
            <v>56.637743552412168</v>
          </cell>
          <cell r="AA48">
            <v>55.665316577748172</v>
          </cell>
          <cell r="AB48">
            <v>54.794088017966878</v>
          </cell>
          <cell r="AC48">
            <v>54.011681088514258</v>
          </cell>
          <cell r="AD48">
            <v>53.30571900483632</v>
          </cell>
          <cell r="AE48">
            <v>52.663824982379047</v>
          </cell>
          <cell r="AF48">
            <v>52.073622236588498</v>
          </cell>
          <cell r="AG48">
            <v>51.522733982910601</v>
          </cell>
          <cell r="AH48">
            <v>50.998783436791435</v>
          </cell>
          <cell r="AI48">
            <v>50.489393813676969</v>
          </cell>
          <cell r="AJ48">
            <v>49.982188329013191</v>
          </cell>
          <cell r="AK48">
            <v>49.464790198246128</v>
          </cell>
          <cell r="AL48">
            <v>48.924822636821794</v>
          </cell>
          <cell r="AM48">
            <v>48.34990886018619</v>
          </cell>
        </row>
        <row r="49">
          <cell r="A49" t="str">
            <v>RC3OfOTRG133</v>
          </cell>
          <cell r="B49" t="str">
            <v>RD</v>
          </cell>
          <cell r="C49" t="str">
            <v>Conservative</v>
          </cell>
          <cell r="D49">
            <v>30</v>
          </cell>
          <cell r="E49" t="str">
            <v>OffShoreWind</v>
          </cell>
          <cell r="F49" t="str">
            <v>OTRG13</v>
          </cell>
          <cell r="G49">
            <v>110.80267835555087</v>
          </cell>
          <cell r="H49">
            <v>109.24083474796333</v>
          </cell>
          <cell r="I49">
            <v>105.85439016504395</v>
          </cell>
          <cell r="J49">
            <v>103.45166949592668</v>
          </cell>
          <cell r="K49">
            <v>101.5879745553504</v>
          </cell>
          <cell r="L49">
            <v>100.06522491300728</v>
          </cell>
          <cell r="M49">
            <v>98.777758435090021</v>
          </cell>
          <cell r="N49">
            <v>97.662504243890012</v>
          </cell>
          <cell r="O49">
            <v>96.678780330087903</v>
          </cell>
          <cell r="P49">
            <v>95.798809303313732</v>
          </cell>
          <cell r="Q49">
            <v>95.002778681588012</v>
          </cell>
          <cell r="R49">
            <v>94.276059660970617</v>
          </cell>
          <cell r="S49">
            <v>93.607542966481248</v>
          </cell>
          <cell r="T49">
            <v>92.988593183053354</v>
          </cell>
          <cell r="U49">
            <v>92.412364720394351</v>
          </cell>
          <cell r="V49">
            <v>91.873338991853345</v>
          </cell>
          <cell r="W49">
            <v>91.367002150442488</v>
          </cell>
          <cell r="X49">
            <v>90.889615078051236</v>
          </cell>
          <cell r="Y49">
            <v>90.438045646001896</v>
          </cell>
          <cell r="Z49">
            <v>90.009644051277064</v>
          </cell>
          <cell r="AA49">
            <v>89.602148600133972</v>
          </cell>
          <cell r="AB49">
            <v>89.213613429551344</v>
          </cell>
          <cell r="AC49">
            <v>88.84235230855974</v>
          </cell>
          <cell r="AD49">
            <v>88.486894408933949</v>
          </cell>
          <cell r="AE49">
            <v>88.145949110700798</v>
          </cell>
          <cell r="AF49">
            <v>87.81837771444458</v>
          </cell>
          <cell r="AG49">
            <v>87.50317049513184</v>
          </cell>
          <cell r="AH49">
            <v>87.1994279310167</v>
          </cell>
          <cell r="AI49">
            <v>86.906345227952968</v>
          </cell>
          <cell r="AJ49">
            <v>86.623199468357683</v>
          </cell>
          <cell r="AK49">
            <v>86.349338868140052</v>
          </cell>
          <cell r="AL49">
            <v>86.084173739816691</v>
          </cell>
          <cell r="AM49">
            <v>85.827168846631963</v>
          </cell>
        </row>
        <row r="50">
          <cell r="A50" t="str">
            <v>RA3OfOTRG144</v>
          </cell>
          <cell r="B50" t="str">
            <v>RD</v>
          </cell>
          <cell r="C50" t="str">
            <v>Advanced</v>
          </cell>
          <cell r="D50">
            <v>30</v>
          </cell>
          <cell r="E50" t="str">
            <v>OffShoreWind</v>
          </cell>
          <cell r="F50" t="str">
            <v>OTRG14</v>
          </cell>
          <cell r="G50">
            <v>100.02746756932777</v>
          </cell>
          <cell r="H50">
            <v>94.194730548722745</v>
          </cell>
          <cell r="I50">
            <v>88.65575472712726</v>
          </cell>
          <cell r="J50">
            <v>83.410922365527185</v>
          </cell>
          <cell r="K50">
            <v>78.458178914131082</v>
          </cell>
          <cell r="L50">
            <v>73.793236127715119</v>
          </cell>
          <cell r="M50">
            <v>69.409789943984521</v>
          </cell>
          <cell r="N50">
            <v>65.299748739576714</v>
          </cell>
          <cell r="O50">
            <v>61.453467675713533</v>
          </cell>
          <cell r="P50">
            <v>57.859985044763576</v>
          </cell>
          <cell r="Q50">
            <v>54.507256820289506</v>
          </cell>
          <cell r="R50">
            <v>51.382385982646937</v>
          </cell>
          <cell r="S50">
            <v>48.471843622291161</v>
          </cell>
          <cell r="T50">
            <v>45.761679293121261</v>
          </cell>
          <cell r="U50">
            <v>43.23771857615079</v>
          </cell>
          <cell r="V50">
            <v>41.87697259054319</v>
          </cell>
          <cell r="W50">
            <v>40.65619379958634</v>
          </cell>
          <cell r="X50">
            <v>39.56345492153293</v>
          </cell>
          <cell r="Y50">
            <v>38.587155114227791</v>
          </cell>
          <cell r="Z50">
            <v>37.715990559974081</v>
          </cell>
          <cell r="AA50">
            <v>36.938924717382697</v>
          </cell>
          <cell r="AB50">
            <v>36.245158871935026</v>
          </cell>
          <cell r="AC50">
            <v>35.624103619743266</v>
          </cell>
          <cell r="AD50">
            <v>35.06535189981058</v>
          </cell>
          <cell r="AE50">
            <v>34.558654152550695</v>
          </cell>
          <cell r="AF50">
            <v>34.093896131381833</v>
          </cell>
          <cell r="AG50">
            <v>33.661079835663585</v>
          </cell>
          <cell r="AH50">
            <v>33.25030797323781</v>
          </cell>
          <cell r="AI50">
            <v>32.851772305391854</v>
          </cell>
          <cell r="AJ50">
            <v>32.455746181829092</v>
          </cell>
          <cell r="AK50">
            <v>32.052581543340125</v>
          </cell>
          <cell r="AL50">
            <v>31.632710660056546</v>
          </cell>
          <cell r="AM50">
            <v>31.186652888054965</v>
          </cell>
        </row>
        <row r="51">
          <cell r="A51" t="str">
            <v>RM3OfOTRG144</v>
          </cell>
          <cell r="B51" t="str">
            <v>RD</v>
          </cell>
          <cell r="C51" t="str">
            <v>Moderate</v>
          </cell>
          <cell r="D51">
            <v>30</v>
          </cell>
          <cell r="E51" t="str">
            <v>OffShoreWind</v>
          </cell>
          <cell r="F51" t="str">
            <v>OTRG14</v>
          </cell>
          <cell r="G51">
            <v>100.02746756932777</v>
          </cell>
          <cell r="H51">
            <v>95.290915019204377</v>
          </cell>
          <cell r="I51">
            <v>90.858010102497772</v>
          </cell>
          <cell r="J51">
            <v>86.717579637891745</v>
          </cell>
          <cell r="K51">
            <v>82.858450444070115</v>
          </cell>
          <cell r="L51">
            <v>79.269449339716672</v>
          </cell>
          <cell r="M51">
            <v>75.939403143515207</v>
          </cell>
          <cell r="N51">
            <v>72.857138674149525</v>
          </cell>
          <cell r="O51">
            <v>70.011482750303415</v>
          </cell>
          <cell r="P51">
            <v>67.391262190660683</v>
          </cell>
          <cell r="Q51">
            <v>64.985303813905119</v>
          </cell>
          <cell r="R51">
            <v>62.782434438720536</v>
          </cell>
          <cell r="S51">
            <v>60.771480883790709</v>
          </cell>
          <cell r="T51">
            <v>58.94126996779945</v>
          </cell>
          <cell r="U51">
            <v>57.280628509430557</v>
          </cell>
          <cell r="V51">
            <v>55.778383327367834</v>
          </cell>
          <cell r="W51">
            <v>54.423361240295073</v>
          </cell>
          <cell r="X51">
            <v>53.204389066896063</v>
          </cell>
          <cell r="Y51">
            <v>52.110293625854602</v>
          </cell>
          <cell r="Z51">
            <v>51.129901735854503</v>
          </cell>
          <cell r="AA51">
            <v>50.252040215579534</v>
          </cell>
          <cell r="AB51">
            <v>49.465535883713535</v>
          </cell>
          <cell r="AC51">
            <v>48.759215558940276</v>
          </cell>
          <cell r="AD51">
            <v>48.121906059943562</v>
          </cell>
          <cell r="AE51">
            <v>47.542434205407169</v>
          </cell>
          <cell r="AF51">
            <v>47.009626814014943</v>
          </cell>
          <cell r="AG51">
            <v>46.51231070445062</v>
          </cell>
          <cell r="AH51">
            <v>46.039312695398067</v>
          </cell>
          <cell r="AI51">
            <v>45.579459605541039</v>
          </cell>
          <cell r="AJ51">
            <v>45.121578253563328</v>
          </cell>
          <cell r="AK51">
            <v>44.654495458148752</v>
          </cell>
          <cell r="AL51">
            <v>44.167038037981115</v>
          </cell>
          <cell r="AM51">
            <v>43.648032811744216</v>
          </cell>
        </row>
        <row r="52">
          <cell r="A52" t="str">
            <v>RC3OfOTRG144</v>
          </cell>
          <cell r="B52" t="str">
            <v>RD</v>
          </cell>
          <cell r="C52" t="str">
            <v>Conservative</v>
          </cell>
          <cell r="D52">
            <v>30</v>
          </cell>
          <cell r="E52" t="str">
            <v>OffShoreWind</v>
          </cell>
          <cell r="F52" t="str">
            <v>OTRG14</v>
          </cell>
          <cell r="G52">
            <v>100.02746756932777</v>
          </cell>
          <cell r="H52">
            <v>98.617508323532178</v>
          </cell>
          <cell r="I52">
            <v>95.560384788969856</v>
          </cell>
          <cell r="J52">
            <v>93.391321122141619</v>
          </cell>
          <cell r="K52">
            <v>91.70886463287323</v>
          </cell>
          <cell r="L52">
            <v>90.334197587579268</v>
          </cell>
          <cell r="M52">
            <v>89.171933161504469</v>
          </cell>
          <cell r="N52">
            <v>88.165133920751018</v>
          </cell>
          <cell r="O52">
            <v>87.277074053016946</v>
          </cell>
          <cell r="P52">
            <v>86.482677431482628</v>
          </cell>
          <cell r="Q52">
            <v>85.764058275514628</v>
          </cell>
          <cell r="R52">
            <v>85.108010386188667</v>
          </cell>
          <cell r="S52">
            <v>84.504504830456412</v>
          </cell>
          <cell r="T52">
            <v>83.945745960113854</v>
          </cell>
          <cell r="U52">
            <v>83.425553896920306</v>
          </cell>
          <cell r="V52">
            <v>82.93894671936043</v>
          </cell>
          <cell r="W52">
            <v>82.481849537820651</v>
          </cell>
          <cell r="X52">
            <v>82.050886851626345</v>
          </cell>
          <cell r="Y52">
            <v>81.643231121728974</v>
          </cell>
          <cell r="Z52">
            <v>81.256490230092027</v>
          </cell>
          <cell r="AA52">
            <v>80.888622425551517</v>
          </cell>
          <cell r="AB52">
            <v>80.537871074124013</v>
          </cell>
          <cell r="AC52">
            <v>80.202713925480225</v>
          </cell>
          <cell r="AD52">
            <v>79.881823184798066</v>
          </cell>
          <cell r="AE52">
            <v>79.574033740823637</v>
          </cell>
          <cell r="AF52">
            <v>79.278317629065796</v>
          </cell>
          <cell r="AG52">
            <v>78.993763317063966</v>
          </cell>
          <cell r="AH52">
            <v>78.719558758723267</v>
          </cell>
          <cell r="AI52">
            <v>78.454977423588332</v>
          </cell>
          <cell r="AJ52">
            <v>78.199366695529676</v>
          </cell>
          <cell r="AK52">
            <v>77.952138174402393</v>
          </cell>
          <cell r="AL52">
            <v>77.712759517969829</v>
          </cell>
          <cell r="AM52">
            <v>77.48074753956169</v>
          </cell>
        </row>
        <row r="53">
          <cell r="A53" t="str">
            <v>RA3OfOTRG155</v>
          </cell>
          <cell r="B53" t="str">
            <v>RD</v>
          </cell>
          <cell r="C53" t="str">
            <v>Advanced</v>
          </cell>
          <cell r="D53">
            <v>30</v>
          </cell>
          <cell r="E53" t="str">
            <v>OffShoreWind</v>
          </cell>
          <cell r="F53" t="str">
            <v>OTRG15</v>
          </cell>
          <cell r="G53" t="e">
            <v>#REF!</v>
          </cell>
          <cell r="H53" t="e">
            <v>#REF!</v>
          </cell>
          <cell r="I53" t="e">
            <v>#REF!</v>
          </cell>
          <cell r="J53" t="e">
            <v>#REF!</v>
          </cell>
          <cell r="K53" t="e">
            <v>#REF!</v>
          </cell>
          <cell r="L53" t="e">
            <v>#REF!</v>
          </cell>
          <cell r="M53" t="e">
            <v>#REF!</v>
          </cell>
          <cell r="N53" t="e">
            <v>#REF!</v>
          </cell>
          <cell r="O53" t="e">
            <v>#REF!</v>
          </cell>
          <cell r="P53" t="e">
            <v>#REF!</v>
          </cell>
          <cell r="Q53" t="e">
            <v>#REF!</v>
          </cell>
          <cell r="R53" t="e">
            <v>#REF!</v>
          </cell>
          <cell r="S53" t="e">
            <v>#REF!</v>
          </cell>
          <cell r="T53" t="e">
            <v>#REF!</v>
          </cell>
          <cell r="U53" t="e">
            <v>#REF!</v>
          </cell>
          <cell r="V53" t="e">
            <v>#REF!</v>
          </cell>
          <cell r="W53" t="e">
            <v>#REF!</v>
          </cell>
          <cell r="X53" t="e">
            <v>#REF!</v>
          </cell>
          <cell r="Y53" t="e">
            <v>#REF!</v>
          </cell>
          <cell r="Z53" t="e">
            <v>#REF!</v>
          </cell>
          <cell r="AA53" t="e">
            <v>#REF!</v>
          </cell>
          <cell r="AB53" t="e">
            <v>#REF!</v>
          </cell>
          <cell r="AC53" t="e">
            <v>#REF!</v>
          </cell>
          <cell r="AD53" t="e">
            <v>#REF!</v>
          </cell>
          <cell r="AE53" t="e">
            <v>#REF!</v>
          </cell>
          <cell r="AF53" t="e">
            <v>#REF!</v>
          </cell>
          <cell r="AG53" t="e">
            <v>#REF!</v>
          </cell>
          <cell r="AH53" t="e">
            <v>#REF!</v>
          </cell>
          <cell r="AI53" t="e">
            <v>#REF!</v>
          </cell>
          <cell r="AJ53" t="e">
            <v>#REF!</v>
          </cell>
          <cell r="AK53" t="e">
            <v>#REF!</v>
          </cell>
          <cell r="AL53" t="e">
            <v>#REF!</v>
          </cell>
          <cell r="AM53" t="e">
            <v>#REF!</v>
          </cell>
        </row>
        <row r="54">
          <cell r="A54" t="str">
            <v>RM3OfOTRG155</v>
          </cell>
          <cell r="B54" t="str">
            <v>RD</v>
          </cell>
          <cell r="C54" t="str">
            <v>Moderate</v>
          </cell>
          <cell r="D54">
            <v>30</v>
          </cell>
          <cell r="E54" t="str">
            <v>OffShoreWind</v>
          </cell>
          <cell r="F54" t="str">
            <v>OTRG15</v>
          </cell>
          <cell r="G54" t="e">
            <v>#REF!</v>
          </cell>
          <cell r="H54" t="e">
            <v>#REF!</v>
          </cell>
          <cell r="I54" t="e">
            <v>#REF!</v>
          </cell>
          <cell r="J54" t="e">
            <v>#REF!</v>
          </cell>
          <cell r="K54" t="e">
            <v>#REF!</v>
          </cell>
          <cell r="L54" t="e">
            <v>#REF!</v>
          </cell>
          <cell r="M54" t="e">
            <v>#REF!</v>
          </cell>
          <cell r="N54" t="e">
            <v>#REF!</v>
          </cell>
          <cell r="O54" t="e">
            <v>#REF!</v>
          </cell>
          <cell r="P54" t="e">
            <v>#REF!</v>
          </cell>
          <cell r="Q54" t="e">
            <v>#REF!</v>
          </cell>
          <cell r="R54" t="e">
            <v>#REF!</v>
          </cell>
          <cell r="S54" t="e">
            <v>#REF!</v>
          </cell>
          <cell r="T54" t="e">
            <v>#REF!</v>
          </cell>
          <cell r="U54" t="e">
            <v>#REF!</v>
          </cell>
          <cell r="V54" t="e">
            <v>#REF!</v>
          </cell>
          <cell r="W54" t="e">
            <v>#REF!</v>
          </cell>
          <cell r="X54" t="e">
            <v>#REF!</v>
          </cell>
          <cell r="Y54" t="e">
            <v>#REF!</v>
          </cell>
          <cell r="Z54" t="e">
            <v>#REF!</v>
          </cell>
          <cell r="AA54" t="e">
            <v>#REF!</v>
          </cell>
          <cell r="AB54" t="e">
            <v>#REF!</v>
          </cell>
          <cell r="AC54" t="e">
            <v>#REF!</v>
          </cell>
          <cell r="AD54" t="e">
            <v>#REF!</v>
          </cell>
          <cell r="AE54" t="e">
            <v>#REF!</v>
          </cell>
          <cell r="AF54" t="e">
            <v>#REF!</v>
          </cell>
          <cell r="AG54" t="e">
            <v>#REF!</v>
          </cell>
          <cell r="AH54" t="e">
            <v>#REF!</v>
          </cell>
          <cell r="AI54" t="e">
            <v>#REF!</v>
          </cell>
          <cell r="AJ54" t="e">
            <v>#REF!</v>
          </cell>
          <cell r="AK54" t="e">
            <v>#REF!</v>
          </cell>
          <cell r="AL54" t="e">
            <v>#REF!</v>
          </cell>
          <cell r="AM54" t="e">
            <v>#REF!</v>
          </cell>
        </row>
        <row r="55">
          <cell r="A55" t="str">
            <v>RC3OfOTRG155</v>
          </cell>
          <cell r="B55" t="str">
            <v>RD</v>
          </cell>
          <cell r="C55" t="str">
            <v>Conservative</v>
          </cell>
          <cell r="D55">
            <v>30</v>
          </cell>
          <cell r="E55" t="str">
            <v>OffShoreWind</v>
          </cell>
          <cell r="F55" t="str">
            <v>OTRG15</v>
          </cell>
          <cell r="G55" t="e">
            <v>#REF!</v>
          </cell>
          <cell r="H55" t="e">
            <v>#REF!</v>
          </cell>
          <cell r="I55" t="e">
            <v>#REF!</v>
          </cell>
          <cell r="J55" t="e">
            <v>#REF!</v>
          </cell>
          <cell r="K55" t="e">
            <v>#REF!</v>
          </cell>
          <cell r="L55" t="e">
            <v>#REF!</v>
          </cell>
          <cell r="M55" t="e">
            <v>#REF!</v>
          </cell>
          <cell r="N55" t="e">
            <v>#REF!</v>
          </cell>
          <cell r="O55" t="e">
            <v>#REF!</v>
          </cell>
          <cell r="P55" t="e">
            <v>#REF!</v>
          </cell>
          <cell r="Q55" t="e">
            <v>#REF!</v>
          </cell>
          <cell r="R55" t="e">
            <v>#REF!</v>
          </cell>
          <cell r="S55" t="e">
            <v>#REF!</v>
          </cell>
          <cell r="T55" t="e">
            <v>#REF!</v>
          </cell>
          <cell r="U55" t="e">
            <v>#REF!</v>
          </cell>
          <cell r="V55" t="e">
            <v>#REF!</v>
          </cell>
          <cell r="W55" t="e">
            <v>#REF!</v>
          </cell>
          <cell r="X55" t="e">
            <v>#REF!</v>
          </cell>
          <cell r="Y55" t="e">
            <v>#REF!</v>
          </cell>
          <cell r="Z55" t="e">
            <v>#REF!</v>
          </cell>
          <cell r="AA55" t="e">
            <v>#REF!</v>
          </cell>
          <cell r="AB55" t="e">
            <v>#REF!</v>
          </cell>
          <cell r="AC55" t="e">
            <v>#REF!</v>
          </cell>
          <cell r="AD55" t="e">
            <v>#REF!</v>
          </cell>
          <cell r="AE55" t="e">
            <v>#REF!</v>
          </cell>
          <cell r="AF55" t="e">
            <v>#REF!</v>
          </cell>
          <cell r="AG55" t="e">
            <v>#REF!</v>
          </cell>
          <cell r="AH55" t="e">
            <v>#REF!</v>
          </cell>
          <cell r="AI55" t="e">
            <v>#REF!</v>
          </cell>
          <cell r="AJ55" t="e">
            <v>#REF!</v>
          </cell>
          <cell r="AK55" t="e">
            <v>#REF!</v>
          </cell>
          <cell r="AL55" t="e">
            <v>#REF!</v>
          </cell>
          <cell r="AM55" t="e">
            <v>#REF!</v>
          </cell>
        </row>
        <row r="56">
          <cell r="A56" t="str">
            <v>RA3UtSeattle</v>
          </cell>
          <cell r="B56" t="str">
            <v>RD</v>
          </cell>
          <cell r="C56" t="str">
            <v>Advanced</v>
          </cell>
          <cell r="D56">
            <v>30</v>
          </cell>
          <cell r="E56" t="str">
            <v>UtilityPV</v>
          </cell>
          <cell r="F56" t="str">
            <v>Seattle</v>
          </cell>
          <cell r="G56">
            <v>18.760000000000002</v>
          </cell>
          <cell r="H56">
            <v>16.080000000000002</v>
          </cell>
          <cell r="I56">
            <v>15.693644368025145</v>
          </cell>
          <cell r="J56">
            <v>14.9297780480883</v>
          </cell>
          <cell r="K56">
            <v>14.165911728151457</v>
          </cell>
          <cell r="L56">
            <v>13.402045408214615</v>
          </cell>
          <cell r="M56">
            <v>12.63817908827777</v>
          </cell>
          <cell r="N56">
            <v>11.874312768340927</v>
          </cell>
          <cell r="O56">
            <v>11.110446448404085</v>
          </cell>
          <cell r="P56">
            <v>10.34658012846724</v>
          </cell>
          <cell r="Q56">
            <v>9.5827138085303964</v>
          </cell>
          <cell r="R56">
            <v>8.8188474885935548</v>
          </cell>
          <cell r="S56">
            <v>8.0549811686567026</v>
          </cell>
          <cell r="T56">
            <v>7.9553077009561122</v>
          </cell>
          <cell r="U56">
            <v>7.8556342332555209</v>
          </cell>
          <cell r="V56">
            <v>7.7559607655549305</v>
          </cell>
          <cell r="W56">
            <v>7.6562872978543393</v>
          </cell>
          <cell r="X56">
            <v>7.556613830153748</v>
          </cell>
          <cell r="Y56">
            <v>7.4569403624531576</v>
          </cell>
          <cell r="Z56">
            <v>7.3572668947525663</v>
          </cell>
          <cell r="AA56">
            <v>7.257593427051976</v>
          </cell>
          <cell r="AB56">
            <v>7.1579199593513856</v>
          </cell>
          <cell r="AC56">
            <v>7.0582464916507943</v>
          </cell>
          <cell r="AD56">
            <v>6.9585730239502039</v>
          </cell>
          <cell r="AE56">
            <v>6.8588995562496127</v>
          </cell>
          <cell r="AF56">
            <v>6.7592260885490214</v>
          </cell>
          <cell r="AG56">
            <v>6.659552620848431</v>
          </cell>
          <cell r="AH56">
            <v>6.5598791531478398</v>
          </cell>
          <cell r="AI56">
            <v>6.4602056854472494</v>
          </cell>
          <cell r="AJ56">
            <v>6.360532217746659</v>
          </cell>
          <cell r="AK56">
            <v>6.2608587500460677</v>
          </cell>
          <cell r="AL56">
            <v>6.1611852823454765</v>
          </cell>
          <cell r="AM56">
            <v>6.061511814644895</v>
          </cell>
        </row>
        <row r="57">
          <cell r="A57" t="str">
            <v>RM3UtSeattle</v>
          </cell>
          <cell r="B57" t="str">
            <v>RD</v>
          </cell>
          <cell r="C57" t="str">
            <v>Moderate</v>
          </cell>
          <cell r="D57">
            <v>30</v>
          </cell>
          <cell r="E57" t="str">
            <v>UtilityPV</v>
          </cell>
          <cell r="F57" t="str">
            <v>Seattle</v>
          </cell>
          <cell r="G57">
            <v>18.760000000000002</v>
          </cell>
          <cell r="H57">
            <v>16.080000000000002</v>
          </cell>
          <cell r="I57">
            <v>15.851846923524111</v>
          </cell>
          <cell r="J57">
            <v>15.246183159086234</v>
          </cell>
          <cell r="K57">
            <v>14.640519394648356</v>
          </cell>
          <cell r="L57">
            <v>14.03485563021048</v>
          </cell>
          <cell r="M57">
            <v>13.429191865772605</v>
          </cell>
          <cell r="N57">
            <v>12.823528101334729</v>
          </cell>
          <cell r="O57">
            <v>12.21786433689685</v>
          </cell>
          <cell r="P57">
            <v>11.612200572458974</v>
          </cell>
          <cell r="Q57">
            <v>11.006536808021099</v>
          </cell>
          <cell r="R57">
            <v>10.400873043583221</v>
          </cell>
          <cell r="S57">
            <v>9.7952092791453467</v>
          </cell>
          <cell r="T57">
            <v>9.7081978736209145</v>
          </cell>
          <cell r="U57">
            <v>9.6211864680964823</v>
          </cell>
          <cell r="V57">
            <v>9.5341750625720483</v>
          </cell>
          <cell r="W57">
            <v>9.4471636570476178</v>
          </cell>
          <cell r="X57">
            <v>9.3601522515231839</v>
          </cell>
          <cell r="Y57">
            <v>9.2731408459987517</v>
          </cell>
          <cell r="Z57">
            <v>9.1861294404743195</v>
          </cell>
          <cell r="AA57">
            <v>9.0991180349498872</v>
          </cell>
          <cell r="AB57">
            <v>9.0121066294254533</v>
          </cell>
          <cell r="AC57">
            <v>8.9250952239010211</v>
          </cell>
          <cell r="AD57">
            <v>8.8380838183765889</v>
          </cell>
          <cell r="AE57">
            <v>8.7510724128521549</v>
          </cell>
          <cell r="AF57">
            <v>8.6640610073277227</v>
          </cell>
          <cell r="AG57">
            <v>8.5770496018032905</v>
          </cell>
          <cell r="AH57">
            <v>8.4900381962788583</v>
          </cell>
          <cell r="AI57">
            <v>8.4030267907544243</v>
          </cell>
          <cell r="AJ57">
            <v>8.3160153852299938</v>
          </cell>
          <cell r="AK57">
            <v>8.2290039797055599</v>
          </cell>
          <cell r="AL57">
            <v>8.1419925741811277</v>
          </cell>
          <cell r="AM57">
            <v>8.0549811686567026</v>
          </cell>
        </row>
        <row r="58">
          <cell r="A58" t="str">
            <v>RC3UtSeattle</v>
          </cell>
          <cell r="B58" t="str">
            <v>RD</v>
          </cell>
          <cell r="C58" t="str">
            <v>Conservative</v>
          </cell>
          <cell r="D58">
            <v>30</v>
          </cell>
          <cell r="E58" t="str">
            <v>UtilityPV</v>
          </cell>
          <cell r="F58" t="str">
            <v>Seattle</v>
          </cell>
          <cell r="G58">
            <v>18.760000000000002</v>
          </cell>
          <cell r="H58">
            <v>16.080000000000002</v>
          </cell>
          <cell r="I58">
            <v>16.263857484472211</v>
          </cell>
          <cell r="J58">
            <v>16.070204280982438</v>
          </cell>
          <cell r="K58">
            <v>15.87655107749266</v>
          </cell>
          <cell r="L58">
            <v>15.682897874002888</v>
          </cell>
          <cell r="M58">
            <v>15.489244670513113</v>
          </cell>
          <cell r="N58">
            <v>15.295591467023337</v>
          </cell>
          <cell r="O58">
            <v>15.101938263533562</v>
          </cell>
          <cell r="P58">
            <v>14.908285060043788</v>
          </cell>
          <cell r="Q58">
            <v>14.714631856554012</v>
          </cell>
          <cell r="R58">
            <v>14.520978653064239</v>
          </cell>
          <cell r="S58">
            <v>14.327325449574449</v>
          </cell>
          <cell r="T58">
            <v>14.100719641052994</v>
          </cell>
          <cell r="U58">
            <v>13.874113832531537</v>
          </cell>
          <cell r="V58">
            <v>13.647508024010081</v>
          </cell>
          <cell r="W58">
            <v>13.420902215488624</v>
          </cell>
          <cell r="X58">
            <v>13.194296406967167</v>
          </cell>
          <cell r="Y58">
            <v>12.967690598445712</v>
          </cell>
          <cell r="Z58">
            <v>12.741084789924257</v>
          </cell>
          <cell r="AA58">
            <v>12.514478981402799</v>
          </cell>
          <cell r="AB58">
            <v>12.287873172881342</v>
          </cell>
          <cell r="AC58">
            <v>12.061267364359887</v>
          </cell>
          <cell r="AD58">
            <v>11.834661555838432</v>
          </cell>
          <cell r="AE58">
            <v>11.608055747316977</v>
          </cell>
          <cell r="AF58">
            <v>11.381449938795523</v>
          </cell>
          <cell r="AG58">
            <v>11.154844130274066</v>
          </cell>
          <cell r="AH58">
            <v>10.928238321752612</v>
          </cell>
          <cell r="AI58">
            <v>10.701632513231157</v>
          </cell>
          <cell r="AJ58">
            <v>10.475026704709702</v>
          </cell>
          <cell r="AK58">
            <v>10.248420896188247</v>
          </cell>
          <cell r="AL58">
            <v>10.021815087666791</v>
          </cell>
          <cell r="AM58">
            <v>9.7952092791453467</v>
          </cell>
        </row>
        <row r="59">
          <cell r="A59" t="str">
            <v>RA3UtChicago</v>
          </cell>
          <cell r="B59" t="str">
            <v>RD</v>
          </cell>
          <cell r="C59" t="str">
            <v>Advanced</v>
          </cell>
          <cell r="D59">
            <v>30</v>
          </cell>
          <cell r="E59" t="str">
            <v>UtilityPV</v>
          </cell>
          <cell r="F59" t="str">
            <v>Chicago</v>
          </cell>
          <cell r="G59">
            <v>18.760000000000002</v>
          </cell>
          <cell r="H59">
            <v>16.080000000000002</v>
          </cell>
          <cell r="I59">
            <v>15.693644368025145</v>
          </cell>
          <cell r="J59">
            <v>14.9297780480883</v>
          </cell>
          <cell r="K59">
            <v>14.165911728151457</v>
          </cell>
          <cell r="L59">
            <v>13.402045408214615</v>
          </cell>
          <cell r="M59">
            <v>12.63817908827777</v>
          </cell>
          <cell r="N59">
            <v>11.874312768340927</v>
          </cell>
          <cell r="O59">
            <v>11.110446448404085</v>
          </cell>
          <cell r="P59">
            <v>10.34658012846724</v>
          </cell>
          <cell r="Q59">
            <v>9.5827138085303964</v>
          </cell>
          <cell r="R59">
            <v>8.8188474885935548</v>
          </cell>
          <cell r="S59">
            <v>8.0549811686567026</v>
          </cell>
          <cell r="T59">
            <v>7.9553077009561122</v>
          </cell>
          <cell r="U59">
            <v>7.8556342332555209</v>
          </cell>
          <cell r="V59">
            <v>7.7559607655549305</v>
          </cell>
          <cell r="W59">
            <v>7.6562872978543393</v>
          </cell>
          <cell r="X59">
            <v>7.556613830153748</v>
          </cell>
          <cell r="Y59">
            <v>7.4569403624531576</v>
          </cell>
          <cell r="Z59">
            <v>7.3572668947525663</v>
          </cell>
          <cell r="AA59">
            <v>7.257593427051976</v>
          </cell>
          <cell r="AB59">
            <v>7.1579199593513856</v>
          </cell>
          <cell r="AC59">
            <v>7.0582464916507943</v>
          </cell>
          <cell r="AD59">
            <v>6.9585730239502039</v>
          </cell>
          <cell r="AE59">
            <v>6.8588995562496127</v>
          </cell>
          <cell r="AF59">
            <v>6.7592260885490214</v>
          </cell>
          <cell r="AG59">
            <v>6.659552620848431</v>
          </cell>
          <cell r="AH59">
            <v>6.5598791531478398</v>
          </cell>
          <cell r="AI59">
            <v>6.4602056854472494</v>
          </cell>
          <cell r="AJ59">
            <v>6.360532217746659</v>
          </cell>
          <cell r="AK59">
            <v>6.2608587500460677</v>
          </cell>
          <cell r="AL59">
            <v>6.1611852823454765</v>
          </cell>
          <cell r="AM59">
            <v>6.061511814644895</v>
          </cell>
        </row>
        <row r="60">
          <cell r="A60" t="str">
            <v>RM3UtChicago</v>
          </cell>
          <cell r="B60" t="str">
            <v>RD</v>
          </cell>
          <cell r="C60" t="str">
            <v>Moderate</v>
          </cell>
          <cell r="D60">
            <v>30</v>
          </cell>
          <cell r="E60" t="str">
            <v>UtilityPV</v>
          </cell>
          <cell r="F60" t="str">
            <v>Chicago</v>
          </cell>
          <cell r="G60">
            <v>18.760000000000002</v>
          </cell>
          <cell r="H60">
            <v>16.080000000000002</v>
          </cell>
          <cell r="I60">
            <v>15.851846923524111</v>
          </cell>
          <cell r="J60">
            <v>15.246183159086234</v>
          </cell>
          <cell r="K60">
            <v>14.640519394648356</v>
          </cell>
          <cell r="L60">
            <v>14.03485563021048</v>
          </cell>
          <cell r="M60">
            <v>13.429191865772605</v>
          </cell>
          <cell r="N60">
            <v>12.823528101334729</v>
          </cell>
          <cell r="O60">
            <v>12.21786433689685</v>
          </cell>
          <cell r="P60">
            <v>11.612200572458974</v>
          </cell>
          <cell r="Q60">
            <v>11.006536808021099</v>
          </cell>
          <cell r="R60">
            <v>10.400873043583221</v>
          </cell>
          <cell r="S60">
            <v>9.7952092791453467</v>
          </cell>
          <cell r="T60">
            <v>9.7081978736209145</v>
          </cell>
          <cell r="U60">
            <v>9.6211864680964823</v>
          </cell>
          <cell r="V60">
            <v>9.5341750625720483</v>
          </cell>
          <cell r="W60">
            <v>9.4471636570476178</v>
          </cell>
          <cell r="X60">
            <v>9.3601522515231839</v>
          </cell>
          <cell r="Y60">
            <v>9.2731408459987517</v>
          </cell>
          <cell r="Z60">
            <v>9.1861294404743195</v>
          </cell>
          <cell r="AA60">
            <v>9.0991180349498872</v>
          </cell>
          <cell r="AB60">
            <v>9.0121066294254533</v>
          </cell>
          <cell r="AC60">
            <v>8.9250952239010211</v>
          </cell>
          <cell r="AD60">
            <v>8.8380838183765889</v>
          </cell>
          <cell r="AE60">
            <v>8.7510724128521549</v>
          </cell>
          <cell r="AF60">
            <v>8.6640610073277227</v>
          </cell>
          <cell r="AG60">
            <v>8.5770496018032905</v>
          </cell>
          <cell r="AH60">
            <v>8.4900381962788583</v>
          </cell>
          <cell r="AI60">
            <v>8.4030267907544243</v>
          </cell>
          <cell r="AJ60">
            <v>8.3160153852299938</v>
          </cell>
          <cell r="AK60">
            <v>8.2290039797055599</v>
          </cell>
          <cell r="AL60">
            <v>8.1419925741811277</v>
          </cell>
          <cell r="AM60">
            <v>8.0549811686567026</v>
          </cell>
        </row>
        <row r="61">
          <cell r="A61" t="str">
            <v>RC3UtChicago</v>
          </cell>
          <cell r="B61" t="str">
            <v>RD</v>
          </cell>
          <cell r="C61" t="str">
            <v>Conservative</v>
          </cell>
          <cell r="D61">
            <v>30</v>
          </cell>
          <cell r="E61" t="str">
            <v>UtilityPV</v>
          </cell>
          <cell r="F61" t="str">
            <v>Chicago</v>
          </cell>
          <cell r="G61">
            <v>18.760000000000002</v>
          </cell>
          <cell r="H61">
            <v>16.080000000000002</v>
          </cell>
          <cell r="I61">
            <v>16.263857484472211</v>
          </cell>
          <cell r="J61">
            <v>16.070204280982438</v>
          </cell>
          <cell r="K61">
            <v>15.87655107749266</v>
          </cell>
          <cell r="L61">
            <v>15.682897874002888</v>
          </cell>
          <cell r="M61">
            <v>15.489244670513113</v>
          </cell>
          <cell r="N61">
            <v>15.295591467023337</v>
          </cell>
          <cell r="O61">
            <v>15.101938263533562</v>
          </cell>
          <cell r="P61">
            <v>14.908285060043788</v>
          </cell>
          <cell r="Q61">
            <v>14.714631856554012</v>
          </cell>
          <cell r="R61">
            <v>14.520978653064239</v>
          </cell>
          <cell r="S61">
            <v>14.327325449574449</v>
          </cell>
          <cell r="T61">
            <v>14.100719641052994</v>
          </cell>
          <cell r="U61">
            <v>13.874113832531537</v>
          </cell>
          <cell r="V61">
            <v>13.647508024010081</v>
          </cell>
          <cell r="W61">
            <v>13.420902215488624</v>
          </cell>
          <cell r="X61">
            <v>13.194296406967167</v>
          </cell>
          <cell r="Y61">
            <v>12.967690598445712</v>
          </cell>
          <cell r="Z61">
            <v>12.741084789924257</v>
          </cell>
          <cell r="AA61">
            <v>12.514478981402799</v>
          </cell>
          <cell r="AB61">
            <v>12.287873172881342</v>
          </cell>
          <cell r="AC61">
            <v>12.061267364359887</v>
          </cell>
          <cell r="AD61">
            <v>11.834661555838432</v>
          </cell>
          <cell r="AE61">
            <v>11.608055747316977</v>
          </cell>
          <cell r="AF61">
            <v>11.381449938795523</v>
          </cell>
          <cell r="AG61">
            <v>11.154844130274066</v>
          </cell>
          <cell r="AH61">
            <v>10.928238321752612</v>
          </cell>
          <cell r="AI61">
            <v>10.701632513231157</v>
          </cell>
          <cell r="AJ61">
            <v>10.475026704709702</v>
          </cell>
          <cell r="AK61">
            <v>10.248420896188247</v>
          </cell>
          <cell r="AL61">
            <v>10.021815087666791</v>
          </cell>
          <cell r="AM61">
            <v>9.7952092791453467</v>
          </cell>
        </row>
        <row r="62">
          <cell r="A62" t="str">
            <v>RA3UtKansasy</v>
          </cell>
          <cell r="B62" t="str">
            <v>RD</v>
          </cell>
          <cell r="C62" t="str">
            <v>Advanced</v>
          </cell>
          <cell r="D62">
            <v>30</v>
          </cell>
          <cell r="E62" t="str">
            <v>UtilityPV</v>
          </cell>
          <cell r="F62" t="str">
            <v>KansasCity</v>
          </cell>
          <cell r="G62">
            <v>18.760000000000002</v>
          </cell>
          <cell r="H62">
            <v>16.080000000000002</v>
          </cell>
          <cell r="I62">
            <v>15.693644368025145</v>
          </cell>
          <cell r="J62">
            <v>14.9297780480883</v>
          </cell>
          <cell r="K62">
            <v>14.165911728151457</v>
          </cell>
          <cell r="L62">
            <v>13.402045408214615</v>
          </cell>
          <cell r="M62">
            <v>12.63817908827777</v>
          </cell>
          <cell r="N62">
            <v>11.874312768340927</v>
          </cell>
          <cell r="O62">
            <v>11.110446448404085</v>
          </cell>
          <cell r="P62">
            <v>10.34658012846724</v>
          </cell>
          <cell r="Q62">
            <v>9.5827138085303964</v>
          </cell>
          <cell r="R62">
            <v>8.8188474885935548</v>
          </cell>
          <cell r="S62">
            <v>8.0549811686567026</v>
          </cell>
          <cell r="T62">
            <v>7.9553077009561122</v>
          </cell>
          <cell r="U62">
            <v>7.8556342332555209</v>
          </cell>
          <cell r="V62">
            <v>7.7559607655549305</v>
          </cell>
          <cell r="W62">
            <v>7.6562872978543393</v>
          </cell>
          <cell r="X62">
            <v>7.556613830153748</v>
          </cell>
          <cell r="Y62">
            <v>7.4569403624531576</v>
          </cell>
          <cell r="Z62">
            <v>7.3572668947525663</v>
          </cell>
          <cell r="AA62">
            <v>7.257593427051976</v>
          </cell>
          <cell r="AB62">
            <v>7.1579199593513856</v>
          </cell>
          <cell r="AC62">
            <v>7.0582464916507943</v>
          </cell>
          <cell r="AD62">
            <v>6.9585730239502039</v>
          </cell>
          <cell r="AE62">
            <v>6.8588995562496127</v>
          </cell>
          <cell r="AF62">
            <v>6.7592260885490214</v>
          </cell>
          <cell r="AG62">
            <v>6.659552620848431</v>
          </cell>
          <cell r="AH62">
            <v>6.5598791531478398</v>
          </cell>
          <cell r="AI62">
            <v>6.4602056854472494</v>
          </cell>
          <cell r="AJ62">
            <v>6.360532217746659</v>
          </cell>
          <cell r="AK62">
            <v>6.2608587500460677</v>
          </cell>
          <cell r="AL62">
            <v>6.1611852823454765</v>
          </cell>
          <cell r="AM62">
            <v>6.061511814644895</v>
          </cell>
        </row>
        <row r="63">
          <cell r="A63" t="str">
            <v>RM3UtKansasy</v>
          </cell>
          <cell r="B63" t="str">
            <v>RD</v>
          </cell>
          <cell r="C63" t="str">
            <v>Moderate</v>
          </cell>
          <cell r="D63">
            <v>30</v>
          </cell>
          <cell r="E63" t="str">
            <v>UtilityPV</v>
          </cell>
          <cell r="F63" t="str">
            <v>KansasCity</v>
          </cell>
          <cell r="G63">
            <v>18.760000000000002</v>
          </cell>
          <cell r="H63">
            <v>16.080000000000002</v>
          </cell>
          <cell r="I63">
            <v>15.851846923524111</v>
          </cell>
          <cell r="J63">
            <v>15.246183159086234</v>
          </cell>
          <cell r="K63">
            <v>14.640519394648356</v>
          </cell>
          <cell r="L63">
            <v>14.03485563021048</v>
          </cell>
          <cell r="M63">
            <v>13.429191865772605</v>
          </cell>
          <cell r="N63">
            <v>12.823528101334729</v>
          </cell>
          <cell r="O63">
            <v>12.21786433689685</v>
          </cell>
          <cell r="P63">
            <v>11.612200572458974</v>
          </cell>
          <cell r="Q63">
            <v>11.006536808021099</v>
          </cell>
          <cell r="R63">
            <v>10.400873043583221</v>
          </cell>
          <cell r="S63">
            <v>9.7952092791453467</v>
          </cell>
          <cell r="T63">
            <v>9.7081978736209145</v>
          </cell>
          <cell r="U63">
            <v>9.6211864680964823</v>
          </cell>
          <cell r="V63">
            <v>9.5341750625720483</v>
          </cell>
          <cell r="W63">
            <v>9.4471636570476178</v>
          </cell>
          <cell r="X63">
            <v>9.3601522515231839</v>
          </cell>
          <cell r="Y63">
            <v>9.2731408459987517</v>
          </cell>
          <cell r="Z63">
            <v>9.1861294404743195</v>
          </cell>
          <cell r="AA63">
            <v>9.0991180349498872</v>
          </cell>
          <cell r="AB63">
            <v>9.0121066294254533</v>
          </cell>
          <cell r="AC63">
            <v>8.9250952239010211</v>
          </cell>
          <cell r="AD63">
            <v>8.8380838183765889</v>
          </cell>
          <cell r="AE63">
            <v>8.7510724128521549</v>
          </cell>
          <cell r="AF63">
            <v>8.6640610073277227</v>
          </cell>
          <cell r="AG63">
            <v>8.5770496018032905</v>
          </cell>
          <cell r="AH63">
            <v>8.4900381962788583</v>
          </cell>
          <cell r="AI63">
            <v>8.4030267907544243</v>
          </cell>
          <cell r="AJ63">
            <v>8.3160153852299938</v>
          </cell>
          <cell r="AK63">
            <v>8.2290039797055599</v>
          </cell>
          <cell r="AL63">
            <v>8.1419925741811277</v>
          </cell>
          <cell r="AM63">
            <v>8.0549811686567026</v>
          </cell>
        </row>
        <row r="64">
          <cell r="A64" t="str">
            <v>RC3UtKansasy</v>
          </cell>
          <cell r="B64" t="str">
            <v>RD</v>
          </cell>
          <cell r="C64" t="str">
            <v>Conservative</v>
          </cell>
          <cell r="D64">
            <v>30</v>
          </cell>
          <cell r="E64" t="str">
            <v>UtilityPV</v>
          </cell>
          <cell r="F64" t="str">
            <v>KansasCity</v>
          </cell>
          <cell r="G64">
            <v>18.760000000000002</v>
          </cell>
          <cell r="H64">
            <v>16.080000000000002</v>
          </cell>
          <cell r="I64">
            <v>16.263857484472211</v>
          </cell>
          <cell r="J64">
            <v>16.070204280982438</v>
          </cell>
          <cell r="K64">
            <v>15.87655107749266</v>
          </cell>
          <cell r="L64">
            <v>15.682897874002888</v>
          </cell>
          <cell r="M64">
            <v>15.489244670513113</v>
          </cell>
          <cell r="N64">
            <v>15.295591467023337</v>
          </cell>
          <cell r="O64">
            <v>15.101938263533562</v>
          </cell>
          <cell r="P64">
            <v>14.908285060043788</v>
          </cell>
          <cell r="Q64">
            <v>14.714631856554012</v>
          </cell>
          <cell r="R64">
            <v>14.520978653064239</v>
          </cell>
          <cell r="S64">
            <v>14.327325449574449</v>
          </cell>
          <cell r="T64">
            <v>14.100719641052994</v>
          </cell>
          <cell r="U64">
            <v>13.874113832531537</v>
          </cell>
          <cell r="V64">
            <v>13.647508024010081</v>
          </cell>
          <cell r="W64">
            <v>13.420902215488624</v>
          </cell>
          <cell r="X64">
            <v>13.194296406967167</v>
          </cell>
          <cell r="Y64">
            <v>12.967690598445712</v>
          </cell>
          <cell r="Z64">
            <v>12.741084789924257</v>
          </cell>
          <cell r="AA64">
            <v>12.514478981402799</v>
          </cell>
          <cell r="AB64">
            <v>12.287873172881342</v>
          </cell>
          <cell r="AC64">
            <v>12.061267364359887</v>
          </cell>
          <cell r="AD64">
            <v>11.834661555838432</v>
          </cell>
          <cell r="AE64">
            <v>11.608055747316977</v>
          </cell>
          <cell r="AF64">
            <v>11.381449938795523</v>
          </cell>
          <cell r="AG64">
            <v>11.154844130274066</v>
          </cell>
          <cell r="AH64">
            <v>10.928238321752612</v>
          </cell>
          <cell r="AI64">
            <v>10.701632513231157</v>
          </cell>
          <cell r="AJ64">
            <v>10.475026704709702</v>
          </cell>
          <cell r="AK64">
            <v>10.248420896188247</v>
          </cell>
          <cell r="AL64">
            <v>10.021815087666791</v>
          </cell>
          <cell r="AM64">
            <v>9.7952092791453467</v>
          </cell>
        </row>
        <row r="65">
          <cell r="A65" t="str">
            <v>RA3UtLosAngs</v>
          </cell>
          <cell r="B65" t="str">
            <v>RD</v>
          </cell>
          <cell r="C65" t="str">
            <v>Advanced</v>
          </cell>
          <cell r="D65">
            <v>30</v>
          </cell>
          <cell r="E65" t="str">
            <v>UtilityPV</v>
          </cell>
          <cell r="F65" t="str">
            <v>LosAngeles</v>
          </cell>
          <cell r="G65">
            <v>18.760000000000002</v>
          </cell>
          <cell r="H65">
            <v>16.080000000000002</v>
          </cell>
          <cell r="I65">
            <v>15.693644368025145</v>
          </cell>
          <cell r="J65">
            <v>14.9297780480883</v>
          </cell>
          <cell r="K65">
            <v>14.165911728151457</v>
          </cell>
          <cell r="L65">
            <v>13.402045408214615</v>
          </cell>
          <cell r="M65">
            <v>12.63817908827777</v>
          </cell>
          <cell r="N65">
            <v>11.874312768340927</v>
          </cell>
          <cell r="O65">
            <v>11.110446448404085</v>
          </cell>
          <cell r="P65">
            <v>10.34658012846724</v>
          </cell>
          <cell r="Q65">
            <v>9.5827138085303964</v>
          </cell>
          <cell r="R65">
            <v>8.8188474885935548</v>
          </cell>
          <cell r="S65">
            <v>8.0549811686567026</v>
          </cell>
          <cell r="T65">
            <v>7.9553077009561122</v>
          </cell>
          <cell r="U65">
            <v>7.8556342332555209</v>
          </cell>
          <cell r="V65">
            <v>7.7559607655549305</v>
          </cell>
          <cell r="W65">
            <v>7.6562872978543393</v>
          </cell>
          <cell r="X65">
            <v>7.556613830153748</v>
          </cell>
          <cell r="Y65">
            <v>7.4569403624531576</v>
          </cell>
          <cell r="Z65">
            <v>7.3572668947525663</v>
          </cell>
          <cell r="AA65">
            <v>7.257593427051976</v>
          </cell>
          <cell r="AB65">
            <v>7.1579199593513856</v>
          </cell>
          <cell r="AC65">
            <v>7.0582464916507943</v>
          </cell>
          <cell r="AD65">
            <v>6.9585730239502039</v>
          </cell>
          <cell r="AE65">
            <v>6.8588995562496127</v>
          </cell>
          <cell r="AF65">
            <v>6.7592260885490214</v>
          </cell>
          <cell r="AG65">
            <v>6.659552620848431</v>
          </cell>
          <cell r="AH65">
            <v>6.5598791531478398</v>
          </cell>
          <cell r="AI65">
            <v>6.4602056854472494</v>
          </cell>
          <cell r="AJ65">
            <v>6.360532217746659</v>
          </cell>
          <cell r="AK65">
            <v>6.2608587500460677</v>
          </cell>
          <cell r="AL65">
            <v>6.1611852823454765</v>
          </cell>
          <cell r="AM65">
            <v>6.061511814644895</v>
          </cell>
        </row>
        <row r="66">
          <cell r="A66" t="str">
            <v>RM3UtLosAngs</v>
          </cell>
          <cell r="B66" t="str">
            <v>RD</v>
          </cell>
          <cell r="C66" t="str">
            <v>Moderate</v>
          </cell>
          <cell r="D66">
            <v>30</v>
          </cell>
          <cell r="E66" t="str">
            <v>UtilityPV</v>
          </cell>
          <cell r="F66" t="str">
            <v>LosAngeles</v>
          </cell>
          <cell r="G66">
            <v>18.760000000000002</v>
          </cell>
          <cell r="H66">
            <v>16.080000000000002</v>
          </cell>
          <cell r="I66">
            <v>15.851846923524111</v>
          </cell>
          <cell r="J66">
            <v>15.246183159086234</v>
          </cell>
          <cell r="K66">
            <v>14.640519394648356</v>
          </cell>
          <cell r="L66">
            <v>14.03485563021048</v>
          </cell>
          <cell r="M66">
            <v>13.429191865772605</v>
          </cell>
          <cell r="N66">
            <v>12.823528101334729</v>
          </cell>
          <cell r="O66">
            <v>12.21786433689685</v>
          </cell>
          <cell r="P66">
            <v>11.612200572458974</v>
          </cell>
          <cell r="Q66">
            <v>11.006536808021099</v>
          </cell>
          <cell r="R66">
            <v>10.400873043583221</v>
          </cell>
          <cell r="S66">
            <v>9.7952092791453467</v>
          </cell>
          <cell r="T66">
            <v>9.7081978736209145</v>
          </cell>
          <cell r="U66">
            <v>9.6211864680964823</v>
          </cell>
          <cell r="V66">
            <v>9.5341750625720483</v>
          </cell>
          <cell r="W66">
            <v>9.4471636570476178</v>
          </cell>
          <cell r="X66">
            <v>9.3601522515231839</v>
          </cell>
          <cell r="Y66">
            <v>9.2731408459987517</v>
          </cell>
          <cell r="Z66">
            <v>9.1861294404743195</v>
          </cell>
          <cell r="AA66">
            <v>9.0991180349498872</v>
          </cell>
          <cell r="AB66">
            <v>9.0121066294254533</v>
          </cell>
          <cell r="AC66">
            <v>8.9250952239010211</v>
          </cell>
          <cell r="AD66">
            <v>8.8380838183765889</v>
          </cell>
          <cell r="AE66">
            <v>8.7510724128521549</v>
          </cell>
          <cell r="AF66">
            <v>8.6640610073277227</v>
          </cell>
          <cell r="AG66">
            <v>8.5770496018032905</v>
          </cell>
          <cell r="AH66">
            <v>8.4900381962788583</v>
          </cell>
          <cell r="AI66">
            <v>8.4030267907544243</v>
          </cell>
          <cell r="AJ66">
            <v>8.3160153852299938</v>
          </cell>
          <cell r="AK66">
            <v>8.2290039797055599</v>
          </cell>
          <cell r="AL66">
            <v>8.1419925741811277</v>
          </cell>
          <cell r="AM66">
            <v>8.0549811686567026</v>
          </cell>
        </row>
        <row r="67">
          <cell r="A67" t="str">
            <v>RC3UtLosAngs</v>
          </cell>
          <cell r="B67" t="str">
            <v>RD</v>
          </cell>
          <cell r="C67" t="str">
            <v>Conservative</v>
          </cell>
          <cell r="D67">
            <v>30</v>
          </cell>
          <cell r="E67" t="str">
            <v>UtilityPV</v>
          </cell>
          <cell r="F67" t="str">
            <v>LosAngeles</v>
          </cell>
          <cell r="G67">
            <v>18.760000000000002</v>
          </cell>
          <cell r="H67">
            <v>16.080000000000002</v>
          </cell>
          <cell r="I67">
            <v>16.263857484472211</v>
          </cell>
          <cell r="J67">
            <v>16.070204280982438</v>
          </cell>
          <cell r="K67">
            <v>15.87655107749266</v>
          </cell>
          <cell r="L67">
            <v>15.682897874002888</v>
          </cell>
          <cell r="M67">
            <v>15.489244670513113</v>
          </cell>
          <cell r="N67">
            <v>15.295591467023337</v>
          </cell>
          <cell r="O67">
            <v>15.101938263533562</v>
          </cell>
          <cell r="P67">
            <v>14.908285060043788</v>
          </cell>
          <cell r="Q67">
            <v>14.714631856554012</v>
          </cell>
          <cell r="R67">
            <v>14.520978653064239</v>
          </cell>
          <cell r="S67">
            <v>14.327325449574449</v>
          </cell>
          <cell r="T67">
            <v>14.100719641052994</v>
          </cell>
          <cell r="U67">
            <v>13.874113832531537</v>
          </cell>
          <cell r="V67">
            <v>13.647508024010081</v>
          </cell>
          <cell r="W67">
            <v>13.420902215488624</v>
          </cell>
          <cell r="X67">
            <v>13.194296406967167</v>
          </cell>
          <cell r="Y67">
            <v>12.967690598445712</v>
          </cell>
          <cell r="Z67">
            <v>12.741084789924257</v>
          </cell>
          <cell r="AA67">
            <v>12.514478981402799</v>
          </cell>
          <cell r="AB67">
            <v>12.287873172881342</v>
          </cell>
          <cell r="AC67">
            <v>12.061267364359887</v>
          </cell>
          <cell r="AD67">
            <v>11.834661555838432</v>
          </cell>
          <cell r="AE67">
            <v>11.608055747316977</v>
          </cell>
          <cell r="AF67">
            <v>11.381449938795523</v>
          </cell>
          <cell r="AG67">
            <v>11.154844130274066</v>
          </cell>
          <cell r="AH67">
            <v>10.928238321752612</v>
          </cell>
          <cell r="AI67">
            <v>10.701632513231157</v>
          </cell>
          <cell r="AJ67">
            <v>10.475026704709702</v>
          </cell>
          <cell r="AK67">
            <v>10.248420896188247</v>
          </cell>
          <cell r="AL67">
            <v>10.021815087666791</v>
          </cell>
          <cell r="AM67">
            <v>9.7952092791453467</v>
          </cell>
        </row>
        <row r="68">
          <cell r="A68" t="str">
            <v>RA3UtDaggett</v>
          </cell>
          <cell r="B68" t="str">
            <v>RD</v>
          </cell>
          <cell r="C68" t="str">
            <v>Advanced</v>
          </cell>
          <cell r="D68">
            <v>30</v>
          </cell>
          <cell r="E68" t="str">
            <v>UtilityPV</v>
          </cell>
          <cell r="F68" t="str">
            <v>Daggett</v>
          </cell>
          <cell r="G68">
            <v>18.760000000000002</v>
          </cell>
          <cell r="H68">
            <v>16.080000000000002</v>
          </cell>
          <cell r="I68">
            <v>15.693644368025145</v>
          </cell>
          <cell r="J68">
            <v>14.9297780480883</v>
          </cell>
          <cell r="K68">
            <v>14.165911728151457</v>
          </cell>
          <cell r="L68">
            <v>13.402045408214615</v>
          </cell>
          <cell r="M68">
            <v>12.63817908827777</v>
          </cell>
          <cell r="N68">
            <v>11.874312768340927</v>
          </cell>
          <cell r="O68">
            <v>11.110446448404085</v>
          </cell>
          <cell r="P68">
            <v>10.34658012846724</v>
          </cell>
          <cell r="Q68">
            <v>9.5827138085303964</v>
          </cell>
          <cell r="R68">
            <v>8.8188474885935548</v>
          </cell>
          <cell r="S68">
            <v>8.0549811686567026</v>
          </cell>
          <cell r="T68">
            <v>7.9553077009561122</v>
          </cell>
          <cell r="U68">
            <v>7.8556342332555209</v>
          </cell>
          <cell r="V68">
            <v>7.7559607655549305</v>
          </cell>
          <cell r="W68">
            <v>7.6562872978543393</v>
          </cell>
          <cell r="X68">
            <v>7.556613830153748</v>
          </cell>
          <cell r="Y68">
            <v>7.4569403624531576</v>
          </cell>
          <cell r="Z68">
            <v>7.3572668947525663</v>
          </cell>
          <cell r="AA68">
            <v>7.257593427051976</v>
          </cell>
          <cell r="AB68">
            <v>7.1579199593513856</v>
          </cell>
          <cell r="AC68">
            <v>7.0582464916507943</v>
          </cell>
          <cell r="AD68">
            <v>6.9585730239502039</v>
          </cell>
          <cell r="AE68">
            <v>6.8588995562496127</v>
          </cell>
          <cell r="AF68">
            <v>6.7592260885490214</v>
          </cell>
          <cell r="AG68">
            <v>6.659552620848431</v>
          </cell>
          <cell r="AH68">
            <v>6.5598791531478398</v>
          </cell>
          <cell r="AI68">
            <v>6.4602056854472494</v>
          </cell>
          <cell r="AJ68">
            <v>6.360532217746659</v>
          </cell>
          <cell r="AK68">
            <v>6.2608587500460677</v>
          </cell>
          <cell r="AL68">
            <v>6.1611852823454765</v>
          </cell>
          <cell r="AM68">
            <v>6.061511814644895</v>
          </cell>
        </row>
        <row r="69">
          <cell r="A69" t="str">
            <v>RM3UtDaggett</v>
          </cell>
          <cell r="B69" t="str">
            <v>RD</v>
          </cell>
          <cell r="C69" t="str">
            <v>Moderate</v>
          </cell>
          <cell r="D69">
            <v>30</v>
          </cell>
          <cell r="E69" t="str">
            <v>UtilityPV</v>
          </cell>
          <cell r="F69" t="str">
            <v>Daggett</v>
          </cell>
          <cell r="G69">
            <v>18.760000000000002</v>
          </cell>
          <cell r="H69">
            <v>16.080000000000002</v>
          </cell>
          <cell r="I69">
            <v>15.851846923524111</v>
          </cell>
          <cell r="J69">
            <v>15.246183159086234</v>
          </cell>
          <cell r="K69">
            <v>14.640519394648356</v>
          </cell>
          <cell r="L69">
            <v>14.03485563021048</v>
          </cell>
          <cell r="M69">
            <v>13.429191865772605</v>
          </cell>
          <cell r="N69">
            <v>12.823528101334729</v>
          </cell>
          <cell r="O69">
            <v>12.21786433689685</v>
          </cell>
          <cell r="P69">
            <v>11.612200572458974</v>
          </cell>
          <cell r="Q69">
            <v>11.006536808021099</v>
          </cell>
          <cell r="R69">
            <v>10.400873043583221</v>
          </cell>
          <cell r="S69">
            <v>9.7952092791453467</v>
          </cell>
          <cell r="T69">
            <v>9.7081978736209145</v>
          </cell>
          <cell r="U69">
            <v>9.6211864680964823</v>
          </cell>
          <cell r="V69">
            <v>9.5341750625720483</v>
          </cell>
          <cell r="W69">
            <v>9.4471636570476178</v>
          </cell>
          <cell r="X69">
            <v>9.3601522515231839</v>
          </cell>
          <cell r="Y69">
            <v>9.2731408459987517</v>
          </cell>
          <cell r="Z69">
            <v>9.1861294404743195</v>
          </cell>
          <cell r="AA69">
            <v>9.0991180349498872</v>
          </cell>
          <cell r="AB69">
            <v>9.0121066294254533</v>
          </cell>
          <cell r="AC69">
            <v>8.9250952239010211</v>
          </cell>
          <cell r="AD69">
            <v>8.8380838183765889</v>
          </cell>
          <cell r="AE69">
            <v>8.7510724128521549</v>
          </cell>
          <cell r="AF69">
            <v>8.6640610073277227</v>
          </cell>
          <cell r="AG69">
            <v>8.5770496018032905</v>
          </cell>
          <cell r="AH69">
            <v>8.4900381962788583</v>
          </cell>
          <cell r="AI69">
            <v>8.4030267907544243</v>
          </cell>
          <cell r="AJ69">
            <v>8.3160153852299938</v>
          </cell>
          <cell r="AK69">
            <v>8.2290039797055599</v>
          </cell>
          <cell r="AL69">
            <v>8.1419925741811277</v>
          </cell>
          <cell r="AM69">
            <v>8.0549811686567026</v>
          </cell>
        </row>
        <row r="70">
          <cell r="A70" t="str">
            <v>RC3UtDaggett</v>
          </cell>
          <cell r="B70" t="str">
            <v>RD</v>
          </cell>
          <cell r="C70" t="str">
            <v>Conservative</v>
          </cell>
          <cell r="D70">
            <v>30</v>
          </cell>
          <cell r="E70" t="str">
            <v>UtilityPV</v>
          </cell>
          <cell r="F70" t="str">
            <v>Daggett</v>
          </cell>
          <cell r="G70">
            <v>18.760000000000002</v>
          </cell>
          <cell r="H70">
            <v>16.080000000000002</v>
          </cell>
          <cell r="I70">
            <v>16.263857484472211</v>
          </cell>
          <cell r="J70">
            <v>16.070204280982438</v>
          </cell>
          <cell r="K70">
            <v>15.87655107749266</v>
          </cell>
          <cell r="L70">
            <v>15.682897874002888</v>
          </cell>
          <cell r="M70">
            <v>15.489244670513113</v>
          </cell>
          <cell r="N70">
            <v>15.295591467023337</v>
          </cell>
          <cell r="O70">
            <v>15.101938263533562</v>
          </cell>
          <cell r="P70">
            <v>14.908285060043788</v>
          </cell>
          <cell r="Q70">
            <v>14.714631856554012</v>
          </cell>
          <cell r="R70">
            <v>14.520978653064239</v>
          </cell>
          <cell r="S70">
            <v>14.327325449574449</v>
          </cell>
          <cell r="T70">
            <v>14.100719641052994</v>
          </cell>
          <cell r="U70">
            <v>13.874113832531537</v>
          </cell>
          <cell r="V70">
            <v>13.647508024010081</v>
          </cell>
          <cell r="W70">
            <v>13.420902215488624</v>
          </cell>
          <cell r="X70">
            <v>13.194296406967167</v>
          </cell>
          <cell r="Y70">
            <v>12.967690598445712</v>
          </cell>
          <cell r="Z70">
            <v>12.741084789924257</v>
          </cell>
          <cell r="AA70">
            <v>12.514478981402799</v>
          </cell>
          <cell r="AB70">
            <v>12.287873172881342</v>
          </cell>
          <cell r="AC70">
            <v>12.061267364359887</v>
          </cell>
          <cell r="AD70">
            <v>11.834661555838432</v>
          </cell>
          <cell r="AE70">
            <v>11.608055747316977</v>
          </cell>
          <cell r="AF70">
            <v>11.381449938795523</v>
          </cell>
          <cell r="AG70">
            <v>11.154844130274066</v>
          </cell>
          <cell r="AH70">
            <v>10.928238321752612</v>
          </cell>
          <cell r="AI70">
            <v>10.701632513231157</v>
          </cell>
          <cell r="AJ70">
            <v>10.475026704709702</v>
          </cell>
          <cell r="AK70">
            <v>10.248420896188247</v>
          </cell>
          <cell r="AL70">
            <v>10.021815087666791</v>
          </cell>
          <cell r="AM70">
            <v>9.7952092791453467</v>
          </cell>
        </row>
        <row r="71">
          <cell r="A71" t="str">
            <v>RA3LaLTRG11</v>
          </cell>
          <cell r="B71" t="str">
            <v>RD</v>
          </cell>
          <cell r="C71" t="str">
            <v>Advanced</v>
          </cell>
          <cell r="D71">
            <v>30</v>
          </cell>
          <cell r="E71" t="str">
            <v>LandbasedWind</v>
          </cell>
          <cell r="F71" t="str">
            <v>LTRG1</v>
          </cell>
          <cell r="G71">
            <v>43.205384615384602</v>
          </cell>
          <cell r="H71">
            <v>42.469935897435882</v>
          </cell>
          <cell r="I71">
            <v>41.734487179487168</v>
          </cell>
          <cell r="J71">
            <v>40.999038461538454</v>
          </cell>
          <cell r="K71">
            <v>40.263589743589733</v>
          </cell>
          <cell r="L71">
            <v>39.52814102564102</v>
          </cell>
          <cell r="M71">
            <v>38.792692307692299</v>
          </cell>
          <cell r="N71">
            <v>38.057243589743585</v>
          </cell>
          <cell r="O71">
            <v>37.321794871794872</v>
          </cell>
          <cell r="P71">
            <v>36.586346153846151</v>
          </cell>
          <cell r="Q71">
            <v>35.85089743589743</v>
          </cell>
          <cell r="R71">
            <v>35.115448717948716</v>
          </cell>
          <cell r="S71">
            <v>34.380000000000003</v>
          </cell>
          <cell r="T71">
            <v>33.8643</v>
          </cell>
          <cell r="U71">
            <v>33.348599999999998</v>
          </cell>
          <cell r="V71">
            <v>32.832900000000002</v>
          </cell>
          <cell r="W71">
            <v>32.3172</v>
          </cell>
          <cell r="X71">
            <v>31.801500000000004</v>
          </cell>
          <cell r="Y71">
            <v>31.285800000000002</v>
          </cell>
          <cell r="Z71">
            <v>30.770100000000003</v>
          </cell>
          <cell r="AA71">
            <v>30.254400000000004</v>
          </cell>
          <cell r="AB71">
            <v>29.738700000000001</v>
          </cell>
          <cell r="AC71">
            <v>29.223000000000003</v>
          </cell>
          <cell r="AD71">
            <v>28.707299999999996</v>
          </cell>
          <cell r="AE71">
            <v>28.191600000000001</v>
          </cell>
          <cell r="AF71">
            <v>27.675900000000002</v>
          </cell>
          <cell r="AG71">
            <v>27.160199999999996</v>
          </cell>
          <cell r="AH71">
            <v>26.644500000000001</v>
          </cell>
          <cell r="AI71">
            <v>26.128800000000002</v>
          </cell>
          <cell r="AJ71">
            <v>25.613099999999996</v>
          </cell>
          <cell r="AK71">
            <v>25.0974</v>
          </cell>
          <cell r="AL71">
            <v>24.581699999999998</v>
          </cell>
          <cell r="AM71">
            <v>24.065999999999999</v>
          </cell>
        </row>
        <row r="72">
          <cell r="A72" t="str">
            <v>RM3LaLTRG11</v>
          </cell>
          <cell r="B72" t="str">
            <v>RD</v>
          </cell>
          <cell r="C72" t="str">
            <v>Moderate</v>
          </cell>
          <cell r="D72">
            <v>30</v>
          </cell>
          <cell r="E72" t="str">
            <v>LandbasedWind</v>
          </cell>
          <cell r="F72" t="str">
            <v>LTRG1</v>
          </cell>
          <cell r="G72">
            <v>43.205384615384602</v>
          </cell>
          <cell r="H72">
            <v>42.850769230769224</v>
          </cell>
          <cell r="I72">
            <v>42.496153846153838</v>
          </cell>
          <cell r="J72">
            <v>42.141538461538453</v>
          </cell>
          <cell r="K72">
            <v>41.786923076923067</v>
          </cell>
          <cell r="L72">
            <v>41.432307692307681</v>
          </cell>
          <cell r="M72">
            <v>41.077692307692303</v>
          </cell>
          <cell r="N72">
            <v>40.723076923076924</v>
          </cell>
          <cell r="O72">
            <v>40.368461538461538</v>
          </cell>
          <cell r="P72">
            <v>40.013846153846153</v>
          </cell>
          <cell r="Q72">
            <v>39.659230769230767</v>
          </cell>
          <cell r="R72">
            <v>39.304615384615389</v>
          </cell>
          <cell r="S72">
            <v>38.950000000000003</v>
          </cell>
          <cell r="T72">
            <v>38.657875000000004</v>
          </cell>
          <cell r="U72">
            <v>38.365750000000006</v>
          </cell>
          <cell r="V72">
            <v>38.073625000000007</v>
          </cell>
          <cell r="W72">
            <v>37.781500000000008</v>
          </cell>
          <cell r="X72">
            <v>37.489375000000003</v>
          </cell>
          <cell r="Y72">
            <v>37.197250000000004</v>
          </cell>
          <cell r="Z72">
            <v>36.905124999999998</v>
          </cell>
          <cell r="AA72">
            <v>36.613</v>
          </cell>
          <cell r="AB72">
            <v>36.320875000000001</v>
          </cell>
          <cell r="AC72">
            <v>36.028750000000002</v>
          </cell>
          <cell r="AD72">
            <v>35.736625000000004</v>
          </cell>
          <cell r="AE72">
            <v>35.444500000000005</v>
          </cell>
          <cell r="AF72">
            <v>35.152375000000006</v>
          </cell>
          <cell r="AG72">
            <v>34.860250000000001</v>
          </cell>
          <cell r="AH72">
            <v>34.568124999999995</v>
          </cell>
          <cell r="AI72">
            <v>34.275999999999996</v>
          </cell>
          <cell r="AJ72">
            <v>33.983874999999998</v>
          </cell>
          <cell r="AK72">
            <v>33.691749999999999</v>
          </cell>
          <cell r="AL72">
            <v>33.399625</v>
          </cell>
          <cell r="AM72">
            <v>33.107500000000002</v>
          </cell>
        </row>
        <row r="73">
          <cell r="A73" t="str">
            <v>RC3LaLTRG11</v>
          </cell>
          <cell r="B73" t="str">
            <v>RD</v>
          </cell>
          <cell r="C73" t="str">
            <v>Conservative</v>
          </cell>
          <cell r="D73">
            <v>30</v>
          </cell>
          <cell r="E73" t="str">
            <v>LandbasedWind</v>
          </cell>
          <cell r="F73" t="str">
            <v>LTRG1</v>
          </cell>
          <cell r="G73">
            <v>43.205384615384602</v>
          </cell>
          <cell r="H73">
            <v>43.205769230769221</v>
          </cell>
          <cell r="I73">
            <v>43.206153846153832</v>
          </cell>
          <cell r="J73">
            <v>43.206538461538457</v>
          </cell>
          <cell r="K73">
            <v>43.206923076923069</v>
          </cell>
          <cell r="L73">
            <v>43.207307692307687</v>
          </cell>
          <cell r="M73">
            <v>43.207692307692298</v>
          </cell>
          <cell r="N73">
            <v>43.208076923076923</v>
          </cell>
          <cell r="O73">
            <v>43.208461538461535</v>
          </cell>
          <cell r="P73">
            <v>43.208846153846146</v>
          </cell>
          <cell r="Q73">
            <v>43.209230769230771</v>
          </cell>
          <cell r="R73">
            <v>43.209615384615383</v>
          </cell>
          <cell r="S73">
            <v>43.21</v>
          </cell>
          <cell r="T73">
            <v>43.101974999999996</v>
          </cell>
          <cell r="U73">
            <v>42.993949999999998</v>
          </cell>
          <cell r="V73">
            <v>42.885925</v>
          </cell>
          <cell r="W73">
            <v>42.777900000000002</v>
          </cell>
          <cell r="X73">
            <v>42.669875000000005</v>
          </cell>
          <cell r="Y73">
            <v>42.561850000000007</v>
          </cell>
          <cell r="Z73">
            <v>42.453825000000002</v>
          </cell>
          <cell r="AA73">
            <v>42.345799999999997</v>
          </cell>
          <cell r="AB73">
            <v>42.237774999999999</v>
          </cell>
          <cell r="AC73">
            <v>42.129750000000001</v>
          </cell>
          <cell r="AD73">
            <v>42.021725000000004</v>
          </cell>
          <cell r="AE73">
            <v>41.913700000000006</v>
          </cell>
          <cell r="AF73">
            <v>41.805675000000001</v>
          </cell>
          <cell r="AG73">
            <v>41.697649999999996</v>
          </cell>
          <cell r="AH73">
            <v>41.589624999999998</v>
          </cell>
          <cell r="AI73">
            <v>41.4816</v>
          </cell>
          <cell r="AJ73">
            <v>41.373575000000002</v>
          </cell>
          <cell r="AK73">
            <v>41.265550000000005</v>
          </cell>
          <cell r="AL73">
            <v>41.157525000000007</v>
          </cell>
          <cell r="AM73">
            <v>41.049500000000002</v>
          </cell>
        </row>
        <row r="74">
          <cell r="A74" t="str">
            <v>RA3LaLTRG22</v>
          </cell>
          <cell r="B74" t="str">
            <v>RD</v>
          </cell>
          <cell r="C74" t="str">
            <v>Advanced</v>
          </cell>
          <cell r="D74">
            <v>30</v>
          </cell>
          <cell r="E74" t="str">
            <v>LandbasedWind</v>
          </cell>
          <cell r="F74" t="str">
            <v>LTRG2</v>
          </cell>
          <cell r="G74">
            <v>43.205384615384602</v>
          </cell>
          <cell r="H74">
            <v>42.469935897435882</v>
          </cell>
          <cell r="I74">
            <v>41.734487179487168</v>
          </cell>
          <cell r="J74">
            <v>40.999038461538454</v>
          </cell>
          <cell r="K74">
            <v>40.263589743589733</v>
          </cell>
          <cell r="L74">
            <v>39.52814102564102</v>
          </cell>
          <cell r="M74">
            <v>38.792692307692299</v>
          </cell>
          <cell r="N74">
            <v>38.057243589743585</v>
          </cell>
          <cell r="O74">
            <v>37.321794871794872</v>
          </cell>
          <cell r="P74">
            <v>36.586346153846151</v>
          </cell>
          <cell r="Q74">
            <v>35.85089743589743</v>
          </cell>
          <cell r="R74">
            <v>35.115448717948716</v>
          </cell>
          <cell r="S74">
            <v>34.380000000000003</v>
          </cell>
          <cell r="T74">
            <v>33.8643</v>
          </cell>
          <cell r="U74">
            <v>33.348599999999998</v>
          </cell>
          <cell r="V74">
            <v>32.832900000000002</v>
          </cell>
          <cell r="W74">
            <v>32.3172</v>
          </cell>
          <cell r="X74">
            <v>31.801500000000004</v>
          </cell>
          <cell r="Y74">
            <v>31.285800000000002</v>
          </cell>
          <cell r="Z74">
            <v>30.770100000000003</v>
          </cell>
          <cell r="AA74">
            <v>30.254400000000004</v>
          </cell>
          <cell r="AB74">
            <v>29.738700000000001</v>
          </cell>
          <cell r="AC74">
            <v>29.223000000000003</v>
          </cell>
          <cell r="AD74">
            <v>28.707299999999996</v>
          </cell>
          <cell r="AE74">
            <v>28.191600000000001</v>
          </cell>
          <cell r="AF74">
            <v>27.675900000000002</v>
          </cell>
          <cell r="AG74">
            <v>27.160199999999996</v>
          </cell>
          <cell r="AH74">
            <v>26.644500000000001</v>
          </cell>
          <cell r="AI74">
            <v>26.128800000000002</v>
          </cell>
          <cell r="AJ74">
            <v>25.613099999999996</v>
          </cell>
          <cell r="AK74">
            <v>25.0974</v>
          </cell>
          <cell r="AL74">
            <v>24.581699999999998</v>
          </cell>
          <cell r="AM74">
            <v>24.065999999999999</v>
          </cell>
        </row>
        <row r="75">
          <cell r="A75" t="str">
            <v>RM3LaLTRG22</v>
          </cell>
          <cell r="B75" t="str">
            <v>RD</v>
          </cell>
          <cell r="C75" t="str">
            <v>Moderate</v>
          </cell>
          <cell r="D75">
            <v>30</v>
          </cell>
          <cell r="E75" t="str">
            <v>LandbasedWind</v>
          </cell>
          <cell r="F75" t="str">
            <v>LTRG2</v>
          </cell>
          <cell r="G75">
            <v>43.205384615384602</v>
          </cell>
          <cell r="H75">
            <v>42.850769230769224</v>
          </cell>
          <cell r="I75">
            <v>42.496153846153838</v>
          </cell>
          <cell r="J75">
            <v>42.141538461538453</v>
          </cell>
          <cell r="K75">
            <v>41.786923076923067</v>
          </cell>
          <cell r="L75">
            <v>41.432307692307681</v>
          </cell>
          <cell r="M75">
            <v>41.077692307692303</v>
          </cell>
          <cell r="N75">
            <v>40.723076923076924</v>
          </cell>
          <cell r="O75">
            <v>40.368461538461538</v>
          </cell>
          <cell r="P75">
            <v>40.013846153846153</v>
          </cell>
          <cell r="Q75">
            <v>39.659230769230767</v>
          </cell>
          <cell r="R75">
            <v>39.304615384615389</v>
          </cell>
          <cell r="S75">
            <v>38.950000000000003</v>
          </cell>
          <cell r="T75">
            <v>38.657875000000004</v>
          </cell>
          <cell r="U75">
            <v>38.365750000000006</v>
          </cell>
          <cell r="V75">
            <v>38.073625000000007</v>
          </cell>
          <cell r="W75">
            <v>37.781500000000008</v>
          </cell>
          <cell r="X75">
            <v>37.489375000000003</v>
          </cell>
          <cell r="Y75">
            <v>37.197250000000004</v>
          </cell>
          <cell r="Z75">
            <v>36.905124999999998</v>
          </cell>
          <cell r="AA75">
            <v>36.613</v>
          </cell>
          <cell r="AB75">
            <v>36.320875000000001</v>
          </cell>
          <cell r="AC75">
            <v>36.028750000000002</v>
          </cell>
          <cell r="AD75">
            <v>35.736625000000004</v>
          </cell>
          <cell r="AE75">
            <v>35.444500000000005</v>
          </cell>
          <cell r="AF75">
            <v>35.152375000000006</v>
          </cell>
          <cell r="AG75">
            <v>34.860250000000001</v>
          </cell>
          <cell r="AH75">
            <v>34.568124999999995</v>
          </cell>
          <cell r="AI75">
            <v>34.275999999999996</v>
          </cell>
          <cell r="AJ75">
            <v>33.983874999999998</v>
          </cell>
          <cell r="AK75">
            <v>33.691749999999999</v>
          </cell>
          <cell r="AL75">
            <v>33.399625</v>
          </cell>
          <cell r="AM75">
            <v>33.107500000000002</v>
          </cell>
        </row>
        <row r="76">
          <cell r="A76" t="str">
            <v>RC3LaLTRG22</v>
          </cell>
          <cell r="B76" t="str">
            <v>RD</v>
          </cell>
          <cell r="C76" t="str">
            <v>Conservative</v>
          </cell>
          <cell r="D76">
            <v>30</v>
          </cell>
          <cell r="E76" t="str">
            <v>LandbasedWind</v>
          </cell>
          <cell r="F76" t="str">
            <v>LTRG2</v>
          </cell>
          <cell r="G76">
            <v>43.205384615384602</v>
          </cell>
          <cell r="H76">
            <v>43.205769230769221</v>
          </cell>
          <cell r="I76">
            <v>43.206153846153832</v>
          </cell>
          <cell r="J76">
            <v>43.206538461538457</v>
          </cell>
          <cell r="K76">
            <v>43.206923076923069</v>
          </cell>
          <cell r="L76">
            <v>43.207307692307687</v>
          </cell>
          <cell r="M76">
            <v>43.207692307692298</v>
          </cell>
          <cell r="N76">
            <v>43.208076923076923</v>
          </cell>
          <cell r="O76">
            <v>43.208461538461535</v>
          </cell>
          <cell r="P76">
            <v>43.208846153846146</v>
          </cell>
          <cell r="Q76">
            <v>43.209230769230771</v>
          </cell>
          <cell r="R76">
            <v>43.209615384615383</v>
          </cell>
          <cell r="S76">
            <v>43.21</v>
          </cell>
          <cell r="T76">
            <v>43.101974999999996</v>
          </cell>
          <cell r="U76">
            <v>42.993949999999998</v>
          </cell>
          <cell r="V76">
            <v>42.885925</v>
          </cell>
          <cell r="W76">
            <v>42.777900000000002</v>
          </cell>
          <cell r="X76">
            <v>42.669875000000005</v>
          </cell>
          <cell r="Y76">
            <v>42.561850000000007</v>
          </cell>
          <cell r="Z76">
            <v>42.453825000000002</v>
          </cell>
          <cell r="AA76">
            <v>42.345799999999997</v>
          </cell>
          <cell r="AB76">
            <v>42.237774999999999</v>
          </cell>
          <cell r="AC76">
            <v>42.129750000000001</v>
          </cell>
          <cell r="AD76">
            <v>42.021725000000004</v>
          </cell>
          <cell r="AE76">
            <v>41.913700000000006</v>
          </cell>
          <cell r="AF76">
            <v>41.805675000000001</v>
          </cell>
          <cell r="AG76">
            <v>41.697649999999996</v>
          </cell>
          <cell r="AH76">
            <v>41.589624999999998</v>
          </cell>
          <cell r="AI76">
            <v>41.4816</v>
          </cell>
          <cell r="AJ76">
            <v>41.373575000000002</v>
          </cell>
          <cell r="AK76">
            <v>41.265550000000005</v>
          </cell>
          <cell r="AL76">
            <v>41.157525000000007</v>
          </cell>
          <cell r="AM76">
            <v>41.049500000000002</v>
          </cell>
        </row>
        <row r="77">
          <cell r="A77" t="str">
            <v>RA3LaLTRG33</v>
          </cell>
          <cell r="B77" t="str">
            <v>RD</v>
          </cell>
          <cell r="C77" t="str">
            <v>Advanced</v>
          </cell>
          <cell r="D77">
            <v>30</v>
          </cell>
          <cell r="E77" t="str">
            <v>LandbasedWind</v>
          </cell>
          <cell r="F77" t="str">
            <v>LTRG3</v>
          </cell>
          <cell r="G77">
            <v>43.205384615384602</v>
          </cell>
          <cell r="H77">
            <v>42.469935897435882</v>
          </cell>
          <cell r="I77">
            <v>41.734487179487168</v>
          </cell>
          <cell r="J77">
            <v>40.999038461538454</v>
          </cell>
          <cell r="K77">
            <v>40.263589743589733</v>
          </cell>
          <cell r="L77">
            <v>39.52814102564102</v>
          </cell>
          <cell r="M77">
            <v>38.792692307692299</v>
          </cell>
          <cell r="N77">
            <v>38.057243589743585</v>
          </cell>
          <cell r="O77">
            <v>37.321794871794872</v>
          </cell>
          <cell r="P77">
            <v>36.586346153846151</v>
          </cell>
          <cell r="Q77">
            <v>35.85089743589743</v>
          </cell>
          <cell r="R77">
            <v>35.115448717948716</v>
          </cell>
          <cell r="S77">
            <v>34.380000000000003</v>
          </cell>
          <cell r="T77">
            <v>33.8643</v>
          </cell>
          <cell r="U77">
            <v>33.348599999999998</v>
          </cell>
          <cell r="V77">
            <v>32.832900000000002</v>
          </cell>
          <cell r="W77">
            <v>32.3172</v>
          </cell>
          <cell r="X77">
            <v>31.801500000000004</v>
          </cell>
          <cell r="Y77">
            <v>31.285800000000002</v>
          </cell>
          <cell r="Z77">
            <v>30.770100000000003</v>
          </cell>
          <cell r="AA77">
            <v>30.254400000000004</v>
          </cell>
          <cell r="AB77">
            <v>29.738700000000001</v>
          </cell>
          <cell r="AC77">
            <v>29.223000000000003</v>
          </cell>
          <cell r="AD77">
            <v>28.707299999999996</v>
          </cell>
          <cell r="AE77">
            <v>28.191600000000001</v>
          </cell>
          <cell r="AF77">
            <v>27.675900000000002</v>
          </cell>
          <cell r="AG77">
            <v>27.160199999999996</v>
          </cell>
          <cell r="AH77">
            <v>26.644500000000001</v>
          </cell>
          <cell r="AI77">
            <v>26.128800000000002</v>
          </cell>
          <cell r="AJ77">
            <v>25.613099999999996</v>
          </cell>
          <cell r="AK77">
            <v>25.0974</v>
          </cell>
          <cell r="AL77">
            <v>24.581699999999998</v>
          </cell>
          <cell r="AM77">
            <v>24.065999999999999</v>
          </cell>
        </row>
        <row r="78">
          <cell r="A78" t="str">
            <v>RM3LaLTRG33</v>
          </cell>
          <cell r="B78" t="str">
            <v>RD</v>
          </cell>
          <cell r="C78" t="str">
            <v>Moderate</v>
          </cell>
          <cell r="D78">
            <v>30</v>
          </cell>
          <cell r="E78" t="str">
            <v>LandbasedWind</v>
          </cell>
          <cell r="F78" t="str">
            <v>LTRG3</v>
          </cell>
          <cell r="G78">
            <v>43.205384615384602</v>
          </cell>
          <cell r="H78">
            <v>42.850769230769224</v>
          </cell>
          <cell r="I78">
            <v>42.496153846153838</v>
          </cell>
          <cell r="J78">
            <v>42.141538461538453</v>
          </cell>
          <cell r="K78">
            <v>41.786923076923067</v>
          </cell>
          <cell r="L78">
            <v>41.432307692307681</v>
          </cell>
          <cell r="M78">
            <v>41.077692307692303</v>
          </cell>
          <cell r="N78">
            <v>40.723076923076924</v>
          </cell>
          <cell r="O78">
            <v>40.368461538461538</v>
          </cell>
          <cell r="P78">
            <v>40.013846153846153</v>
          </cell>
          <cell r="Q78">
            <v>39.659230769230767</v>
          </cell>
          <cell r="R78">
            <v>39.304615384615389</v>
          </cell>
          <cell r="S78">
            <v>38.950000000000003</v>
          </cell>
          <cell r="T78">
            <v>38.657875000000004</v>
          </cell>
          <cell r="U78">
            <v>38.365750000000006</v>
          </cell>
          <cell r="V78">
            <v>38.073625000000007</v>
          </cell>
          <cell r="W78">
            <v>37.781500000000008</v>
          </cell>
          <cell r="X78">
            <v>37.489375000000003</v>
          </cell>
          <cell r="Y78">
            <v>37.197250000000004</v>
          </cell>
          <cell r="Z78">
            <v>36.905124999999998</v>
          </cell>
          <cell r="AA78">
            <v>36.613</v>
          </cell>
          <cell r="AB78">
            <v>36.320875000000001</v>
          </cell>
          <cell r="AC78">
            <v>36.028750000000002</v>
          </cell>
          <cell r="AD78">
            <v>35.736625000000004</v>
          </cell>
          <cell r="AE78">
            <v>35.444500000000005</v>
          </cell>
          <cell r="AF78">
            <v>35.152375000000006</v>
          </cell>
          <cell r="AG78">
            <v>34.860250000000001</v>
          </cell>
          <cell r="AH78">
            <v>34.568124999999995</v>
          </cell>
          <cell r="AI78">
            <v>34.275999999999996</v>
          </cell>
          <cell r="AJ78">
            <v>33.983874999999998</v>
          </cell>
          <cell r="AK78">
            <v>33.691749999999999</v>
          </cell>
          <cell r="AL78">
            <v>33.399625</v>
          </cell>
          <cell r="AM78">
            <v>33.107500000000002</v>
          </cell>
        </row>
        <row r="79">
          <cell r="A79" t="str">
            <v>RC3LaLTRG33</v>
          </cell>
          <cell r="B79" t="str">
            <v>RD</v>
          </cell>
          <cell r="C79" t="str">
            <v>Conservative</v>
          </cell>
          <cell r="D79">
            <v>30</v>
          </cell>
          <cell r="E79" t="str">
            <v>LandbasedWind</v>
          </cell>
          <cell r="F79" t="str">
            <v>LTRG3</v>
          </cell>
          <cell r="G79">
            <v>43.205384615384602</v>
          </cell>
          <cell r="H79">
            <v>43.205769230769221</v>
          </cell>
          <cell r="I79">
            <v>43.206153846153832</v>
          </cell>
          <cell r="J79">
            <v>43.206538461538457</v>
          </cell>
          <cell r="K79">
            <v>43.206923076923069</v>
          </cell>
          <cell r="L79">
            <v>43.207307692307687</v>
          </cell>
          <cell r="M79">
            <v>43.207692307692298</v>
          </cell>
          <cell r="N79">
            <v>43.208076923076923</v>
          </cell>
          <cell r="O79">
            <v>43.208461538461535</v>
          </cell>
          <cell r="P79">
            <v>43.208846153846146</v>
          </cell>
          <cell r="Q79">
            <v>43.209230769230771</v>
          </cell>
          <cell r="R79">
            <v>43.209615384615383</v>
          </cell>
          <cell r="S79">
            <v>43.21</v>
          </cell>
          <cell r="T79">
            <v>43.101974999999996</v>
          </cell>
          <cell r="U79">
            <v>42.993949999999998</v>
          </cell>
          <cell r="V79">
            <v>42.885925</v>
          </cell>
          <cell r="W79">
            <v>42.777900000000002</v>
          </cell>
          <cell r="X79">
            <v>42.669875000000005</v>
          </cell>
          <cell r="Y79">
            <v>42.561850000000007</v>
          </cell>
          <cell r="Z79">
            <v>42.453825000000002</v>
          </cell>
          <cell r="AA79">
            <v>42.345799999999997</v>
          </cell>
          <cell r="AB79">
            <v>42.237774999999999</v>
          </cell>
          <cell r="AC79">
            <v>42.129750000000001</v>
          </cell>
          <cell r="AD79">
            <v>42.021725000000004</v>
          </cell>
          <cell r="AE79">
            <v>41.913700000000006</v>
          </cell>
          <cell r="AF79">
            <v>41.805675000000001</v>
          </cell>
          <cell r="AG79">
            <v>41.697649999999996</v>
          </cell>
          <cell r="AH79">
            <v>41.589624999999998</v>
          </cell>
          <cell r="AI79">
            <v>41.4816</v>
          </cell>
          <cell r="AJ79">
            <v>41.373575000000002</v>
          </cell>
          <cell r="AK79">
            <v>41.265550000000005</v>
          </cell>
          <cell r="AL79">
            <v>41.157525000000007</v>
          </cell>
          <cell r="AM79">
            <v>41.049500000000002</v>
          </cell>
        </row>
        <row r="80">
          <cell r="A80" t="str">
            <v>RA3LaLTRG44</v>
          </cell>
          <cell r="B80" t="str">
            <v>RD</v>
          </cell>
          <cell r="C80" t="str">
            <v>Advanced</v>
          </cell>
          <cell r="D80">
            <v>30</v>
          </cell>
          <cell r="E80" t="str">
            <v>LandbasedWind</v>
          </cell>
          <cell r="F80" t="str">
            <v>LTRG4</v>
          </cell>
          <cell r="G80">
            <v>43.205384615384602</v>
          </cell>
          <cell r="H80">
            <v>42.469935897435882</v>
          </cell>
          <cell r="I80">
            <v>41.734487179487168</v>
          </cell>
          <cell r="J80">
            <v>40.999038461538454</v>
          </cell>
          <cell r="K80">
            <v>40.263589743589733</v>
          </cell>
          <cell r="L80">
            <v>39.52814102564102</v>
          </cell>
          <cell r="M80">
            <v>38.792692307692299</v>
          </cell>
          <cell r="N80">
            <v>38.057243589743585</v>
          </cell>
          <cell r="O80">
            <v>37.321794871794872</v>
          </cell>
          <cell r="P80">
            <v>36.586346153846151</v>
          </cell>
          <cell r="Q80">
            <v>35.85089743589743</v>
          </cell>
          <cell r="R80">
            <v>35.115448717948716</v>
          </cell>
          <cell r="S80">
            <v>34.380000000000003</v>
          </cell>
          <cell r="T80">
            <v>33.8643</v>
          </cell>
          <cell r="U80">
            <v>33.348599999999998</v>
          </cell>
          <cell r="V80">
            <v>32.832900000000002</v>
          </cell>
          <cell r="W80">
            <v>32.3172</v>
          </cell>
          <cell r="X80">
            <v>31.801500000000004</v>
          </cell>
          <cell r="Y80">
            <v>31.285800000000002</v>
          </cell>
          <cell r="Z80">
            <v>30.770100000000003</v>
          </cell>
          <cell r="AA80">
            <v>30.254400000000004</v>
          </cell>
          <cell r="AB80">
            <v>29.738700000000001</v>
          </cell>
          <cell r="AC80">
            <v>29.223000000000003</v>
          </cell>
          <cell r="AD80">
            <v>28.707299999999996</v>
          </cell>
          <cell r="AE80">
            <v>28.191600000000001</v>
          </cell>
          <cell r="AF80">
            <v>27.675900000000002</v>
          </cell>
          <cell r="AG80">
            <v>27.160199999999996</v>
          </cell>
          <cell r="AH80">
            <v>26.644500000000001</v>
          </cell>
          <cell r="AI80">
            <v>26.128800000000002</v>
          </cell>
          <cell r="AJ80">
            <v>25.613099999999996</v>
          </cell>
          <cell r="AK80">
            <v>25.0974</v>
          </cell>
          <cell r="AL80">
            <v>24.581699999999998</v>
          </cell>
          <cell r="AM80">
            <v>24.065999999999999</v>
          </cell>
        </row>
        <row r="81">
          <cell r="A81" t="str">
            <v>RM3LaLTRG44</v>
          </cell>
          <cell r="B81" t="str">
            <v>RD</v>
          </cell>
          <cell r="C81" t="str">
            <v>Moderate</v>
          </cell>
          <cell r="D81">
            <v>30</v>
          </cell>
          <cell r="E81" t="str">
            <v>LandbasedWind</v>
          </cell>
          <cell r="F81" t="str">
            <v>LTRG4</v>
          </cell>
          <cell r="G81">
            <v>43.205384615384602</v>
          </cell>
          <cell r="H81">
            <v>42.850769230769224</v>
          </cell>
          <cell r="I81">
            <v>42.496153846153838</v>
          </cell>
          <cell r="J81">
            <v>42.141538461538453</v>
          </cell>
          <cell r="K81">
            <v>41.786923076923067</v>
          </cell>
          <cell r="L81">
            <v>41.432307692307681</v>
          </cell>
          <cell r="M81">
            <v>41.077692307692303</v>
          </cell>
          <cell r="N81">
            <v>40.723076923076924</v>
          </cell>
          <cell r="O81">
            <v>40.368461538461538</v>
          </cell>
          <cell r="P81">
            <v>40.013846153846153</v>
          </cell>
          <cell r="Q81">
            <v>39.659230769230767</v>
          </cell>
          <cell r="R81">
            <v>39.304615384615389</v>
          </cell>
          <cell r="S81">
            <v>38.950000000000003</v>
          </cell>
          <cell r="T81">
            <v>38.657875000000004</v>
          </cell>
          <cell r="U81">
            <v>38.365750000000006</v>
          </cell>
          <cell r="V81">
            <v>38.073625000000007</v>
          </cell>
          <cell r="W81">
            <v>37.781500000000008</v>
          </cell>
          <cell r="X81">
            <v>37.489375000000003</v>
          </cell>
          <cell r="Y81">
            <v>37.197250000000004</v>
          </cell>
          <cell r="Z81">
            <v>36.905124999999998</v>
          </cell>
          <cell r="AA81">
            <v>36.613</v>
          </cell>
          <cell r="AB81">
            <v>36.320875000000001</v>
          </cell>
          <cell r="AC81">
            <v>36.028750000000002</v>
          </cell>
          <cell r="AD81">
            <v>35.736625000000004</v>
          </cell>
          <cell r="AE81">
            <v>35.444500000000005</v>
          </cell>
          <cell r="AF81">
            <v>35.152375000000006</v>
          </cell>
          <cell r="AG81">
            <v>34.860250000000001</v>
          </cell>
          <cell r="AH81">
            <v>34.568124999999995</v>
          </cell>
          <cell r="AI81">
            <v>34.275999999999996</v>
          </cell>
          <cell r="AJ81">
            <v>33.983874999999998</v>
          </cell>
          <cell r="AK81">
            <v>33.691749999999999</v>
          </cell>
          <cell r="AL81">
            <v>33.399625</v>
          </cell>
          <cell r="AM81">
            <v>33.107500000000002</v>
          </cell>
        </row>
        <row r="82">
          <cell r="A82" t="str">
            <v>RC3LaLTRG44</v>
          </cell>
          <cell r="B82" t="str">
            <v>RD</v>
          </cell>
          <cell r="C82" t="str">
            <v>Conservative</v>
          </cell>
          <cell r="D82">
            <v>30</v>
          </cell>
          <cell r="E82" t="str">
            <v>LandbasedWind</v>
          </cell>
          <cell r="F82" t="str">
            <v>LTRG4</v>
          </cell>
          <cell r="G82">
            <v>43.205384615384602</v>
          </cell>
          <cell r="H82">
            <v>43.205769230769221</v>
          </cell>
          <cell r="I82">
            <v>43.206153846153832</v>
          </cell>
          <cell r="J82">
            <v>43.206538461538457</v>
          </cell>
          <cell r="K82">
            <v>43.206923076923069</v>
          </cell>
          <cell r="L82">
            <v>43.207307692307687</v>
          </cell>
          <cell r="M82">
            <v>43.207692307692298</v>
          </cell>
          <cell r="N82">
            <v>43.208076923076923</v>
          </cell>
          <cell r="O82">
            <v>43.208461538461535</v>
          </cell>
          <cell r="P82">
            <v>43.208846153846146</v>
          </cell>
          <cell r="Q82">
            <v>43.209230769230771</v>
          </cell>
          <cell r="R82">
            <v>43.209615384615383</v>
          </cell>
          <cell r="S82">
            <v>43.21</v>
          </cell>
          <cell r="T82">
            <v>43.101974999999996</v>
          </cell>
          <cell r="U82">
            <v>42.993949999999998</v>
          </cell>
          <cell r="V82">
            <v>42.885925</v>
          </cell>
          <cell r="W82">
            <v>42.777900000000002</v>
          </cell>
          <cell r="X82">
            <v>42.669875000000005</v>
          </cell>
          <cell r="Y82">
            <v>42.561850000000007</v>
          </cell>
          <cell r="Z82">
            <v>42.453825000000002</v>
          </cell>
          <cell r="AA82">
            <v>42.345799999999997</v>
          </cell>
          <cell r="AB82">
            <v>42.237774999999999</v>
          </cell>
          <cell r="AC82">
            <v>42.129750000000001</v>
          </cell>
          <cell r="AD82">
            <v>42.021725000000004</v>
          </cell>
          <cell r="AE82">
            <v>41.913700000000006</v>
          </cell>
          <cell r="AF82">
            <v>41.805675000000001</v>
          </cell>
          <cell r="AG82">
            <v>41.697649999999996</v>
          </cell>
          <cell r="AH82">
            <v>41.589624999999998</v>
          </cell>
          <cell r="AI82">
            <v>41.4816</v>
          </cell>
          <cell r="AJ82">
            <v>41.373575000000002</v>
          </cell>
          <cell r="AK82">
            <v>41.265550000000005</v>
          </cell>
          <cell r="AL82">
            <v>41.157525000000007</v>
          </cell>
          <cell r="AM82">
            <v>41.049500000000002</v>
          </cell>
        </row>
        <row r="83">
          <cell r="A83" t="str">
            <v>RA3LaLTRG55</v>
          </cell>
          <cell r="B83" t="str">
            <v>RD</v>
          </cell>
          <cell r="C83" t="str">
            <v>Advanced</v>
          </cell>
          <cell r="D83">
            <v>30</v>
          </cell>
          <cell r="E83" t="str">
            <v>LandbasedWind</v>
          </cell>
          <cell r="F83" t="str">
            <v>LTRG5</v>
          </cell>
          <cell r="G83">
            <v>43.205384615384602</v>
          </cell>
          <cell r="H83">
            <v>42.469935897435882</v>
          </cell>
          <cell r="I83">
            <v>41.734487179487168</v>
          </cell>
          <cell r="J83">
            <v>40.999038461538454</v>
          </cell>
          <cell r="K83">
            <v>40.263589743589733</v>
          </cell>
          <cell r="L83">
            <v>39.52814102564102</v>
          </cell>
          <cell r="M83">
            <v>38.792692307692299</v>
          </cell>
          <cell r="N83">
            <v>38.057243589743585</v>
          </cell>
          <cell r="O83">
            <v>37.321794871794872</v>
          </cell>
          <cell r="P83">
            <v>36.586346153846151</v>
          </cell>
          <cell r="Q83">
            <v>35.85089743589743</v>
          </cell>
          <cell r="R83">
            <v>35.115448717948716</v>
          </cell>
          <cell r="S83">
            <v>34.380000000000003</v>
          </cell>
          <cell r="T83">
            <v>33.8643</v>
          </cell>
          <cell r="U83">
            <v>33.348599999999998</v>
          </cell>
          <cell r="V83">
            <v>32.832900000000002</v>
          </cell>
          <cell r="W83">
            <v>32.3172</v>
          </cell>
          <cell r="X83">
            <v>31.801500000000004</v>
          </cell>
          <cell r="Y83">
            <v>31.285800000000002</v>
          </cell>
          <cell r="Z83">
            <v>30.770100000000003</v>
          </cell>
          <cell r="AA83">
            <v>30.254400000000004</v>
          </cell>
          <cell r="AB83">
            <v>29.738700000000001</v>
          </cell>
          <cell r="AC83">
            <v>29.223000000000003</v>
          </cell>
          <cell r="AD83">
            <v>28.707299999999996</v>
          </cell>
          <cell r="AE83">
            <v>28.191600000000001</v>
          </cell>
          <cell r="AF83">
            <v>27.675900000000002</v>
          </cell>
          <cell r="AG83">
            <v>27.160199999999996</v>
          </cell>
          <cell r="AH83">
            <v>26.644500000000001</v>
          </cell>
          <cell r="AI83">
            <v>26.128800000000002</v>
          </cell>
          <cell r="AJ83">
            <v>25.613099999999996</v>
          </cell>
          <cell r="AK83">
            <v>25.0974</v>
          </cell>
          <cell r="AL83">
            <v>24.581699999999998</v>
          </cell>
          <cell r="AM83">
            <v>24.065999999999999</v>
          </cell>
        </row>
        <row r="84">
          <cell r="A84" t="str">
            <v>RM3LaLTRG55</v>
          </cell>
          <cell r="B84" t="str">
            <v>RD</v>
          </cell>
          <cell r="C84" t="str">
            <v>Moderate</v>
          </cell>
          <cell r="D84">
            <v>30</v>
          </cell>
          <cell r="E84" t="str">
            <v>LandbasedWind</v>
          </cell>
          <cell r="F84" t="str">
            <v>LTRG5</v>
          </cell>
          <cell r="G84">
            <v>43.205384615384602</v>
          </cell>
          <cell r="H84">
            <v>42.850769230769224</v>
          </cell>
          <cell r="I84">
            <v>42.496153846153838</v>
          </cell>
          <cell r="J84">
            <v>42.141538461538453</v>
          </cell>
          <cell r="K84">
            <v>41.786923076923067</v>
          </cell>
          <cell r="L84">
            <v>41.432307692307681</v>
          </cell>
          <cell r="M84">
            <v>41.077692307692303</v>
          </cell>
          <cell r="N84">
            <v>40.723076923076924</v>
          </cell>
          <cell r="O84">
            <v>40.368461538461538</v>
          </cell>
          <cell r="P84">
            <v>40.013846153846153</v>
          </cell>
          <cell r="Q84">
            <v>39.659230769230767</v>
          </cell>
          <cell r="R84">
            <v>39.304615384615389</v>
          </cell>
          <cell r="S84">
            <v>38.950000000000003</v>
          </cell>
          <cell r="T84">
            <v>38.657875000000004</v>
          </cell>
          <cell r="U84">
            <v>38.365750000000006</v>
          </cell>
          <cell r="V84">
            <v>38.073625000000007</v>
          </cell>
          <cell r="W84">
            <v>37.781500000000008</v>
          </cell>
          <cell r="X84">
            <v>37.489375000000003</v>
          </cell>
          <cell r="Y84">
            <v>37.197250000000004</v>
          </cell>
          <cell r="Z84">
            <v>36.905124999999998</v>
          </cell>
          <cell r="AA84">
            <v>36.613</v>
          </cell>
          <cell r="AB84">
            <v>36.320875000000001</v>
          </cell>
          <cell r="AC84">
            <v>36.028750000000002</v>
          </cell>
          <cell r="AD84">
            <v>35.736625000000004</v>
          </cell>
          <cell r="AE84">
            <v>35.444500000000005</v>
          </cell>
          <cell r="AF84">
            <v>35.152375000000006</v>
          </cell>
          <cell r="AG84">
            <v>34.860250000000001</v>
          </cell>
          <cell r="AH84">
            <v>34.568124999999995</v>
          </cell>
          <cell r="AI84">
            <v>34.275999999999996</v>
          </cell>
          <cell r="AJ84">
            <v>33.983874999999998</v>
          </cell>
          <cell r="AK84">
            <v>33.691749999999999</v>
          </cell>
          <cell r="AL84">
            <v>33.399625</v>
          </cell>
          <cell r="AM84">
            <v>33.107500000000002</v>
          </cell>
        </row>
        <row r="85">
          <cell r="A85" t="str">
            <v>RC3LaLTRG55</v>
          </cell>
          <cell r="B85" t="str">
            <v>RD</v>
          </cell>
          <cell r="C85" t="str">
            <v>Conservative</v>
          </cell>
          <cell r="D85">
            <v>30</v>
          </cell>
          <cell r="E85" t="str">
            <v>LandbasedWind</v>
          </cell>
          <cell r="F85" t="str">
            <v>LTRG5</v>
          </cell>
          <cell r="G85">
            <v>43.205384615384602</v>
          </cell>
          <cell r="H85">
            <v>43.205769230769221</v>
          </cell>
          <cell r="I85">
            <v>43.206153846153832</v>
          </cell>
          <cell r="J85">
            <v>43.206538461538457</v>
          </cell>
          <cell r="K85">
            <v>43.206923076923069</v>
          </cell>
          <cell r="L85">
            <v>43.207307692307687</v>
          </cell>
          <cell r="M85">
            <v>43.207692307692298</v>
          </cell>
          <cell r="N85">
            <v>43.208076923076923</v>
          </cell>
          <cell r="O85">
            <v>43.208461538461535</v>
          </cell>
          <cell r="P85">
            <v>43.208846153846146</v>
          </cell>
          <cell r="Q85">
            <v>43.209230769230771</v>
          </cell>
          <cell r="R85">
            <v>43.209615384615383</v>
          </cell>
          <cell r="S85">
            <v>43.21</v>
          </cell>
          <cell r="T85">
            <v>43.101974999999996</v>
          </cell>
          <cell r="U85">
            <v>42.993949999999998</v>
          </cell>
          <cell r="V85">
            <v>42.885925</v>
          </cell>
          <cell r="W85">
            <v>42.777900000000002</v>
          </cell>
          <cell r="X85">
            <v>42.669875000000005</v>
          </cell>
          <cell r="Y85">
            <v>42.561850000000007</v>
          </cell>
          <cell r="Z85">
            <v>42.453825000000002</v>
          </cell>
          <cell r="AA85">
            <v>42.345799999999997</v>
          </cell>
          <cell r="AB85">
            <v>42.237774999999999</v>
          </cell>
          <cell r="AC85">
            <v>42.129750000000001</v>
          </cell>
          <cell r="AD85">
            <v>42.021725000000004</v>
          </cell>
          <cell r="AE85">
            <v>41.913700000000006</v>
          </cell>
          <cell r="AF85">
            <v>41.805675000000001</v>
          </cell>
          <cell r="AG85">
            <v>41.697649999999996</v>
          </cell>
          <cell r="AH85">
            <v>41.589624999999998</v>
          </cell>
          <cell r="AI85">
            <v>41.4816</v>
          </cell>
          <cell r="AJ85">
            <v>41.373575000000002</v>
          </cell>
          <cell r="AK85">
            <v>41.265550000000005</v>
          </cell>
          <cell r="AL85">
            <v>41.157525000000007</v>
          </cell>
          <cell r="AM85">
            <v>41.049500000000002</v>
          </cell>
        </row>
        <row r="86">
          <cell r="A86" t="str">
            <v>RA3LaLTRG66</v>
          </cell>
          <cell r="B86" t="str">
            <v>RD</v>
          </cell>
          <cell r="C86" t="str">
            <v>Advanced</v>
          </cell>
          <cell r="D86">
            <v>30</v>
          </cell>
          <cell r="E86" t="str">
            <v>LandbasedWind</v>
          </cell>
          <cell r="F86" t="str">
            <v>LTRG6</v>
          </cell>
          <cell r="G86">
            <v>43.205384615384602</v>
          </cell>
          <cell r="H86">
            <v>42.469935897435882</v>
          </cell>
          <cell r="I86">
            <v>41.734487179487168</v>
          </cell>
          <cell r="J86">
            <v>40.999038461538454</v>
          </cell>
          <cell r="K86">
            <v>40.263589743589733</v>
          </cell>
          <cell r="L86">
            <v>39.52814102564102</v>
          </cell>
          <cell r="M86">
            <v>38.792692307692299</v>
          </cell>
          <cell r="N86">
            <v>38.057243589743585</v>
          </cell>
          <cell r="O86">
            <v>37.321794871794872</v>
          </cell>
          <cell r="P86">
            <v>36.586346153846151</v>
          </cell>
          <cell r="Q86">
            <v>35.85089743589743</v>
          </cell>
          <cell r="R86">
            <v>35.115448717948716</v>
          </cell>
          <cell r="S86">
            <v>34.380000000000003</v>
          </cell>
          <cell r="T86">
            <v>33.8643</v>
          </cell>
          <cell r="U86">
            <v>33.348599999999998</v>
          </cell>
          <cell r="V86">
            <v>32.832900000000002</v>
          </cell>
          <cell r="W86">
            <v>32.3172</v>
          </cell>
          <cell r="X86">
            <v>31.801500000000004</v>
          </cell>
          <cell r="Y86">
            <v>31.285800000000002</v>
          </cell>
          <cell r="Z86">
            <v>30.770100000000003</v>
          </cell>
          <cell r="AA86">
            <v>30.254400000000004</v>
          </cell>
          <cell r="AB86">
            <v>29.738700000000001</v>
          </cell>
          <cell r="AC86">
            <v>29.223000000000003</v>
          </cell>
          <cell r="AD86">
            <v>28.707299999999996</v>
          </cell>
          <cell r="AE86">
            <v>28.191600000000001</v>
          </cell>
          <cell r="AF86">
            <v>27.675900000000002</v>
          </cell>
          <cell r="AG86">
            <v>27.160199999999996</v>
          </cell>
          <cell r="AH86">
            <v>26.644500000000001</v>
          </cell>
          <cell r="AI86">
            <v>26.128800000000002</v>
          </cell>
          <cell r="AJ86">
            <v>25.613099999999996</v>
          </cell>
          <cell r="AK86">
            <v>25.0974</v>
          </cell>
          <cell r="AL86">
            <v>24.581699999999998</v>
          </cell>
          <cell r="AM86">
            <v>24.065999999999999</v>
          </cell>
        </row>
        <row r="87">
          <cell r="A87" t="str">
            <v>RM3LaLTRG66</v>
          </cell>
          <cell r="B87" t="str">
            <v>RD</v>
          </cell>
          <cell r="C87" t="str">
            <v>Moderate</v>
          </cell>
          <cell r="D87">
            <v>30</v>
          </cell>
          <cell r="E87" t="str">
            <v>LandbasedWind</v>
          </cell>
          <cell r="F87" t="str">
            <v>LTRG6</v>
          </cell>
          <cell r="G87">
            <v>43.205384615384602</v>
          </cell>
          <cell r="H87">
            <v>42.850769230769224</v>
          </cell>
          <cell r="I87">
            <v>42.496153846153838</v>
          </cell>
          <cell r="J87">
            <v>42.141538461538453</v>
          </cell>
          <cell r="K87">
            <v>41.786923076923067</v>
          </cell>
          <cell r="L87">
            <v>41.432307692307681</v>
          </cell>
          <cell r="M87">
            <v>41.077692307692303</v>
          </cell>
          <cell r="N87">
            <v>40.723076923076924</v>
          </cell>
          <cell r="O87">
            <v>40.368461538461538</v>
          </cell>
          <cell r="P87">
            <v>40.013846153846153</v>
          </cell>
          <cell r="Q87">
            <v>39.659230769230767</v>
          </cell>
          <cell r="R87">
            <v>39.304615384615389</v>
          </cell>
          <cell r="S87">
            <v>38.950000000000003</v>
          </cell>
          <cell r="T87">
            <v>38.657875000000004</v>
          </cell>
          <cell r="U87">
            <v>38.365750000000006</v>
          </cell>
          <cell r="V87">
            <v>38.073625000000007</v>
          </cell>
          <cell r="W87">
            <v>37.781500000000008</v>
          </cell>
          <cell r="X87">
            <v>37.489375000000003</v>
          </cell>
          <cell r="Y87">
            <v>37.197250000000004</v>
          </cell>
          <cell r="Z87">
            <v>36.905124999999998</v>
          </cell>
          <cell r="AA87">
            <v>36.613</v>
          </cell>
          <cell r="AB87">
            <v>36.320875000000001</v>
          </cell>
          <cell r="AC87">
            <v>36.028750000000002</v>
          </cell>
          <cell r="AD87">
            <v>35.736625000000004</v>
          </cell>
          <cell r="AE87">
            <v>35.444500000000005</v>
          </cell>
          <cell r="AF87">
            <v>35.152375000000006</v>
          </cell>
          <cell r="AG87">
            <v>34.860250000000001</v>
          </cell>
          <cell r="AH87">
            <v>34.568124999999995</v>
          </cell>
          <cell r="AI87">
            <v>34.275999999999996</v>
          </cell>
          <cell r="AJ87">
            <v>33.983874999999998</v>
          </cell>
          <cell r="AK87">
            <v>33.691749999999999</v>
          </cell>
          <cell r="AL87">
            <v>33.399625</v>
          </cell>
          <cell r="AM87">
            <v>33.107500000000002</v>
          </cell>
        </row>
        <row r="88">
          <cell r="A88" t="str">
            <v>RC3LaLTRG66</v>
          </cell>
          <cell r="B88" t="str">
            <v>RD</v>
          </cell>
          <cell r="C88" t="str">
            <v>Conservative</v>
          </cell>
          <cell r="D88">
            <v>30</v>
          </cell>
          <cell r="E88" t="str">
            <v>LandbasedWind</v>
          </cell>
          <cell r="F88" t="str">
            <v>LTRG6</v>
          </cell>
          <cell r="G88">
            <v>43.205384615384602</v>
          </cell>
          <cell r="H88">
            <v>43.205769230769221</v>
          </cell>
          <cell r="I88">
            <v>43.206153846153832</v>
          </cell>
          <cell r="J88">
            <v>43.206538461538457</v>
          </cell>
          <cell r="K88">
            <v>43.206923076923069</v>
          </cell>
          <cell r="L88">
            <v>43.207307692307687</v>
          </cell>
          <cell r="M88">
            <v>43.207692307692298</v>
          </cell>
          <cell r="N88">
            <v>43.208076923076923</v>
          </cell>
          <cell r="O88">
            <v>43.208461538461535</v>
          </cell>
          <cell r="P88">
            <v>43.208846153846146</v>
          </cell>
          <cell r="Q88">
            <v>43.209230769230771</v>
          </cell>
          <cell r="R88">
            <v>43.209615384615383</v>
          </cell>
          <cell r="S88">
            <v>43.21</v>
          </cell>
          <cell r="T88">
            <v>43.101974999999996</v>
          </cell>
          <cell r="U88">
            <v>42.993949999999998</v>
          </cell>
          <cell r="V88">
            <v>42.885925</v>
          </cell>
          <cell r="W88">
            <v>42.777900000000002</v>
          </cell>
          <cell r="X88">
            <v>42.669875000000005</v>
          </cell>
          <cell r="Y88">
            <v>42.561850000000007</v>
          </cell>
          <cell r="Z88">
            <v>42.453825000000002</v>
          </cell>
          <cell r="AA88">
            <v>42.345799999999997</v>
          </cell>
          <cell r="AB88">
            <v>42.237774999999999</v>
          </cell>
          <cell r="AC88">
            <v>42.129750000000001</v>
          </cell>
          <cell r="AD88">
            <v>42.021725000000004</v>
          </cell>
          <cell r="AE88">
            <v>41.913700000000006</v>
          </cell>
          <cell r="AF88">
            <v>41.805675000000001</v>
          </cell>
          <cell r="AG88">
            <v>41.697649999999996</v>
          </cell>
          <cell r="AH88">
            <v>41.589624999999998</v>
          </cell>
          <cell r="AI88">
            <v>41.4816</v>
          </cell>
          <cell r="AJ88">
            <v>41.373575000000002</v>
          </cell>
          <cell r="AK88">
            <v>41.265550000000005</v>
          </cell>
          <cell r="AL88">
            <v>41.157525000000007</v>
          </cell>
          <cell r="AM88">
            <v>41.049500000000002</v>
          </cell>
        </row>
        <row r="89">
          <cell r="A89" t="str">
            <v>RA3LaLTRG77</v>
          </cell>
          <cell r="B89" t="str">
            <v>RD</v>
          </cell>
          <cell r="C89" t="str">
            <v>Advanced</v>
          </cell>
          <cell r="D89">
            <v>30</v>
          </cell>
          <cell r="E89" t="str">
            <v>LandbasedWind</v>
          </cell>
          <cell r="F89" t="str">
            <v>LTRG7</v>
          </cell>
          <cell r="G89">
            <v>43.205384615384602</v>
          </cell>
          <cell r="H89">
            <v>42.469935897435882</v>
          </cell>
          <cell r="I89">
            <v>41.734487179487168</v>
          </cell>
          <cell r="J89">
            <v>40.999038461538454</v>
          </cell>
          <cell r="K89">
            <v>40.263589743589733</v>
          </cell>
          <cell r="L89">
            <v>39.52814102564102</v>
          </cell>
          <cell r="M89">
            <v>38.792692307692299</v>
          </cell>
          <cell r="N89">
            <v>38.057243589743585</v>
          </cell>
          <cell r="O89">
            <v>37.321794871794872</v>
          </cell>
          <cell r="P89">
            <v>36.586346153846151</v>
          </cell>
          <cell r="Q89">
            <v>35.85089743589743</v>
          </cell>
          <cell r="R89">
            <v>35.115448717948716</v>
          </cell>
          <cell r="S89">
            <v>34.380000000000003</v>
          </cell>
          <cell r="T89">
            <v>33.8643</v>
          </cell>
          <cell r="U89">
            <v>33.348599999999998</v>
          </cell>
          <cell r="V89">
            <v>32.832900000000002</v>
          </cell>
          <cell r="W89">
            <v>32.3172</v>
          </cell>
          <cell r="X89">
            <v>31.801500000000004</v>
          </cell>
          <cell r="Y89">
            <v>31.285800000000002</v>
          </cell>
          <cell r="Z89">
            <v>30.770100000000003</v>
          </cell>
          <cell r="AA89">
            <v>30.254400000000004</v>
          </cell>
          <cell r="AB89">
            <v>29.738700000000001</v>
          </cell>
          <cell r="AC89">
            <v>29.223000000000003</v>
          </cell>
          <cell r="AD89">
            <v>28.707299999999996</v>
          </cell>
          <cell r="AE89">
            <v>28.191600000000001</v>
          </cell>
          <cell r="AF89">
            <v>27.675900000000002</v>
          </cell>
          <cell r="AG89">
            <v>27.160199999999996</v>
          </cell>
          <cell r="AH89">
            <v>26.644500000000001</v>
          </cell>
          <cell r="AI89">
            <v>26.128800000000002</v>
          </cell>
          <cell r="AJ89">
            <v>25.613099999999996</v>
          </cell>
          <cell r="AK89">
            <v>25.0974</v>
          </cell>
          <cell r="AL89">
            <v>24.581699999999998</v>
          </cell>
          <cell r="AM89">
            <v>24.065999999999999</v>
          </cell>
        </row>
        <row r="90">
          <cell r="A90" t="str">
            <v>RM3LaLTRG77</v>
          </cell>
          <cell r="B90" t="str">
            <v>RD</v>
          </cell>
          <cell r="C90" t="str">
            <v>Moderate</v>
          </cell>
          <cell r="D90">
            <v>30</v>
          </cell>
          <cell r="E90" t="str">
            <v>LandbasedWind</v>
          </cell>
          <cell r="F90" t="str">
            <v>LTRG7</v>
          </cell>
          <cell r="G90">
            <v>43.205384615384602</v>
          </cell>
          <cell r="H90">
            <v>42.850769230769224</v>
          </cell>
          <cell r="I90">
            <v>42.496153846153838</v>
          </cell>
          <cell r="J90">
            <v>42.141538461538453</v>
          </cell>
          <cell r="K90">
            <v>41.786923076923067</v>
          </cell>
          <cell r="L90">
            <v>41.432307692307681</v>
          </cell>
          <cell r="M90">
            <v>41.077692307692303</v>
          </cell>
          <cell r="N90">
            <v>40.723076923076924</v>
          </cell>
          <cell r="O90">
            <v>40.368461538461538</v>
          </cell>
          <cell r="P90">
            <v>40.013846153846153</v>
          </cell>
          <cell r="Q90">
            <v>39.659230769230767</v>
          </cell>
          <cell r="R90">
            <v>39.304615384615389</v>
          </cell>
          <cell r="S90">
            <v>38.950000000000003</v>
          </cell>
          <cell r="T90">
            <v>38.657875000000004</v>
          </cell>
          <cell r="U90">
            <v>38.365750000000006</v>
          </cell>
          <cell r="V90">
            <v>38.073625000000007</v>
          </cell>
          <cell r="W90">
            <v>37.781500000000008</v>
          </cell>
          <cell r="X90">
            <v>37.489375000000003</v>
          </cell>
          <cell r="Y90">
            <v>37.197250000000004</v>
          </cell>
          <cell r="Z90">
            <v>36.905124999999998</v>
          </cell>
          <cell r="AA90">
            <v>36.613</v>
          </cell>
          <cell r="AB90">
            <v>36.320875000000001</v>
          </cell>
          <cell r="AC90">
            <v>36.028750000000002</v>
          </cell>
          <cell r="AD90">
            <v>35.736625000000004</v>
          </cell>
          <cell r="AE90">
            <v>35.444500000000005</v>
          </cell>
          <cell r="AF90">
            <v>35.152375000000006</v>
          </cell>
          <cell r="AG90">
            <v>34.860250000000001</v>
          </cell>
          <cell r="AH90">
            <v>34.568124999999995</v>
          </cell>
          <cell r="AI90">
            <v>34.275999999999996</v>
          </cell>
          <cell r="AJ90">
            <v>33.983874999999998</v>
          </cell>
          <cell r="AK90">
            <v>33.691749999999999</v>
          </cell>
          <cell r="AL90">
            <v>33.399625</v>
          </cell>
          <cell r="AM90">
            <v>33.107500000000002</v>
          </cell>
        </row>
        <row r="91">
          <cell r="A91" t="str">
            <v>RC3LaLTRG77</v>
          </cell>
          <cell r="B91" t="str">
            <v>RD</v>
          </cell>
          <cell r="C91" t="str">
            <v>Conservative</v>
          </cell>
          <cell r="D91">
            <v>30</v>
          </cell>
          <cell r="E91" t="str">
            <v>LandbasedWind</v>
          </cell>
          <cell r="F91" t="str">
            <v>LTRG7</v>
          </cell>
          <cell r="G91">
            <v>43.205384615384602</v>
          </cell>
          <cell r="H91">
            <v>43.205769230769221</v>
          </cell>
          <cell r="I91">
            <v>43.206153846153832</v>
          </cell>
          <cell r="J91">
            <v>43.206538461538457</v>
          </cell>
          <cell r="K91">
            <v>43.206923076923069</v>
          </cell>
          <cell r="L91">
            <v>43.207307692307687</v>
          </cell>
          <cell r="M91">
            <v>43.207692307692298</v>
          </cell>
          <cell r="N91">
            <v>43.208076923076923</v>
          </cell>
          <cell r="O91">
            <v>43.208461538461535</v>
          </cell>
          <cell r="P91">
            <v>43.208846153846146</v>
          </cell>
          <cell r="Q91">
            <v>43.209230769230771</v>
          </cell>
          <cell r="R91">
            <v>43.209615384615383</v>
          </cell>
          <cell r="S91">
            <v>43.21</v>
          </cell>
          <cell r="T91">
            <v>43.101974999999996</v>
          </cell>
          <cell r="U91">
            <v>42.993949999999998</v>
          </cell>
          <cell r="V91">
            <v>42.885925</v>
          </cell>
          <cell r="W91">
            <v>42.777900000000002</v>
          </cell>
          <cell r="X91">
            <v>42.669875000000005</v>
          </cell>
          <cell r="Y91">
            <v>42.561850000000007</v>
          </cell>
          <cell r="Z91">
            <v>42.453825000000002</v>
          </cell>
          <cell r="AA91">
            <v>42.345799999999997</v>
          </cell>
          <cell r="AB91">
            <v>42.237774999999999</v>
          </cell>
          <cell r="AC91">
            <v>42.129750000000001</v>
          </cell>
          <cell r="AD91">
            <v>42.021725000000004</v>
          </cell>
          <cell r="AE91">
            <v>41.913700000000006</v>
          </cell>
          <cell r="AF91">
            <v>41.805675000000001</v>
          </cell>
          <cell r="AG91">
            <v>41.697649999999996</v>
          </cell>
          <cell r="AH91">
            <v>41.589624999999998</v>
          </cell>
          <cell r="AI91">
            <v>41.4816</v>
          </cell>
          <cell r="AJ91">
            <v>41.373575000000002</v>
          </cell>
          <cell r="AK91">
            <v>41.265550000000005</v>
          </cell>
          <cell r="AL91">
            <v>41.157525000000007</v>
          </cell>
          <cell r="AM91">
            <v>41.049500000000002</v>
          </cell>
        </row>
        <row r="92">
          <cell r="A92" t="str">
            <v>RA3LaLTRG88</v>
          </cell>
          <cell r="B92" t="str">
            <v>RD</v>
          </cell>
          <cell r="C92" t="str">
            <v>Advanced</v>
          </cell>
          <cell r="D92">
            <v>30</v>
          </cell>
          <cell r="E92" t="str">
            <v>LandbasedWind</v>
          </cell>
          <cell r="F92" t="str">
            <v>LTRG8</v>
          </cell>
          <cell r="G92">
            <v>43.205384615384602</v>
          </cell>
          <cell r="H92">
            <v>42.469935897435882</v>
          </cell>
          <cell r="I92">
            <v>41.734487179487168</v>
          </cell>
          <cell r="J92">
            <v>40.999038461538454</v>
          </cell>
          <cell r="K92">
            <v>40.263589743589733</v>
          </cell>
          <cell r="L92">
            <v>39.52814102564102</v>
          </cell>
          <cell r="M92">
            <v>38.792692307692299</v>
          </cell>
          <cell r="N92">
            <v>38.057243589743585</v>
          </cell>
          <cell r="O92">
            <v>37.321794871794872</v>
          </cell>
          <cell r="P92">
            <v>36.586346153846151</v>
          </cell>
          <cell r="Q92">
            <v>35.85089743589743</v>
          </cell>
          <cell r="R92">
            <v>35.115448717948716</v>
          </cell>
          <cell r="S92">
            <v>34.380000000000003</v>
          </cell>
          <cell r="T92">
            <v>33.8643</v>
          </cell>
          <cell r="U92">
            <v>33.348599999999998</v>
          </cell>
          <cell r="V92">
            <v>32.832900000000002</v>
          </cell>
          <cell r="W92">
            <v>32.3172</v>
          </cell>
          <cell r="X92">
            <v>31.801500000000004</v>
          </cell>
          <cell r="Y92">
            <v>31.285800000000002</v>
          </cell>
          <cell r="Z92">
            <v>30.770100000000003</v>
          </cell>
          <cell r="AA92">
            <v>30.254400000000004</v>
          </cell>
          <cell r="AB92">
            <v>29.738700000000001</v>
          </cell>
          <cell r="AC92">
            <v>29.223000000000003</v>
          </cell>
          <cell r="AD92">
            <v>28.707299999999996</v>
          </cell>
          <cell r="AE92">
            <v>28.191600000000001</v>
          </cell>
          <cell r="AF92">
            <v>27.675900000000002</v>
          </cell>
          <cell r="AG92">
            <v>27.160199999999996</v>
          </cell>
          <cell r="AH92">
            <v>26.644500000000001</v>
          </cell>
          <cell r="AI92">
            <v>26.128800000000002</v>
          </cell>
          <cell r="AJ92">
            <v>25.613099999999996</v>
          </cell>
          <cell r="AK92">
            <v>25.0974</v>
          </cell>
          <cell r="AL92">
            <v>24.581699999999998</v>
          </cell>
          <cell r="AM92">
            <v>24.065999999999999</v>
          </cell>
        </row>
        <row r="93">
          <cell r="A93" t="str">
            <v>RM3LaLTRG88</v>
          </cell>
          <cell r="B93" t="str">
            <v>RD</v>
          </cell>
          <cell r="C93" t="str">
            <v>Moderate</v>
          </cell>
          <cell r="D93">
            <v>30</v>
          </cell>
          <cell r="E93" t="str">
            <v>LandbasedWind</v>
          </cell>
          <cell r="F93" t="str">
            <v>LTRG8</v>
          </cell>
          <cell r="G93">
            <v>43.205384615384602</v>
          </cell>
          <cell r="H93">
            <v>42.850769230769224</v>
          </cell>
          <cell r="I93">
            <v>42.496153846153838</v>
          </cell>
          <cell r="J93">
            <v>42.141538461538453</v>
          </cell>
          <cell r="K93">
            <v>41.786923076923067</v>
          </cell>
          <cell r="L93">
            <v>41.432307692307681</v>
          </cell>
          <cell r="M93">
            <v>41.077692307692303</v>
          </cell>
          <cell r="N93">
            <v>40.723076923076924</v>
          </cell>
          <cell r="O93">
            <v>40.368461538461538</v>
          </cell>
          <cell r="P93">
            <v>40.013846153846153</v>
          </cell>
          <cell r="Q93">
            <v>39.659230769230767</v>
          </cell>
          <cell r="R93">
            <v>39.304615384615389</v>
          </cell>
          <cell r="S93">
            <v>38.950000000000003</v>
          </cell>
          <cell r="T93">
            <v>38.657875000000004</v>
          </cell>
          <cell r="U93">
            <v>38.365750000000006</v>
          </cell>
          <cell r="V93">
            <v>38.073625000000007</v>
          </cell>
          <cell r="W93">
            <v>37.781500000000008</v>
          </cell>
          <cell r="X93">
            <v>37.489375000000003</v>
          </cell>
          <cell r="Y93">
            <v>37.197250000000004</v>
          </cell>
          <cell r="Z93">
            <v>36.905124999999998</v>
          </cell>
          <cell r="AA93">
            <v>36.613</v>
          </cell>
          <cell r="AB93">
            <v>36.320875000000001</v>
          </cell>
          <cell r="AC93">
            <v>36.028750000000002</v>
          </cell>
          <cell r="AD93">
            <v>35.736625000000004</v>
          </cell>
          <cell r="AE93">
            <v>35.444500000000005</v>
          </cell>
          <cell r="AF93">
            <v>35.152375000000006</v>
          </cell>
          <cell r="AG93">
            <v>34.860250000000001</v>
          </cell>
          <cell r="AH93">
            <v>34.568124999999995</v>
          </cell>
          <cell r="AI93">
            <v>34.275999999999996</v>
          </cell>
          <cell r="AJ93">
            <v>33.983874999999998</v>
          </cell>
          <cell r="AK93">
            <v>33.691749999999999</v>
          </cell>
          <cell r="AL93">
            <v>33.399625</v>
          </cell>
          <cell r="AM93">
            <v>33.107500000000002</v>
          </cell>
        </row>
        <row r="94">
          <cell r="A94" t="str">
            <v>RC3LaLTRG88</v>
          </cell>
          <cell r="B94" t="str">
            <v>RD</v>
          </cell>
          <cell r="C94" t="str">
            <v>Conservative</v>
          </cell>
          <cell r="D94">
            <v>30</v>
          </cell>
          <cell r="E94" t="str">
            <v>LandbasedWind</v>
          </cell>
          <cell r="F94" t="str">
            <v>LTRG8</v>
          </cell>
          <cell r="G94">
            <v>43.205384615384602</v>
          </cell>
          <cell r="H94">
            <v>43.205769230769221</v>
          </cell>
          <cell r="I94">
            <v>43.206153846153832</v>
          </cell>
          <cell r="J94">
            <v>43.206538461538457</v>
          </cell>
          <cell r="K94">
            <v>43.206923076923069</v>
          </cell>
          <cell r="L94">
            <v>43.207307692307687</v>
          </cell>
          <cell r="M94">
            <v>43.207692307692298</v>
          </cell>
          <cell r="N94">
            <v>43.208076923076923</v>
          </cell>
          <cell r="O94">
            <v>43.208461538461535</v>
          </cell>
          <cell r="P94">
            <v>43.208846153846146</v>
          </cell>
          <cell r="Q94">
            <v>43.209230769230771</v>
          </cell>
          <cell r="R94">
            <v>43.209615384615383</v>
          </cell>
          <cell r="S94">
            <v>43.21</v>
          </cell>
          <cell r="T94">
            <v>43.101974999999996</v>
          </cell>
          <cell r="U94">
            <v>42.993949999999998</v>
          </cell>
          <cell r="V94">
            <v>42.885925</v>
          </cell>
          <cell r="W94">
            <v>42.777900000000002</v>
          </cell>
          <cell r="X94">
            <v>42.669875000000005</v>
          </cell>
          <cell r="Y94">
            <v>42.561850000000007</v>
          </cell>
          <cell r="Z94">
            <v>42.453825000000002</v>
          </cell>
          <cell r="AA94">
            <v>42.345799999999997</v>
          </cell>
          <cell r="AB94">
            <v>42.237774999999999</v>
          </cell>
          <cell r="AC94">
            <v>42.129750000000001</v>
          </cell>
          <cell r="AD94">
            <v>42.021725000000004</v>
          </cell>
          <cell r="AE94">
            <v>41.913700000000006</v>
          </cell>
          <cell r="AF94">
            <v>41.805675000000001</v>
          </cell>
          <cell r="AG94">
            <v>41.697649999999996</v>
          </cell>
          <cell r="AH94">
            <v>41.589624999999998</v>
          </cell>
          <cell r="AI94">
            <v>41.4816</v>
          </cell>
          <cell r="AJ94">
            <v>41.373575000000002</v>
          </cell>
          <cell r="AK94">
            <v>41.265550000000005</v>
          </cell>
          <cell r="AL94">
            <v>41.157525000000007</v>
          </cell>
          <cell r="AM94">
            <v>41.049500000000002</v>
          </cell>
        </row>
        <row r="95">
          <cell r="A95" t="str">
            <v>RA3LaLTRG99</v>
          </cell>
          <cell r="B95" t="str">
            <v>RD</v>
          </cell>
          <cell r="C95" t="str">
            <v>Advanced</v>
          </cell>
          <cell r="D95">
            <v>30</v>
          </cell>
          <cell r="E95" t="str">
            <v>LandbasedWind</v>
          </cell>
          <cell r="F95" t="str">
            <v>LTRG9</v>
          </cell>
          <cell r="G95">
            <v>43.205384615384602</v>
          </cell>
          <cell r="H95">
            <v>42.469935897435882</v>
          </cell>
          <cell r="I95">
            <v>41.734487179487168</v>
          </cell>
          <cell r="J95">
            <v>40.999038461538454</v>
          </cell>
          <cell r="K95">
            <v>40.263589743589733</v>
          </cell>
          <cell r="L95">
            <v>39.52814102564102</v>
          </cell>
          <cell r="M95">
            <v>38.792692307692299</v>
          </cell>
          <cell r="N95">
            <v>38.057243589743585</v>
          </cell>
          <cell r="O95">
            <v>37.321794871794872</v>
          </cell>
          <cell r="P95">
            <v>36.586346153846151</v>
          </cell>
          <cell r="Q95">
            <v>35.85089743589743</v>
          </cell>
          <cell r="R95">
            <v>35.115448717948716</v>
          </cell>
          <cell r="S95">
            <v>34.380000000000003</v>
          </cell>
          <cell r="T95">
            <v>33.8643</v>
          </cell>
          <cell r="U95">
            <v>33.348599999999998</v>
          </cell>
          <cell r="V95">
            <v>32.832900000000002</v>
          </cell>
          <cell r="W95">
            <v>32.3172</v>
          </cell>
          <cell r="X95">
            <v>31.801500000000004</v>
          </cell>
          <cell r="Y95">
            <v>31.285800000000002</v>
          </cell>
          <cell r="Z95">
            <v>30.770100000000003</v>
          </cell>
          <cell r="AA95">
            <v>30.254400000000004</v>
          </cell>
          <cell r="AB95">
            <v>29.738700000000001</v>
          </cell>
          <cell r="AC95">
            <v>29.223000000000003</v>
          </cell>
          <cell r="AD95">
            <v>28.707299999999996</v>
          </cell>
          <cell r="AE95">
            <v>28.191600000000001</v>
          </cell>
          <cell r="AF95">
            <v>27.675900000000002</v>
          </cell>
          <cell r="AG95">
            <v>27.160199999999996</v>
          </cell>
          <cell r="AH95">
            <v>26.644500000000001</v>
          </cell>
          <cell r="AI95">
            <v>26.128800000000002</v>
          </cell>
          <cell r="AJ95">
            <v>25.613099999999996</v>
          </cell>
          <cell r="AK95">
            <v>25.0974</v>
          </cell>
          <cell r="AL95">
            <v>24.581699999999998</v>
          </cell>
          <cell r="AM95">
            <v>24.065999999999999</v>
          </cell>
        </row>
        <row r="96">
          <cell r="A96" t="str">
            <v>RM3LaLTRG99</v>
          </cell>
          <cell r="B96" t="str">
            <v>RD</v>
          </cell>
          <cell r="C96" t="str">
            <v>Moderate</v>
          </cell>
          <cell r="D96">
            <v>30</v>
          </cell>
          <cell r="E96" t="str">
            <v>LandbasedWind</v>
          </cell>
          <cell r="F96" t="str">
            <v>LTRG9</v>
          </cell>
          <cell r="G96">
            <v>43.205384615384602</v>
          </cell>
          <cell r="H96">
            <v>42.850769230769224</v>
          </cell>
          <cell r="I96">
            <v>42.496153846153838</v>
          </cell>
          <cell r="J96">
            <v>42.141538461538453</v>
          </cell>
          <cell r="K96">
            <v>41.786923076923067</v>
          </cell>
          <cell r="L96">
            <v>41.432307692307681</v>
          </cell>
          <cell r="M96">
            <v>41.077692307692303</v>
          </cell>
          <cell r="N96">
            <v>40.723076923076924</v>
          </cell>
          <cell r="O96">
            <v>40.368461538461538</v>
          </cell>
          <cell r="P96">
            <v>40.013846153846153</v>
          </cell>
          <cell r="Q96">
            <v>39.659230769230767</v>
          </cell>
          <cell r="R96">
            <v>39.304615384615389</v>
          </cell>
          <cell r="S96">
            <v>38.950000000000003</v>
          </cell>
          <cell r="T96">
            <v>38.657875000000004</v>
          </cell>
          <cell r="U96">
            <v>38.365750000000006</v>
          </cell>
          <cell r="V96">
            <v>38.073625000000007</v>
          </cell>
          <cell r="W96">
            <v>37.781500000000008</v>
          </cell>
          <cell r="X96">
            <v>37.489375000000003</v>
          </cell>
          <cell r="Y96">
            <v>37.197250000000004</v>
          </cell>
          <cell r="Z96">
            <v>36.905124999999998</v>
          </cell>
          <cell r="AA96">
            <v>36.613</v>
          </cell>
          <cell r="AB96">
            <v>36.320875000000001</v>
          </cell>
          <cell r="AC96">
            <v>36.028750000000002</v>
          </cell>
          <cell r="AD96">
            <v>35.736625000000004</v>
          </cell>
          <cell r="AE96">
            <v>35.444500000000005</v>
          </cell>
          <cell r="AF96">
            <v>35.152375000000006</v>
          </cell>
          <cell r="AG96">
            <v>34.860250000000001</v>
          </cell>
          <cell r="AH96">
            <v>34.568124999999995</v>
          </cell>
          <cell r="AI96">
            <v>34.275999999999996</v>
          </cell>
          <cell r="AJ96">
            <v>33.983874999999998</v>
          </cell>
          <cell r="AK96">
            <v>33.691749999999999</v>
          </cell>
          <cell r="AL96">
            <v>33.399625</v>
          </cell>
          <cell r="AM96">
            <v>33.107500000000002</v>
          </cell>
        </row>
        <row r="97">
          <cell r="A97" t="str">
            <v>RC3LaLTRG99</v>
          </cell>
          <cell r="B97" t="str">
            <v>RD</v>
          </cell>
          <cell r="C97" t="str">
            <v>Conservative</v>
          </cell>
          <cell r="D97">
            <v>30</v>
          </cell>
          <cell r="E97" t="str">
            <v>LandbasedWind</v>
          </cell>
          <cell r="F97" t="str">
            <v>LTRG9</v>
          </cell>
          <cell r="G97">
            <v>43.205384615384602</v>
          </cell>
          <cell r="H97">
            <v>43.205769230769221</v>
          </cell>
          <cell r="I97">
            <v>43.206153846153832</v>
          </cell>
          <cell r="J97">
            <v>43.206538461538457</v>
          </cell>
          <cell r="K97">
            <v>43.206923076923069</v>
          </cell>
          <cell r="L97">
            <v>43.207307692307687</v>
          </cell>
          <cell r="M97">
            <v>43.207692307692298</v>
          </cell>
          <cell r="N97">
            <v>43.208076923076923</v>
          </cell>
          <cell r="O97">
            <v>43.208461538461535</v>
          </cell>
          <cell r="P97">
            <v>43.208846153846146</v>
          </cell>
          <cell r="Q97">
            <v>43.209230769230771</v>
          </cell>
          <cell r="R97">
            <v>43.209615384615383</v>
          </cell>
          <cell r="S97">
            <v>43.21</v>
          </cell>
          <cell r="T97">
            <v>43.101974999999996</v>
          </cell>
          <cell r="U97">
            <v>42.993949999999998</v>
          </cell>
          <cell r="V97">
            <v>42.885925</v>
          </cell>
          <cell r="W97">
            <v>42.777900000000002</v>
          </cell>
          <cell r="X97">
            <v>42.669875000000005</v>
          </cell>
          <cell r="Y97">
            <v>42.561850000000007</v>
          </cell>
          <cell r="Z97">
            <v>42.453825000000002</v>
          </cell>
          <cell r="AA97">
            <v>42.345799999999997</v>
          </cell>
          <cell r="AB97">
            <v>42.237774999999999</v>
          </cell>
          <cell r="AC97">
            <v>42.129750000000001</v>
          </cell>
          <cell r="AD97">
            <v>42.021725000000004</v>
          </cell>
          <cell r="AE97">
            <v>41.913700000000006</v>
          </cell>
          <cell r="AF97">
            <v>41.805675000000001</v>
          </cell>
          <cell r="AG97">
            <v>41.697649999999996</v>
          </cell>
          <cell r="AH97">
            <v>41.589624999999998</v>
          </cell>
          <cell r="AI97">
            <v>41.4816</v>
          </cell>
          <cell r="AJ97">
            <v>41.373575000000002</v>
          </cell>
          <cell r="AK97">
            <v>41.265550000000005</v>
          </cell>
          <cell r="AL97">
            <v>41.157525000000007</v>
          </cell>
          <cell r="AM97">
            <v>41.049500000000002</v>
          </cell>
        </row>
        <row r="98">
          <cell r="A98" t="str">
            <v>RA3LaLTRG100</v>
          </cell>
          <cell r="B98" t="str">
            <v>RD</v>
          </cell>
          <cell r="C98" t="str">
            <v>Advanced</v>
          </cell>
          <cell r="D98">
            <v>30</v>
          </cell>
          <cell r="E98" t="str">
            <v>LandbasedWind</v>
          </cell>
          <cell r="F98" t="str">
            <v>LTRG10</v>
          </cell>
          <cell r="G98">
            <v>43.205384615384602</v>
          </cell>
          <cell r="H98">
            <v>42.469935897435882</v>
          </cell>
          <cell r="I98">
            <v>41.734487179487168</v>
          </cell>
          <cell r="J98">
            <v>40.999038461538454</v>
          </cell>
          <cell r="K98">
            <v>40.263589743589733</v>
          </cell>
          <cell r="L98">
            <v>39.52814102564102</v>
          </cell>
          <cell r="M98">
            <v>38.792692307692299</v>
          </cell>
          <cell r="N98">
            <v>38.057243589743585</v>
          </cell>
          <cell r="O98">
            <v>37.321794871794872</v>
          </cell>
          <cell r="P98">
            <v>36.586346153846151</v>
          </cell>
          <cell r="Q98">
            <v>35.85089743589743</v>
          </cell>
          <cell r="R98">
            <v>35.115448717948716</v>
          </cell>
          <cell r="S98">
            <v>34.380000000000003</v>
          </cell>
          <cell r="T98">
            <v>33.8643</v>
          </cell>
          <cell r="U98">
            <v>33.348599999999998</v>
          </cell>
          <cell r="V98">
            <v>32.832900000000002</v>
          </cell>
          <cell r="W98">
            <v>32.3172</v>
          </cell>
          <cell r="X98">
            <v>31.801500000000004</v>
          </cell>
          <cell r="Y98">
            <v>31.285800000000002</v>
          </cell>
          <cell r="Z98">
            <v>30.770100000000003</v>
          </cell>
          <cell r="AA98">
            <v>30.254400000000004</v>
          </cell>
          <cell r="AB98">
            <v>29.738700000000001</v>
          </cell>
          <cell r="AC98">
            <v>29.223000000000003</v>
          </cell>
          <cell r="AD98">
            <v>28.707299999999996</v>
          </cell>
          <cell r="AE98">
            <v>28.191600000000001</v>
          </cell>
          <cell r="AF98">
            <v>27.675900000000002</v>
          </cell>
          <cell r="AG98">
            <v>27.160199999999996</v>
          </cell>
          <cell r="AH98">
            <v>26.644500000000001</v>
          </cell>
          <cell r="AI98">
            <v>26.128800000000002</v>
          </cell>
          <cell r="AJ98">
            <v>25.613099999999996</v>
          </cell>
          <cell r="AK98">
            <v>25.0974</v>
          </cell>
          <cell r="AL98">
            <v>24.581699999999998</v>
          </cell>
          <cell r="AM98">
            <v>24.065999999999999</v>
          </cell>
        </row>
        <row r="99">
          <cell r="A99" t="str">
            <v>RM3LaLTRG100</v>
          </cell>
          <cell r="B99" t="str">
            <v>RD</v>
          </cell>
          <cell r="C99" t="str">
            <v>Moderate</v>
          </cell>
          <cell r="D99">
            <v>30</v>
          </cell>
          <cell r="E99" t="str">
            <v>LandbasedWind</v>
          </cell>
          <cell r="F99" t="str">
            <v>LTRG10</v>
          </cell>
          <cell r="G99">
            <v>43.205384615384602</v>
          </cell>
          <cell r="H99">
            <v>42.850769230769224</v>
          </cell>
          <cell r="I99">
            <v>42.496153846153838</v>
          </cell>
          <cell r="J99">
            <v>42.141538461538453</v>
          </cell>
          <cell r="K99">
            <v>41.786923076923067</v>
          </cell>
          <cell r="L99">
            <v>41.432307692307681</v>
          </cell>
          <cell r="M99">
            <v>41.077692307692303</v>
          </cell>
          <cell r="N99">
            <v>40.723076923076924</v>
          </cell>
          <cell r="O99">
            <v>40.368461538461538</v>
          </cell>
          <cell r="P99">
            <v>40.013846153846153</v>
          </cell>
          <cell r="Q99">
            <v>39.659230769230767</v>
          </cell>
          <cell r="R99">
            <v>39.304615384615389</v>
          </cell>
          <cell r="S99">
            <v>38.950000000000003</v>
          </cell>
          <cell r="T99">
            <v>38.657875000000004</v>
          </cell>
          <cell r="U99">
            <v>38.365750000000006</v>
          </cell>
          <cell r="V99">
            <v>38.073625000000007</v>
          </cell>
          <cell r="W99">
            <v>37.781500000000008</v>
          </cell>
          <cell r="X99">
            <v>37.489375000000003</v>
          </cell>
          <cell r="Y99">
            <v>37.197250000000004</v>
          </cell>
          <cell r="Z99">
            <v>36.905124999999998</v>
          </cell>
          <cell r="AA99">
            <v>36.613</v>
          </cell>
          <cell r="AB99">
            <v>36.320875000000001</v>
          </cell>
          <cell r="AC99">
            <v>36.028750000000002</v>
          </cell>
          <cell r="AD99">
            <v>35.736625000000004</v>
          </cell>
          <cell r="AE99">
            <v>35.444500000000005</v>
          </cell>
          <cell r="AF99">
            <v>35.152375000000006</v>
          </cell>
          <cell r="AG99">
            <v>34.860250000000001</v>
          </cell>
          <cell r="AH99">
            <v>34.568124999999995</v>
          </cell>
          <cell r="AI99">
            <v>34.275999999999996</v>
          </cell>
          <cell r="AJ99">
            <v>33.983874999999998</v>
          </cell>
          <cell r="AK99">
            <v>33.691749999999999</v>
          </cell>
          <cell r="AL99">
            <v>33.399625</v>
          </cell>
          <cell r="AM99">
            <v>33.107500000000002</v>
          </cell>
        </row>
        <row r="100">
          <cell r="A100" t="str">
            <v>RC3LaLTRG100</v>
          </cell>
          <cell r="B100" t="str">
            <v>RD</v>
          </cell>
          <cell r="C100" t="str">
            <v>Conservative</v>
          </cell>
          <cell r="D100">
            <v>30</v>
          </cell>
          <cell r="E100" t="str">
            <v>LandbasedWind</v>
          </cell>
          <cell r="F100" t="str">
            <v>LTRG10</v>
          </cell>
          <cell r="G100">
            <v>43.205384615384602</v>
          </cell>
          <cell r="H100">
            <v>43.205769230769221</v>
          </cell>
          <cell r="I100">
            <v>43.206153846153832</v>
          </cell>
          <cell r="J100">
            <v>43.206538461538457</v>
          </cell>
          <cell r="K100">
            <v>43.206923076923069</v>
          </cell>
          <cell r="L100">
            <v>43.207307692307687</v>
          </cell>
          <cell r="M100">
            <v>43.207692307692298</v>
          </cell>
          <cell r="N100">
            <v>43.208076923076923</v>
          </cell>
          <cell r="O100">
            <v>43.208461538461535</v>
          </cell>
          <cell r="P100">
            <v>43.208846153846146</v>
          </cell>
          <cell r="Q100">
            <v>43.209230769230771</v>
          </cell>
          <cell r="R100">
            <v>43.209615384615383</v>
          </cell>
          <cell r="S100">
            <v>43.21</v>
          </cell>
          <cell r="T100">
            <v>43.101974999999996</v>
          </cell>
          <cell r="U100">
            <v>42.993949999999998</v>
          </cell>
          <cell r="V100">
            <v>42.885925</v>
          </cell>
          <cell r="W100">
            <v>42.777900000000002</v>
          </cell>
          <cell r="X100">
            <v>42.669875000000005</v>
          </cell>
          <cell r="Y100">
            <v>42.561850000000007</v>
          </cell>
          <cell r="Z100">
            <v>42.453825000000002</v>
          </cell>
          <cell r="AA100">
            <v>42.345799999999997</v>
          </cell>
          <cell r="AB100">
            <v>42.237774999999999</v>
          </cell>
          <cell r="AC100">
            <v>42.129750000000001</v>
          </cell>
          <cell r="AD100">
            <v>42.021725000000004</v>
          </cell>
          <cell r="AE100">
            <v>41.913700000000006</v>
          </cell>
          <cell r="AF100">
            <v>41.805675000000001</v>
          </cell>
          <cell r="AG100">
            <v>41.697649999999996</v>
          </cell>
          <cell r="AH100">
            <v>41.589624999999998</v>
          </cell>
          <cell r="AI100">
            <v>41.4816</v>
          </cell>
          <cell r="AJ100">
            <v>41.373575000000002</v>
          </cell>
          <cell r="AK100">
            <v>41.265550000000005</v>
          </cell>
          <cell r="AL100">
            <v>41.157525000000007</v>
          </cell>
          <cell r="AM100">
            <v>41.049500000000002</v>
          </cell>
        </row>
        <row r="101">
          <cell r="A101" t="str">
            <v>RA3CoSeattle</v>
          </cell>
          <cell r="B101" t="str">
            <v>RD</v>
          </cell>
          <cell r="C101" t="str">
            <v>Advanced</v>
          </cell>
          <cell r="D101">
            <v>30</v>
          </cell>
          <cell r="E101" t="str">
            <v>CommPV</v>
          </cell>
          <cell r="F101" t="str">
            <v>Seattle</v>
          </cell>
          <cell r="G101">
            <v>18</v>
          </cell>
          <cell r="H101">
            <v>13</v>
          </cell>
          <cell r="I101">
            <v>12.333113765571367</v>
          </cell>
          <cell r="J101">
            <v>11.67042206550248</v>
          </cell>
          <cell r="K101">
            <v>11.007730365433593</v>
          </cell>
          <cell r="L101">
            <v>10.345038665364706</v>
          </cell>
          <cell r="M101">
            <v>9.682346965295821</v>
          </cell>
          <cell r="N101">
            <v>9.0196552652269339</v>
          </cell>
          <cell r="O101">
            <v>8.3569635651580469</v>
          </cell>
          <cell r="P101">
            <v>7.6942718650891608</v>
          </cell>
          <cell r="Q101">
            <v>7.0315801650202738</v>
          </cell>
          <cell r="R101">
            <v>6.3688884649513859</v>
          </cell>
          <cell r="S101">
            <v>5.7061967648824936</v>
          </cell>
          <cell r="T101">
            <v>5.6310995016027494</v>
          </cell>
          <cell r="U101">
            <v>5.5560022383230061</v>
          </cell>
          <cell r="V101">
            <v>5.4809049750432619</v>
          </cell>
          <cell r="W101">
            <v>5.4058077117635186</v>
          </cell>
          <cell r="X101">
            <v>5.3307104484837753</v>
          </cell>
          <cell r="Y101">
            <v>5.2556131852040311</v>
          </cell>
          <cell r="Z101">
            <v>5.1805159219242869</v>
          </cell>
          <cell r="AA101">
            <v>5.1054186586445436</v>
          </cell>
          <cell r="AB101">
            <v>5.0303213953648003</v>
          </cell>
          <cell r="AC101">
            <v>4.955224132085057</v>
          </cell>
          <cell r="AD101">
            <v>4.8801268688053128</v>
          </cell>
          <cell r="AE101">
            <v>4.8050296055255686</v>
          </cell>
          <cell r="AF101">
            <v>4.7299323422458253</v>
          </cell>
          <cell r="AG101">
            <v>4.6548350789660811</v>
          </cell>
          <cell r="AH101">
            <v>4.5797378156863386</v>
          </cell>
          <cell r="AI101">
            <v>4.5046405524065944</v>
          </cell>
          <cell r="AJ101">
            <v>4.4295432891268502</v>
          </cell>
          <cell r="AK101">
            <v>4.3544460258471069</v>
          </cell>
          <cell r="AL101">
            <v>4.2793487625673627</v>
          </cell>
          <cell r="AM101">
            <v>4.2042514992876177</v>
          </cell>
        </row>
        <row r="102">
          <cell r="A102" t="str">
            <v>RM3CoSeattle</v>
          </cell>
          <cell r="B102" t="str">
            <v>RD</v>
          </cell>
          <cell r="C102" t="str">
            <v>Moderate</v>
          </cell>
          <cell r="D102">
            <v>30</v>
          </cell>
          <cell r="E102" t="str">
            <v>CommPV</v>
          </cell>
          <cell r="F102" t="str">
            <v>Seattle</v>
          </cell>
          <cell r="G102">
            <v>18</v>
          </cell>
          <cell r="H102">
            <v>13</v>
          </cell>
          <cell r="I102">
            <v>12.490545120180542</v>
          </cell>
          <cell r="J102">
            <v>11.98528477472083</v>
          </cell>
          <cell r="K102">
            <v>11.480024429261118</v>
          </cell>
          <cell r="L102">
            <v>10.974764083801407</v>
          </cell>
          <cell r="M102">
            <v>10.469503738341695</v>
          </cell>
          <cell r="N102">
            <v>9.9642433928819827</v>
          </cell>
          <cell r="O102">
            <v>9.4589830474222723</v>
          </cell>
          <cell r="P102">
            <v>8.9537227019625618</v>
          </cell>
          <cell r="Q102">
            <v>8.4484623565028496</v>
          </cell>
          <cell r="R102">
            <v>7.9432020110431383</v>
          </cell>
          <cell r="S102">
            <v>7.4379416655834332</v>
          </cell>
          <cell r="T102">
            <v>7.3513544205483861</v>
          </cell>
          <cell r="U102">
            <v>7.2647671755133389</v>
          </cell>
          <cell r="V102">
            <v>7.1781799304782927</v>
          </cell>
          <cell r="W102">
            <v>7.0915926854432447</v>
          </cell>
          <cell r="X102">
            <v>7.0050054404081976</v>
          </cell>
          <cell r="Y102">
            <v>6.9184181953731496</v>
          </cell>
          <cell r="Z102">
            <v>6.8318309503381034</v>
          </cell>
          <cell r="AA102">
            <v>6.7452437053030563</v>
          </cell>
          <cell r="AB102">
            <v>6.6586564602680083</v>
          </cell>
          <cell r="AC102">
            <v>6.5720692152329612</v>
          </cell>
          <cell r="AD102">
            <v>6.4854819701979149</v>
          </cell>
          <cell r="AE102">
            <v>6.3988947251628669</v>
          </cell>
          <cell r="AF102">
            <v>6.3123074801278198</v>
          </cell>
          <cell r="AG102">
            <v>6.2257202350927718</v>
          </cell>
          <cell r="AH102">
            <v>6.1391329900577256</v>
          </cell>
          <cell r="AI102">
            <v>6.0525457450226785</v>
          </cell>
          <cell r="AJ102">
            <v>5.9659584999876305</v>
          </cell>
          <cell r="AK102">
            <v>5.8793712549525834</v>
          </cell>
          <cell r="AL102">
            <v>5.7927840099175363</v>
          </cell>
          <cell r="AM102">
            <v>5.7061967648824936</v>
          </cell>
        </row>
        <row r="103">
          <cell r="A103" t="str">
            <v>RC3CoSeattle</v>
          </cell>
          <cell r="B103" t="str">
            <v>RD</v>
          </cell>
          <cell r="C103" t="str">
            <v>Conservative</v>
          </cell>
          <cell r="D103">
            <v>30</v>
          </cell>
          <cell r="E103" t="str">
            <v>CommPV</v>
          </cell>
          <cell r="F103" t="str">
            <v>Seattle</v>
          </cell>
          <cell r="G103">
            <v>18</v>
          </cell>
          <cell r="H103">
            <v>13</v>
          </cell>
          <cell r="I103">
            <v>12.864513281660116</v>
          </cell>
          <cell r="J103">
            <v>12.733221097679978</v>
          </cell>
          <cell r="K103">
            <v>12.601928913699842</v>
          </cell>
          <cell r="L103">
            <v>12.470636729719706</v>
          </cell>
          <cell r="M103">
            <v>12.339344545739566</v>
          </cell>
          <cell r="N103">
            <v>12.20805236175943</v>
          </cell>
          <cell r="O103">
            <v>12.076760177779294</v>
          </cell>
          <cell r="P103">
            <v>11.945467993799156</v>
          </cell>
          <cell r="Q103">
            <v>11.814175809819019</v>
          </cell>
          <cell r="R103">
            <v>11.68288362583888</v>
          </cell>
          <cell r="S103">
            <v>11.551591441858752</v>
          </cell>
          <cell r="T103">
            <v>11.345908953044987</v>
          </cell>
          <cell r="U103">
            <v>11.140226464231221</v>
          </cell>
          <cell r="V103">
            <v>10.934543975417457</v>
          </cell>
          <cell r="W103">
            <v>10.728861486603691</v>
          </cell>
          <cell r="X103">
            <v>10.523178997789925</v>
          </cell>
          <cell r="Y103">
            <v>10.317496508976161</v>
          </cell>
          <cell r="Z103">
            <v>10.111814020162395</v>
          </cell>
          <cell r="AA103">
            <v>9.9061315313486293</v>
          </cell>
          <cell r="AB103">
            <v>9.7004490425348635</v>
          </cell>
          <cell r="AC103">
            <v>9.4947665537210977</v>
          </cell>
          <cell r="AD103">
            <v>9.2890840649073319</v>
          </cell>
          <cell r="AE103">
            <v>9.0834015760935678</v>
          </cell>
          <cell r="AF103">
            <v>8.877719087279802</v>
          </cell>
          <cell r="AG103">
            <v>8.6720365984660361</v>
          </cell>
          <cell r="AH103">
            <v>8.4663541096522703</v>
          </cell>
          <cell r="AI103">
            <v>8.2606716208385063</v>
          </cell>
          <cell r="AJ103">
            <v>8.0549891320247404</v>
          </cell>
          <cell r="AK103">
            <v>7.8493066432109746</v>
          </cell>
          <cell r="AL103">
            <v>7.6436241543972097</v>
          </cell>
          <cell r="AM103">
            <v>7.4379416655834332</v>
          </cell>
        </row>
        <row r="104">
          <cell r="A104" t="str">
            <v>RA3CoChicago</v>
          </cell>
          <cell r="B104" t="str">
            <v>RD</v>
          </cell>
          <cell r="C104" t="str">
            <v>Advanced</v>
          </cell>
          <cell r="D104">
            <v>30</v>
          </cell>
          <cell r="E104" t="str">
            <v>CommPV</v>
          </cell>
          <cell r="F104" t="str">
            <v>Chicago</v>
          </cell>
          <cell r="G104">
            <v>18</v>
          </cell>
          <cell r="H104">
            <v>13</v>
          </cell>
          <cell r="I104">
            <v>12.333113765571367</v>
          </cell>
          <cell r="J104">
            <v>11.67042206550248</v>
          </cell>
          <cell r="K104">
            <v>11.007730365433593</v>
          </cell>
          <cell r="L104">
            <v>10.345038665364706</v>
          </cell>
          <cell r="M104">
            <v>9.682346965295821</v>
          </cell>
          <cell r="N104">
            <v>9.0196552652269339</v>
          </cell>
          <cell r="O104">
            <v>8.3569635651580469</v>
          </cell>
          <cell r="P104">
            <v>7.6942718650891608</v>
          </cell>
          <cell r="Q104">
            <v>7.0315801650202738</v>
          </cell>
          <cell r="R104">
            <v>6.3688884649513859</v>
          </cell>
          <cell r="S104">
            <v>5.7061967648824936</v>
          </cell>
          <cell r="T104">
            <v>5.6310995016027494</v>
          </cell>
          <cell r="U104">
            <v>5.5560022383230061</v>
          </cell>
          <cell r="V104">
            <v>5.4809049750432619</v>
          </cell>
          <cell r="W104">
            <v>5.4058077117635186</v>
          </cell>
          <cell r="X104">
            <v>5.3307104484837753</v>
          </cell>
          <cell r="Y104">
            <v>5.2556131852040311</v>
          </cell>
          <cell r="Z104">
            <v>5.1805159219242869</v>
          </cell>
          <cell r="AA104">
            <v>5.1054186586445436</v>
          </cell>
          <cell r="AB104">
            <v>5.0303213953648003</v>
          </cell>
          <cell r="AC104">
            <v>4.955224132085057</v>
          </cell>
          <cell r="AD104">
            <v>4.8801268688053128</v>
          </cell>
          <cell r="AE104">
            <v>4.8050296055255686</v>
          </cell>
          <cell r="AF104">
            <v>4.7299323422458253</v>
          </cell>
          <cell r="AG104">
            <v>4.6548350789660811</v>
          </cell>
          <cell r="AH104">
            <v>4.5797378156863386</v>
          </cell>
          <cell r="AI104">
            <v>4.5046405524065944</v>
          </cell>
          <cell r="AJ104">
            <v>4.4295432891268502</v>
          </cell>
          <cell r="AK104">
            <v>4.3544460258471069</v>
          </cell>
          <cell r="AL104">
            <v>4.2793487625673627</v>
          </cell>
          <cell r="AM104">
            <v>4.2042514992876177</v>
          </cell>
        </row>
        <row r="105">
          <cell r="A105" t="str">
            <v>RM3CoChicago</v>
          </cell>
          <cell r="B105" t="str">
            <v>RD</v>
          </cell>
          <cell r="C105" t="str">
            <v>Moderate</v>
          </cell>
          <cell r="D105">
            <v>30</v>
          </cell>
          <cell r="E105" t="str">
            <v>CommPV</v>
          </cell>
          <cell r="F105" t="str">
            <v>Chicago</v>
          </cell>
          <cell r="G105">
            <v>18</v>
          </cell>
          <cell r="H105">
            <v>13</v>
          </cell>
          <cell r="I105">
            <v>12.490545120180542</v>
          </cell>
          <cell r="J105">
            <v>11.98528477472083</v>
          </cell>
          <cell r="K105">
            <v>11.480024429261118</v>
          </cell>
          <cell r="L105">
            <v>10.974764083801407</v>
          </cell>
          <cell r="M105">
            <v>10.469503738341695</v>
          </cell>
          <cell r="N105">
            <v>9.9642433928819827</v>
          </cell>
          <cell r="O105">
            <v>9.4589830474222723</v>
          </cell>
          <cell r="P105">
            <v>8.9537227019625618</v>
          </cell>
          <cell r="Q105">
            <v>8.4484623565028496</v>
          </cell>
          <cell r="R105">
            <v>7.9432020110431383</v>
          </cell>
          <cell r="S105">
            <v>7.4379416655834332</v>
          </cell>
          <cell r="T105">
            <v>7.3513544205483861</v>
          </cell>
          <cell r="U105">
            <v>7.2647671755133389</v>
          </cell>
          <cell r="V105">
            <v>7.1781799304782927</v>
          </cell>
          <cell r="W105">
            <v>7.0915926854432447</v>
          </cell>
          <cell r="X105">
            <v>7.0050054404081976</v>
          </cell>
          <cell r="Y105">
            <v>6.9184181953731496</v>
          </cell>
          <cell r="Z105">
            <v>6.8318309503381034</v>
          </cell>
          <cell r="AA105">
            <v>6.7452437053030563</v>
          </cell>
          <cell r="AB105">
            <v>6.6586564602680083</v>
          </cell>
          <cell r="AC105">
            <v>6.5720692152329612</v>
          </cell>
          <cell r="AD105">
            <v>6.4854819701979149</v>
          </cell>
          <cell r="AE105">
            <v>6.3988947251628669</v>
          </cell>
          <cell r="AF105">
            <v>6.3123074801278198</v>
          </cell>
          <cell r="AG105">
            <v>6.2257202350927718</v>
          </cell>
          <cell r="AH105">
            <v>6.1391329900577256</v>
          </cell>
          <cell r="AI105">
            <v>6.0525457450226785</v>
          </cell>
          <cell r="AJ105">
            <v>5.9659584999876305</v>
          </cell>
          <cell r="AK105">
            <v>5.8793712549525834</v>
          </cell>
          <cell r="AL105">
            <v>5.7927840099175363</v>
          </cell>
          <cell r="AM105">
            <v>5.7061967648824936</v>
          </cell>
        </row>
        <row r="106">
          <cell r="A106" t="str">
            <v>RC3CoChicago</v>
          </cell>
          <cell r="B106" t="str">
            <v>RD</v>
          </cell>
          <cell r="C106" t="str">
            <v>Conservative</v>
          </cell>
          <cell r="D106">
            <v>30</v>
          </cell>
          <cell r="E106" t="str">
            <v>CommPV</v>
          </cell>
          <cell r="F106" t="str">
            <v>Chicago</v>
          </cell>
          <cell r="G106">
            <v>18</v>
          </cell>
          <cell r="H106">
            <v>13</v>
          </cell>
          <cell r="I106">
            <v>12.864513281660116</v>
          </cell>
          <cell r="J106">
            <v>12.733221097679978</v>
          </cell>
          <cell r="K106">
            <v>12.601928913699842</v>
          </cell>
          <cell r="L106">
            <v>12.470636729719706</v>
          </cell>
          <cell r="M106">
            <v>12.339344545739566</v>
          </cell>
          <cell r="N106">
            <v>12.20805236175943</v>
          </cell>
          <cell r="O106">
            <v>12.076760177779294</v>
          </cell>
          <cell r="P106">
            <v>11.945467993799156</v>
          </cell>
          <cell r="Q106">
            <v>11.814175809819019</v>
          </cell>
          <cell r="R106">
            <v>11.68288362583888</v>
          </cell>
          <cell r="S106">
            <v>11.551591441858752</v>
          </cell>
          <cell r="T106">
            <v>11.345908953044987</v>
          </cell>
          <cell r="U106">
            <v>11.140226464231221</v>
          </cell>
          <cell r="V106">
            <v>10.934543975417457</v>
          </cell>
          <cell r="W106">
            <v>10.728861486603691</v>
          </cell>
          <cell r="X106">
            <v>10.523178997789925</v>
          </cell>
          <cell r="Y106">
            <v>10.317496508976161</v>
          </cell>
          <cell r="Z106">
            <v>10.111814020162395</v>
          </cell>
          <cell r="AA106">
            <v>9.9061315313486293</v>
          </cell>
          <cell r="AB106">
            <v>9.7004490425348635</v>
          </cell>
          <cell r="AC106">
            <v>9.4947665537210977</v>
          </cell>
          <cell r="AD106">
            <v>9.2890840649073319</v>
          </cell>
          <cell r="AE106">
            <v>9.0834015760935678</v>
          </cell>
          <cell r="AF106">
            <v>8.877719087279802</v>
          </cell>
          <cell r="AG106">
            <v>8.6720365984660361</v>
          </cell>
          <cell r="AH106">
            <v>8.4663541096522703</v>
          </cell>
          <cell r="AI106">
            <v>8.2606716208385063</v>
          </cell>
          <cell r="AJ106">
            <v>8.0549891320247404</v>
          </cell>
          <cell r="AK106">
            <v>7.8493066432109746</v>
          </cell>
          <cell r="AL106">
            <v>7.6436241543972097</v>
          </cell>
          <cell r="AM106">
            <v>7.4379416655834332</v>
          </cell>
        </row>
        <row r="107">
          <cell r="A107" t="str">
            <v>RA3CoKansasy</v>
          </cell>
          <cell r="B107" t="str">
            <v>RD</v>
          </cell>
          <cell r="C107" t="str">
            <v>Advanced</v>
          </cell>
          <cell r="D107">
            <v>30</v>
          </cell>
          <cell r="E107" t="str">
            <v>CommPV</v>
          </cell>
          <cell r="F107" t="str">
            <v>KansasCity</v>
          </cell>
          <cell r="G107">
            <v>18</v>
          </cell>
          <cell r="H107">
            <v>13</v>
          </cell>
          <cell r="I107">
            <v>12.333113765571367</v>
          </cell>
          <cell r="J107">
            <v>11.67042206550248</v>
          </cell>
          <cell r="K107">
            <v>11.007730365433593</v>
          </cell>
          <cell r="L107">
            <v>10.345038665364706</v>
          </cell>
          <cell r="M107">
            <v>9.682346965295821</v>
          </cell>
          <cell r="N107">
            <v>9.0196552652269339</v>
          </cell>
          <cell r="O107">
            <v>8.3569635651580469</v>
          </cell>
          <cell r="P107">
            <v>7.6942718650891608</v>
          </cell>
          <cell r="Q107">
            <v>7.0315801650202738</v>
          </cell>
          <cell r="R107">
            <v>6.3688884649513859</v>
          </cell>
          <cell r="S107">
            <v>5.7061967648824936</v>
          </cell>
          <cell r="T107">
            <v>5.6310995016027494</v>
          </cell>
          <cell r="U107">
            <v>5.5560022383230061</v>
          </cell>
          <cell r="V107">
            <v>5.4809049750432619</v>
          </cell>
          <cell r="W107">
            <v>5.4058077117635186</v>
          </cell>
          <cell r="X107">
            <v>5.3307104484837753</v>
          </cell>
          <cell r="Y107">
            <v>5.2556131852040311</v>
          </cell>
          <cell r="Z107">
            <v>5.1805159219242869</v>
          </cell>
          <cell r="AA107">
            <v>5.1054186586445436</v>
          </cell>
          <cell r="AB107">
            <v>5.0303213953648003</v>
          </cell>
          <cell r="AC107">
            <v>4.955224132085057</v>
          </cell>
          <cell r="AD107">
            <v>4.8801268688053128</v>
          </cell>
          <cell r="AE107">
            <v>4.8050296055255686</v>
          </cell>
          <cell r="AF107">
            <v>4.7299323422458253</v>
          </cell>
          <cell r="AG107">
            <v>4.6548350789660811</v>
          </cell>
          <cell r="AH107">
            <v>4.5797378156863386</v>
          </cell>
          <cell r="AI107">
            <v>4.5046405524065944</v>
          </cell>
          <cell r="AJ107">
            <v>4.4295432891268502</v>
          </cell>
          <cell r="AK107">
            <v>4.3544460258471069</v>
          </cell>
          <cell r="AL107">
            <v>4.2793487625673627</v>
          </cell>
          <cell r="AM107">
            <v>4.2042514992876177</v>
          </cell>
        </row>
        <row r="108">
          <cell r="A108" t="str">
            <v>RM3CoKansasy</v>
          </cell>
          <cell r="B108" t="str">
            <v>RD</v>
          </cell>
          <cell r="C108" t="str">
            <v>Moderate</v>
          </cell>
          <cell r="D108">
            <v>30</v>
          </cell>
          <cell r="E108" t="str">
            <v>CommPV</v>
          </cell>
          <cell r="F108" t="str">
            <v>KansasCity</v>
          </cell>
          <cell r="G108">
            <v>18</v>
          </cell>
          <cell r="H108">
            <v>13</v>
          </cell>
          <cell r="I108">
            <v>12.490545120180542</v>
          </cell>
          <cell r="J108">
            <v>11.98528477472083</v>
          </cell>
          <cell r="K108">
            <v>11.480024429261118</v>
          </cell>
          <cell r="L108">
            <v>10.974764083801407</v>
          </cell>
          <cell r="M108">
            <v>10.469503738341695</v>
          </cell>
          <cell r="N108">
            <v>9.9642433928819827</v>
          </cell>
          <cell r="O108">
            <v>9.4589830474222723</v>
          </cell>
          <cell r="P108">
            <v>8.9537227019625618</v>
          </cell>
          <cell r="Q108">
            <v>8.4484623565028496</v>
          </cell>
          <cell r="R108">
            <v>7.9432020110431383</v>
          </cell>
          <cell r="S108">
            <v>7.4379416655834332</v>
          </cell>
          <cell r="T108">
            <v>7.3513544205483861</v>
          </cell>
          <cell r="U108">
            <v>7.2647671755133389</v>
          </cell>
          <cell r="V108">
            <v>7.1781799304782927</v>
          </cell>
          <cell r="W108">
            <v>7.0915926854432447</v>
          </cell>
          <cell r="X108">
            <v>7.0050054404081976</v>
          </cell>
          <cell r="Y108">
            <v>6.9184181953731496</v>
          </cell>
          <cell r="Z108">
            <v>6.8318309503381034</v>
          </cell>
          <cell r="AA108">
            <v>6.7452437053030563</v>
          </cell>
          <cell r="AB108">
            <v>6.6586564602680083</v>
          </cell>
          <cell r="AC108">
            <v>6.5720692152329612</v>
          </cell>
          <cell r="AD108">
            <v>6.4854819701979149</v>
          </cell>
          <cell r="AE108">
            <v>6.3988947251628669</v>
          </cell>
          <cell r="AF108">
            <v>6.3123074801278198</v>
          </cell>
          <cell r="AG108">
            <v>6.2257202350927718</v>
          </cell>
          <cell r="AH108">
            <v>6.1391329900577256</v>
          </cell>
          <cell r="AI108">
            <v>6.0525457450226785</v>
          </cell>
          <cell r="AJ108">
            <v>5.9659584999876305</v>
          </cell>
          <cell r="AK108">
            <v>5.8793712549525834</v>
          </cell>
          <cell r="AL108">
            <v>5.7927840099175363</v>
          </cell>
          <cell r="AM108">
            <v>5.7061967648824936</v>
          </cell>
        </row>
        <row r="109">
          <cell r="A109" t="str">
            <v>RC3CoKansasy</v>
          </cell>
          <cell r="B109" t="str">
            <v>RD</v>
          </cell>
          <cell r="C109" t="str">
            <v>Conservative</v>
          </cell>
          <cell r="D109">
            <v>30</v>
          </cell>
          <cell r="E109" t="str">
            <v>CommPV</v>
          </cell>
          <cell r="F109" t="str">
            <v>KansasCity</v>
          </cell>
          <cell r="G109">
            <v>18</v>
          </cell>
          <cell r="H109">
            <v>13</v>
          </cell>
          <cell r="I109">
            <v>12.864513281660116</v>
          </cell>
          <cell r="J109">
            <v>12.733221097679978</v>
          </cell>
          <cell r="K109">
            <v>12.601928913699842</v>
          </cell>
          <cell r="L109">
            <v>12.470636729719706</v>
          </cell>
          <cell r="M109">
            <v>12.339344545739566</v>
          </cell>
          <cell r="N109">
            <v>12.20805236175943</v>
          </cell>
          <cell r="O109">
            <v>12.076760177779294</v>
          </cell>
          <cell r="P109">
            <v>11.945467993799156</v>
          </cell>
          <cell r="Q109">
            <v>11.814175809819019</v>
          </cell>
          <cell r="R109">
            <v>11.68288362583888</v>
          </cell>
          <cell r="S109">
            <v>11.551591441858752</v>
          </cell>
          <cell r="T109">
            <v>11.345908953044987</v>
          </cell>
          <cell r="U109">
            <v>11.140226464231221</v>
          </cell>
          <cell r="V109">
            <v>10.934543975417457</v>
          </cell>
          <cell r="W109">
            <v>10.728861486603691</v>
          </cell>
          <cell r="X109">
            <v>10.523178997789925</v>
          </cell>
          <cell r="Y109">
            <v>10.317496508976161</v>
          </cell>
          <cell r="Z109">
            <v>10.111814020162395</v>
          </cell>
          <cell r="AA109">
            <v>9.9061315313486293</v>
          </cell>
          <cell r="AB109">
            <v>9.7004490425348635</v>
          </cell>
          <cell r="AC109">
            <v>9.4947665537210977</v>
          </cell>
          <cell r="AD109">
            <v>9.2890840649073319</v>
          </cell>
          <cell r="AE109">
            <v>9.0834015760935678</v>
          </cell>
          <cell r="AF109">
            <v>8.877719087279802</v>
          </cell>
          <cell r="AG109">
            <v>8.6720365984660361</v>
          </cell>
          <cell r="AH109">
            <v>8.4663541096522703</v>
          </cell>
          <cell r="AI109">
            <v>8.2606716208385063</v>
          </cell>
          <cell r="AJ109">
            <v>8.0549891320247404</v>
          </cell>
          <cell r="AK109">
            <v>7.8493066432109746</v>
          </cell>
          <cell r="AL109">
            <v>7.6436241543972097</v>
          </cell>
          <cell r="AM109">
            <v>7.4379416655834332</v>
          </cell>
        </row>
        <row r="110">
          <cell r="A110" t="str">
            <v>RA3CoLosAngs</v>
          </cell>
          <cell r="B110" t="str">
            <v>RD</v>
          </cell>
          <cell r="C110" t="str">
            <v>Advanced</v>
          </cell>
          <cell r="D110">
            <v>30</v>
          </cell>
          <cell r="E110" t="str">
            <v>CommPV</v>
          </cell>
          <cell r="F110" t="str">
            <v>LosAngeles</v>
          </cell>
          <cell r="G110">
            <v>18</v>
          </cell>
          <cell r="H110">
            <v>13</v>
          </cell>
          <cell r="I110">
            <v>12.333113765571367</v>
          </cell>
          <cell r="J110">
            <v>11.67042206550248</v>
          </cell>
          <cell r="K110">
            <v>11.007730365433593</v>
          </cell>
          <cell r="L110">
            <v>10.345038665364706</v>
          </cell>
          <cell r="M110">
            <v>9.682346965295821</v>
          </cell>
          <cell r="N110">
            <v>9.0196552652269339</v>
          </cell>
          <cell r="O110">
            <v>8.3569635651580469</v>
          </cell>
          <cell r="P110">
            <v>7.6942718650891608</v>
          </cell>
          <cell r="Q110">
            <v>7.0315801650202738</v>
          </cell>
          <cell r="R110">
            <v>6.3688884649513859</v>
          </cell>
          <cell r="S110">
            <v>5.7061967648824936</v>
          </cell>
          <cell r="T110">
            <v>5.6310995016027494</v>
          </cell>
          <cell r="U110">
            <v>5.5560022383230061</v>
          </cell>
          <cell r="V110">
            <v>5.4809049750432619</v>
          </cell>
          <cell r="W110">
            <v>5.4058077117635186</v>
          </cell>
          <cell r="X110">
            <v>5.3307104484837753</v>
          </cell>
          <cell r="Y110">
            <v>5.2556131852040311</v>
          </cell>
          <cell r="Z110">
            <v>5.1805159219242869</v>
          </cell>
          <cell r="AA110">
            <v>5.1054186586445436</v>
          </cell>
          <cell r="AB110">
            <v>5.0303213953648003</v>
          </cell>
          <cell r="AC110">
            <v>4.955224132085057</v>
          </cell>
          <cell r="AD110">
            <v>4.8801268688053128</v>
          </cell>
          <cell r="AE110">
            <v>4.8050296055255686</v>
          </cell>
          <cell r="AF110">
            <v>4.7299323422458253</v>
          </cell>
          <cell r="AG110">
            <v>4.6548350789660811</v>
          </cell>
          <cell r="AH110">
            <v>4.5797378156863386</v>
          </cell>
          <cell r="AI110">
            <v>4.5046405524065944</v>
          </cell>
          <cell r="AJ110">
            <v>4.4295432891268502</v>
          </cell>
          <cell r="AK110">
            <v>4.3544460258471069</v>
          </cell>
          <cell r="AL110">
            <v>4.2793487625673627</v>
          </cell>
          <cell r="AM110">
            <v>4.2042514992876177</v>
          </cell>
        </row>
        <row r="111">
          <cell r="A111" t="str">
            <v>RM3CoLosAngs</v>
          </cell>
          <cell r="B111" t="str">
            <v>RD</v>
          </cell>
          <cell r="C111" t="str">
            <v>Moderate</v>
          </cell>
          <cell r="D111">
            <v>30</v>
          </cell>
          <cell r="E111" t="str">
            <v>CommPV</v>
          </cell>
          <cell r="F111" t="str">
            <v>LosAngeles</v>
          </cell>
          <cell r="G111">
            <v>18</v>
          </cell>
          <cell r="H111">
            <v>13</v>
          </cell>
          <cell r="I111">
            <v>12.490545120180542</v>
          </cell>
          <cell r="J111">
            <v>11.98528477472083</v>
          </cell>
          <cell r="K111">
            <v>11.480024429261118</v>
          </cell>
          <cell r="L111">
            <v>10.974764083801407</v>
          </cell>
          <cell r="M111">
            <v>10.469503738341695</v>
          </cell>
          <cell r="N111">
            <v>9.9642433928819827</v>
          </cell>
          <cell r="O111">
            <v>9.4589830474222723</v>
          </cell>
          <cell r="P111">
            <v>8.9537227019625618</v>
          </cell>
          <cell r="Q111">
            <v>8.4484623565028496</v>
          </cell>
          <cell r="R111">
            <v>7.9432020110431383</v>
          </cell>
          <cell r="S111">
            <v>7.4379416655834332</v>
          </cell>
          <cell r="T111">
            <v>7.3513544205483861</v>
          </cell>
          <cell r="U111">
            <v>7.2647671755133389</v>
          </cell>
          <cell r="V111">
            <v>7.1781799304782927</v>
          </cell>
          <cell r="W111">
            <v>7.0915926854432447</v>
          </cell>
          <cell r="X111">
            <v>7.0050054404081976</v>
          </cell>
          <cell r="Y111">
            <v>6.9184181953731496</v>
          </cell>
          <cell r="Z111">
            <v>6.8318309503381034</v>
          </cell>
          <cell r="AA111">
            <v>6.7452437053030563</v>
          </cell>
          <cell r="AB111">
            <v>6.6586564602680083</v>
          </cell>
          <cell r="AC111">
            <v>6.5720692152329612</v>
          </cell>
          <cell r="AD111">
            <v>6.4854819701979149</v>
          </cell>
          <cell r="AE111">
            <v>6.3988947251628669</v>
          </cell>
          <cell r="AF111">
            <v>6.3123074801278198</v>
          </cell>
          <cell r="AG111">
            <v>6.2257202350927718</v>
          </cell>
          <cell r="AH111">
            <v>6.1391329900577256</v>
          </cell>
          <cell r="AI111">
            <v>6.0525457450226785</v>
          </cell>
          <cell r="AJ111">
            <v>5.9659584999876305</v>
          </cell>
          <cell r="AK111">
            <v>5.8793712549525834</v>
          </cell>
          <cell r="AL111">
            <v>5.7927840099175363</v>
          </cell>
          <cell r="AM111">
            <v>5.7061967648824936</v>
          </cell>
        </row>
        <row r="112">
          <cell r="A112" t="str">
            <v>RC3CoLosAngs</v>
          </cell>
          <cell r="B112" t="str">
            <v>RD</v>
          </cell>
          <cell r="C112" t="str">
            <v>Conservative</v>
          </cell>
          <cell r="D112">
            <v>30</v>
          </cell>
          <cell r="E112" t="str">
            <v>CommPV</v>
          </cell>
          <cell r="F112" t="str">
            <v>LosAngeles</v>
          </cell>
          <cell r="G112">
            <v>18</v>
          </cell>
          <cell r="H112">
            <v>13</v>
          </cell>
          <cell r="I112">
            <v>12.864513281660116</v>
          </cell>
          <cell r="J112">
            <v>12.733221097679978</v>
          </cell>
          <cell r="K112">
            <v>12.601928913699842</v>
          </cell>
          <cell r="L112">
            <v>12.470636729719706</v>
          </cell>
          <cell r="M112">
            <v>12.339344545739566</v>
          </cell>
          <cell r="N112">
            <v>12.20805236175943</v>
          </cell>
          <cell r="O112">
            <v>12.076760177779294</v>
          </cell>
          <cell r="P112">
            <v>11.945467993799156</v>
          </cell>
          <cell r="Q112">
            <v>11.814175809819019</v>
          </cell>
          <cell r="R112">
            <v>11.68288362583888</v>
          </cell>
          <cell r="S112">
            <v>11.551591441858752</v>
          </cell>
          <cell r="T112">
            <v>11.345908953044987</v>
          </cell>
          <cell r="U112">
            <v>11.140226464231221</v>
          </cell>
          <cell r="V112">
            <v>10.934543975417457</v>
          </cell>
          <cell r="W112">
            <v>10.728861486603691</v>
          </cell>
          <cell r="X112">
            <v>10.523178997789925</v>
          </cell>
          <cell r="Y112">
            <v>10.317496508976161</v>
          </cell>
          <cell r="Z112">
            <v>10.111814020162395</v>
          </cell>
          <cell r="AA112">
            <v>9.9061315313486293</v>
          </cell>
          <cell r="AB112">
            <v>9.7004490425348635</v>
          </cell>
          <cell r="AC112">
            <v>9.4947665537210977</v>
          </cell>
          <cell r="AD112">
            <v>9.2890840649073319</v>
          </cell>
          <cell r="AE112">
            <v>9.0834015760935678</v>
          </cell>
          <cell r="AF112">
            <v>8.877719087279802</v>
          </cell>
          <cell r="AG112">
            <v>8.6720365984660361</v>
          </cell>
          <cell r="AH112">
            <v>8.4663541096522703</v>
          </cell>
          <cell r="AI112">
            <v>8.2606716208385063</v>
          </cell>
          <cell r="AJ112">
            <v>8.0549891320247404</v>
          </cell>
          <cell r="AK112">
            <v>7.8493066432109746</v>
          </cell>
          <cell r="AL112">
            <v>7.6436241543972097</v>
          </cell>
          <cell r="AM112">
            <v>7.4379416655834332</v>
          </cell>
        </row>
        <row r="113">
          <cell r="A113" t="str">
            <v>RA3CoDaggett</v>
          </cell>
          <cell r="B113" t="str">
            <v>RD</v>
          </cell>
          <cell r="C113" t="str">
            <v>Advanced</v>
          </cell>
          <cell r="D113">
            <v>30</v>
          </cell>
          <cell r="E113" t="str">
            <v>CommPV</v>
          </cell>
          <cell r="F113" t="str">
            <v>Daggett</v>
          </cell>
          <cell r="G113">
            <v>18</v>
          </cell>
          <cell r="H113">
            <v>13</v>
          </cell>
          <cell r="I113">
            <v>12.333113765571367</v>
          </cell>
          <cell r="J113">
            <v>11.67042206550248</v>
          </cell>
          <cell r="K113">
            <v>11.007730365433593</v>
          </cell>
          <cell r="L113">
            <v>10.345038665364706</v>
          </cell>
          <cell r="M113">
            <v>9.682346965295821</v>
          </cell>
          <cell r="N113">
            <v>9.0196552652269339</v>
          </cell>
          <cell r="O113">
            <v>8.3569635651580469</v>
          </cell>
          <cell r="P113">
            <v>7.6942718650891608</v>
          </cell>
          <cell r="Q113">
            <v>7.0315801650202738</v>
          </cell>
          <cell r="R113">
            <v>6.3688884649513859</v>
          </cell>
          <cell r="S113">
            <v>5.7061967648824936</v>
          </cell>
          <cell r="T113">
            <v>5.6310995016027494</v>
          </cell>
          <cell r="U113">
            <v>5.5560022383230061</v>
          </cell>
          <cell r="V113">
            <v>5.4809049750432619</v>
          </cell>
          <cell r="W113">
            <v>5.4058077117635186</v>
          </cell>
          <cell r="X113">
            <v>5.3307104484837753</v>
          </cell>
          <cell r="Y113">
            <v>5.2556131852040311</v>
          </cell>
          <cell r="Z113">
            <v>5.1805159219242869</v>
          </cell>
          <cell r="AA113">
            <v>5.1054186586445436</v>
          </cell>
          <cell r="AB113">
            <v>5.0303213953648003</v>
          </cell>
          <cell r="AC113">
            <v>4.955224132085057</v>
          </cell>
          <cell r="AD113">
            <v>4.8801268688053128</v>
          </cell>
          <cell r="AE113">
            <v>4.8050296055255686</v>
          </cell>
          <cell r="AF113">
            <v>4.7299323422458253</v>
          </cell>
          <cell r="AG113">
            <v>4.6548350789660811</v>
          </cell>
          <cell r="AH113">
            <v>4.5797378156863386</v>
          </cell>
          <cell r="AI113">
            <v>4.5046405524065944</v>
          </cell>
          <cell r="AJ113">
            <v>4.4295432891268502</v>
          </cell>
          <cell r="AK113">
            <v>4.3544460258471069</v>
          </cell>
          <cell r="AL113">
            <v>4.2793487625673627</v>
          </cell>
          <cell r="AM113">
            <v>4.2042514992876177</v>
          </cell>
        </row>
        <row r="114">
          <cell r="A114" t="str">
            <v>RM3CoDaggett</v>
          </cell>
          <cell r="B114" t="str">
            <v>RD</v>
          </cell>
          <cell r="C114" t="str">
            <v>Moderate</v>
          </cell>
          <cell r="D114">
            <v>30</v>
          </cell>
          <cell r="E114" t="str">
            <v>CommPV</v>
          </cell>
          <cell r="F114" t="str">
            <v>Daggett</v>
          </cell>
          <cell r="G114">
            <v>18</v>
          </cell>
          <cell r="H114">
            <v>13</v>
          </cell>
          <cell r="I114">
            <v>12.490545120180542</v>
          </cell>
          <cell r="J114">
            <v>11.98528477472083</v>
          </cell>
          <cell r="K114">
            <v>11.480024429261118</v>
          </cell>
          <cell r="L114">
            <v>10.974764083801407</v>
          </cell>
          <cell r="M114">
            <v>10.469503738341695</v>
          </cell>
          <cell r="N114">
            <v>9.9642433928819827</v>
          </cell>
          <cell r="O114">
            <v>9.4589830474222723</v>
          </cell>
          <cell r="P114">
            <v>8.9537227019625618</v>
          </cell>
          <cell r="Q114">
            <v>8.4484623565028496</v>
          </cell>
          <cell r="R114">
            <v>7.9432020110431383</v>
          </cell>
          <cell r="S114">
            <v>7.4379416655834332</v>
          </cell>
          <cell r="T114">
            <v>7.3513544205483861</v>
          </cell>
          <cell r="U114">
            <v>7.2647671755133389</v>
          </cell>
          <cell r="V114">
            <v>7.1781799304782927</v>
          </cell>
          <cell r="W114">
            <v>7.0915926854432447</v>
          </cell>
          <cell r="X114">
            <v>7.0050054404081976</v>
          </cell>
          <cell r="Y114">
            <v>6.9184181953731496</v>
          </cell>
          <cell r="Z114">
            <v>6.8318309503381034</v>
          </cell>
          <cell r="AA114">
            <v>6.7452437053030563</v>
          </cell>
          <cell r="AB114">
            <v>6.6586564602680083</v>
          </cell>
          <cell r="AC114">
            <v>6.5720692152329612</v>
          </cell>
          <cell r="AD114">
            <v>6.4854819701979149</v>
          </cell>
          <cell r="AE114">
            <v>6.3988947251628669</v>
          </cell>
          <cell r="AF114">
            <v>6.3123074801278198</v>
          </cell>
          <cell r="AG114">
            <v>6.2257202350927718</v>
          </cell>
          <cell r="AH114">
            <v>6.1391329900577256</v>
          </cell>
          <cell r="AI114">
            <v>6.0525457450226785</v>
          </cell>
          <cell r="AJ114">
            <v>5.9659584999876305</v>
          </cell>
          <cell r="AK114">
            <v>5.8793712549525834</v>
          </cell>
          <cell r="AL114">
            <v>5.7927840099175363</v>
          </cell>
          <cell r="AM114">
            <v>5.7061967648824936</v>
          </cell>
        </row>
        <row r="115">
          <cell r="A115" t="str">
            <v>RC3CoDaggett</v>
          </cell>
          <cell r="B115" t="str">
            <v>RD</v>
          </cell>
          <cell r="C115" t="str">
            <v>Conservative</v>
          </cell>
          <cell r="D115">
            <v>30</v>
          </cell>
          <cell r="E115" t="str">
            <v>CommPV</v>
          </cell>
          <cell r="F115" t="str">
            <v>Daggett</v>
          </cell>
          <cell r="G115">
            <v>18</v>
          </cell>
          <cell r="H115">
            <v>13</v>
          </cell>
          <cell r="I115">
            <v>12.864513281660116</v>
          </cell>
          <cell r="J115">
            <v>12.733221097679978</v>
          </cell>
          <cell r="K115">
            <v>12.601928913699842</v>
          </cell>
          <cell r="L115">
            <v>12.470636729719706</v>
          </cell>
          <cell r="M115">
            <v>12.339344545739566</v>
          </cell>
          <cell r="N115">
            <v>12.20805236175943</v>
          </cell>
          <cell r="O115">
            <v>12.076760177779294</v>
          </cell>
          <cell r="P115">
            <v>11.945467993799156</v>
          </cell>
          <cell r="Q115">
            <v>11.814175809819019</v>
          </cell>
          <cell r="R115">
            <v>11.68288362583888</v>
          </cell>
          <cell r="S115">
            <v>11.551591441858752</v>
          </cell>
          <cell r="T115">
            <v>11.345908953044987</v>
          </cell>
          <cell r="U115">
            <v>11.140226464231221</v>
          </cell>
          <cell r="V115">
            <v>10.934543975417457</v>
          </cell>
          <cell r="W115">
            <v>10.728861486603691</v>
          </cell>
          <cell r="X115">
            <v>10.523178997789925</v>
          </cell>
          <cell r="Y115">
            <v>10.317496508976161</v>
          </cell>
          <cell r="Z115">
            <v>10.111814020162395</v>
          </cell>
          <cell r="AA115">
            <v>9.9061315313486293</v>
          </cell>
          <cell r="AB115">
            <v>9.7004490425348635</v>
          </cell>
          <cell r="AC115">
            <v>9.4947665537210977</v>
          </cell>
          <cell r="AD115">
            <v>9.2890840649073319</v>
          </cell>
          <cell r="AE115">
            <v>9.0834015760935678</v>
          </cell>
          <cell r="AF115">
            <v>8.877719087279802</v>
          </cell>
          <cell r="AG115">
            <v>8.6720365984660361</v>
          </cell>
          <cell r="AH115">
            <v>8.4663541096522703</v>
          </cell>
          <cell r="AI115">
            <v>8.2606716208385063</v>
          </cell>
          <cell r="AJ115">
            <v>8.0549891320247404</v>
          </cell>
          <cell r="AK115">
            <v>7.8493066432109746</v>
          </cell>
          <cell r="AL115">
            <v>7.6436241543972097</v>
          </cell>
          <cell r="AM115">
            <v>7.4379416655834332</v>
          </cell>
        </row>
        <row r="116">
          <cell r="A116" t="str">
            <v>RA3ReSeattle</v>
          </cell>
          <cell r="B116" t="str">
            <v>RD</v>
          </cell>
          <cell r="C116" t="str">
            <v>Advanced</v>
          </cell>
          <cell r="D116">
            <v>30</v>
          </cell>
          <cell r="E116" t="str">
            <v>ResPV</v>
          </cell>
          <cell r="F116" t="str">
            <v>Seattle</v>
          </cell>
          <cell r="G116">
            <v>22</v>
          </cell>
          <cell r="H116">
            <v>21</v>
          </cell>
          <cell r="I116">
            <v>19.650073496866035</v>
          </cell>
          <cell r="J116">
            <v>18.328308959702465</v>
          </cell>
          <cell r="K116">
            <v>17.006544422538891</v>
          </cell>
          <cell r="L116">
            <v>15.684779885375317</v>
          </cell>
          <cell r="M116">
            <v>14.363015348211748</v>
          </cell>
          <cell r="N116">
            <v>13.041250811048178</v>
          </cell>
          <cell r="O116">
            <v>11.719486273884607</v>
          </cell>
          <cell r="P116">
            <v>10.397721736721035</v>
          </cell>
          <cell r="Q116">
            <v>9.0759571995574646</v>
          </cell>
          <cell r="R116">
            <v>7.754192662393895</v>
          </cell>
          <cell r="S116">
            <v>6.4324281252303264</v>
          </cell>
          <cell r="T116">
            <v>6.336714564439661</v>
          </cell>
          <cell r="U116">
            <v>6.2410010036489956</v>
          </cell>
          <cell r="V116">
            <v>6.1452874428583302</v>
          </cell>
          <cell r="W116">
            <v>6.0495738820676657</v>
          </cell>
          <cell r="X116">
            <v>5.9538603212770003</v>
          </cell>
          <cell r="Y116">
            <v>5.858146760486334</v>
          </cell>
          <cell r="Z116">
            <v>5.7624331996956686</v>
          </cell>
          <cell r="AA116">
            <v>5.6667196389050032</v>
          </cell>
          <cell r="AB116">
            <v>5.5710060781143387</v>
          </cell>
          <cell r="AC116">
            <v>5.4752925173236733</v>
          </cell>
          <cell r="AD116">
            <v>5.3795789565330079</v>
          </cell>
          <cell r="AE116">
            <v>5.2838653957423425</v>
          </cell>
          <cell r="AF116">
            <v>5.1881518349516762</v>
          </cell>
          <cell r="AG116">
            <v>5.0924382741610108</v>
          </cell>
          <cell r="AH116">
            <v>4.9967247133703463</v>
          </cell>
          <cell r="AI116">
            <v>4.9010111525796809</v>
          </cell>
          <cell r="AJ116">
            <v>4.8052975917890155</v>
          </cell>
          <cell r="AK116">
            <v>4.7095840309983501</v>
          </cell>
          <cell r="AL116">
            <v>4.6138704702076847</v>
          </cell>
          <cell r="AM116">
            <v>4.5181569094170184</v>
          </cell>
        </row>
        <row r="117">
          <cell r="A117" t="str">
            <v>RM3ReSeattle</v>
          </cell>
          <cell r="B117" t="str">
            <v>RD</v>
          </cell>
          <cell r="C117" t="str">
            <v>Moderate</v>
          </cell>
          <cell r="D117">
            <v>30</v>
          </cell>
          <cell r="E117" t="str">
            <v>ResPV</v>
          </cell>
          <cell r="F117" t="str">
            <v>Seattle</v>
          </cell>
          <cell r="G117">
            <v>22</v>
          </cell>
          <cell r="H117">
            <v>21</v>
          </cell>
          <cell r="I117">
            <v>19.832089973221773</v>
          </cell>
          <cell r="J117">
            <v>18.692341912413944</v>
          </cell>
          <cell r="K117">
            <v>17.552593851606112</v>
          </cell>
          <cell r="L117">
            <v>16.412845790798276</v>
          </cell>
          <cell r="M117">
            <v>15.273097729990445</v>
          </cell>
          <cell r="N117">
            <v>14.133349669182614</v>
          </cell>
          <cell r="O117">
            <v>12.993601608374783</v>
          </cell>
          <cell r="P117">
            <v>11.853853547566951</v>
          </cell>
          <cell r="Q117">
            <v>10.71410548675912</v>
          </cell>
          <cell r="R117">
            <v>9.5743574259512894</v>
          </cell>
          <cell r="S117">
            <v>8.4346093651434675</v>
          </cell>
          <cell r="T117">
            <v>8.3345003031478111</v>
          </cell>
          <cell r="U117">
            <v>8.2343912411521547</v>
          </cell>
          <cell r="V117">
            <v>8.1342821791564965</v>
          </cell>
          <cell r="W117">
            <v>8.0341731171608401</v>
          </cell>
          <cell r="X117">
            <v>7.9340640551651829</v>
          </cell>
          <cell r="Y117">
            <v>7.8339549931695265</v>
          </cell>
          <cell r="Z117">
            <v>7.7338459311738692</v>
          </cell>
          <cell r="AA117">
            <v>7.6337368691782128</v>
          </cell>
          <cell r="AB117">
            <v>7.5336278071825555</v>
          </cell>
          <cell r="AC117">
            <v>7.4335187451868991</v>
          </cell>
          <cell r="AD117">
            <v>7.3334096831912419</v>
          </cell>
          <cell r="AE117">
            <v>7.2333006211955855</v>
          </cell>
          <cell r="AF117">
            <v>7.1331915591999282</v>
          </cell>
          <cell r="AG117">
            <v>7.0330824972042709</v>
          </cell>
          <cell r="AH117">
            <v>6.9329734352086154</v>
          </cell>
          <cell r="AI117">
            <v>6.8328643732129581</v>
          </cell>
          <cell r="AJ117">
            <v>6.7327553112173009</v>
          </cell>
          <cell r="AK117">
            <v>6.6326462492216445</v>
          </cell>
          <cell r="AL117">
            <v>6.5325371872259872</v>
          </cell>
          <cell r="AM117">
            <v>6.4324281252303264</v>
          </cell>
        </row>
        <row r="118">
          <cell r="A118" t="str">
            <v>RC3ReSeattle</v>
          </cell>
          <cell r="B118" t="str">
            <v>RD</v>
          </cell>
          <cell r="C118" t="str">
            <v>Conservative</v>
          </cell>
          <cell r="D118">
            <v>30</v>
          </cell>
          <cell r="E118" t="str">
            <v>ResPV</v>
          </cell>
          <cell r="F118" t="str">
            <v>Seattle</v>
          </cell>
          <cell r="G118">
            <v>22</v>
          </cell>
          <cell r="H118">
            <v>21</v>
          </cell>
          <cell r="I118">
            <v>20.72224040588744</v>
          </cell>
          <cell r="J118">
            <v>20.472642777745275</v>
          </cell>
          <cell r="K118">
            <v>20.223045149603109</v>
          </cell>
          <cell r="L118">
            <v>19.973447521460944</v>
          </cell>
          <cell r="M118">
            <v>19.723849893318775</v>
          </cell>
          <cell r="N118">
            <v>19.474252265176609</v>
          </cell>
          <cell r="O118">
            <v>19.224654637034444</v>
          </cell>
          <cell r="P118">
            <v>18.975057008892275</v>
          </cell>
          <cell r="Q118">
            <v>18.725459380750113</v>
          </cell>
          <cell r="R118">
            <v>18.475861752607944</v>
          </cell>
          <cell r="S118">
            <v>18.226264124465775</v>
          </cell>
          <cell r="T118">
            <v>17.736681386499658</v>
          </cell>
          <cell r="U118">
            <v>17.247098648533544</v>
          </cell>
          <cell r="V118">
            <v>16.757515910567431</v>
          </cell>
          <cell r="W118">
            <v>16.267933172601317</v>
          </cell>
          <cell r="X118">
            <v>15.778350434635202</v>
          </cell>
          <cell r="Y118">
            <v>15.288767696669087</v>
          </cell>
          <cell r="Z118">
            <v>14.799184958702972</v>
          </cell>
          <cell r="AA118">
            <v>14.309602220736855</v>
          </cell>
          <cell r="AB118">
            <v>13.820019482770739</v>
          </cell>
          <cell r="AC118">
            <v>13.330436744804624</v>
          </cell>
          <cell r="AD118">
            <v>12.840854006838507</v>
          </cell>
          <cell r="AE118">
            <v>12.351271268872392</v>
          </cell>
          <cell r="AF118">
            <v>11.861688530906275</v>
          </cell>
          <cell r="AG118">
            <v>11.372105792940159</v>
          </cell>
          <cell r="AH118">
            <v>10.882523054974042</v>
          </cell>
          <cell r="AI118">
            <v>10.392940317007927</v>
          </cell>
          <cell r="AJ118">
            <v>9.9033575790418116</v>
          </cell>
          <cell r="AK118">
            <v>9.4137748410756945</v>
          </cell>
          <cell r="AL118">
            <v>8.9241921031095792</v>
          </cell>
          <cell r="AM118">
            <v>8.4346093651434675</v>
          </cell>
        </row>
        <row r="119">
          <cell r="A119" t="str">
            <v>RA3ReChicago</v>
          </cell>
          <cell r="B119" t="str">
            <v>RD</v>
          </cell>
          <cell r="C119" t="str">
            <v>Advanced</v>
          </cell>
          <cell r="D119">
            <v>30</v>
          </cell>
          <cell r="E119" t="str">
            <v>ResPV</v>
          </cell>
          <cell r="F119" t="str">
            <v>Chicago</v>
          </cell>
          <cell r="G119">
            <v>22</v>
          </cell>
          <cell r="H119">
            <v>21</v>
          </cell>
          <cell r="I119">
            <v>19.650073496866035</v>
          </cell>
          <cell r="J119">
            <v>18.328308959702465</v>
          </cell>
          <cell r="K119">
            <v>17.006544422538891</v>
          </cell>
          <cell r="L119">
            <v>15.684779885375317</v>
          </cell>
          <cell r="M119">
            <v>14.363015348211748</v>
          </cell>
          <cell r="N119">
            <v>13.041250811048178</v>
          </cell>
          <cell r="O119">
            <v>11.719486273884607</v>
          </cell>
          <cell r="P119">
            <v>10.397721736721035</v>
          </cell>
          <cell r="Q119">
            <v>9.0759571995574646</v>
          </cell>
          <cell r="R119">
            <v>7.754192662393895</v>
          </cell>
          <cell r="S119">
            <v>6.4324281252303264</v>
          </cell>
          <cell r="T119">
            <v>6.336714564439661</v>
          </cell>
          <cell r="U119">
            <v>6.2410010036489956</v>
          </cell>
          <cell r="V119">
            <v>6.1452874428583302</v>
          </cell>
          <cell r="W119">
            <v>6.0495738820676657</v>
          </cell>
          <cell r="X119">
            <v>5.9538603212770003</v>
          </cell>
          <cell r="Y119">
            <v>5.858146760486334</v>
          </cell>
          <cell r="Z119">
            <v>5.7624331996956686</v>
          </cell>
          <cell r="AA119">
            <v>5.6667196389050032</v>
          </cell>
          <cell r="AB119">
            <v>5.5710060781143387</v>
          </cell>
          <cell r="AC119">
            <v>5.4752925173236733</v>
          </cell>
          <cell r="AD119">
            <v>5.3795789565330079</v>
          </cell>
          <cell r="AE119">
            <v>5.2838653957423425</v>
          </cell>
          <cell r="AF119">
            <v>5.1881518349516762</v>
          </cell>
          <cell r="AG119">
            <v>5.0924382741610108</v>
          </cell>
          <cell r="AH119">
            <v>4.9967247133703463</v>
          </cell>
          <cell r="AI119">
            <v>4.9010111525796809</v>
          </cell>
          <cell r="AJ119">
            <v>4.8052975917890155</v>
          </cell>
          <cell r="AK119">
            <v>4.7095840309983501</v>
          </cell>
          <cell r="AL119">
            <v>4.6138704702076847</v>
          </cell>
          <cell r="AM119">
            <v>4.5181569094170184</v>
          </cell>
        </row>
        <row r="120">
          <cell r="A120" t="str">
            <v>RM3ReChicago</v>
          </cell>
          <cell r="B120" t="str">
            <v>RD</v>
          </cell>
          <cell r="C120" t="str">
            <v>Moderate</v>
          </cell>
          <cell r="D120">
            <v>30</v>
          </cell>
          <cell r="E120" t="str">
            <v>ResPV</v>
          </cell>
          <cell r="F120" t="str">
            <v>Chicago</v>
          </cell>
          <cell r="G120">
            <v>22</v>
          </cell>
          <cell r="H120">
            <v>21</v>
          </cell>
          <cell r="I120">
            <v>19.832089973221773</v>
          </cell>
          <cell r="J120">
            <v>18.692341912413944</v>
          </cell>
          <cell r="K120">
            <v>17.552593851606112</v>
          </cell>
          <cell r="L120">
            <v>16.412845790798276</v>
          </cell>
          <cell r="M120">
            <v>15.273097729990445</v>
          </cell>
          <cell r="N120">
            <v>14.133349669182614</v>
          </cell>
          <cell r="O120">
            <v>12.993601608374783</v>
          </cell>
          <cell r="P120">
            <v>11.853853547566951</v>
          </cell>
          <cell r="Q120">
            <v>10.71410548675912</v>
          </cell>
          <cell r="R120">
            <v>9.5743574259512894</v>
          </cell>
          <cell r="S120">
            <v>8.4346093651434675</v>
          </cell>
          <cell r="T120">
            <v>8.3345003031478111</v>
          </cell>
          <cell r="U120">
            <v>8.2343912411521547</v>
          </cell>
          <cell r="V120">
            <v>8.1342821791564965</v>
          </cell>
          <cell r="W120">
            <v>8.0341731171608401</v>
          </cell>
          <cell r="X120">
            <v>7.9340640551651829</v>
          </cell>
          <cell r="Y120">
            <v>7.8339549931695265</v>
          </cell>
          <cell r="Z120">
            <v>7.7338459311738692</v>
          </cell>
          <cell r="AA120">
            <v>7.6337368691782128</v>
          </cell>
          <cell r="AB120">
            <v>7.5336278071825555</v>
          </cell>
          <cell r="AC120">
            <v>7.4335187451868991</v>
          </cell>
          <cell r="AD120">
            <v>7.3334096831912419</v>
          </cell>
          <cell r="AE120">
            <v>7.2333006211955855</v>
          </cell>
          <cell r="AF120">
            <v>7.1331915591999282</v>
          </cell>
          <cell r="AG120">
            <v>7.0330824972042709</v>
          </cell>
          <cell r="AH120">
            <v>6.9329734352086154</v>
          </cell>
          <cell r="AI120">
            <v>6.8328643732129581</v>
          </cell>
          <cell r="AJ120">
            <v>6.7327553112173009</v>
          </cell>
          <cell r="AK120">
            <v>6.6326462492216445</v>
          </cell>
          <cell r="AL120">
            <v>6.5325371872259872</v>
          </cell>
          <cell r="AM120">
            <v>6.4324281252303264</v>
          </cell>
        </row>
        <row r="121">
          <cell r="A121" t="str">
            <v>RC3ReChicago</v>
          </cell>
          <cell r="B121" t="str">
            <v>RD</v>
          </cell>
          <cell r="C121" t="str">
            <v>Conservative</v>
          </cell>
          <cell r="D121">
            <v>30</v>
          </cell>
          <cell r="E121" t="str">
            <v>ResPV</v>
          </cell>
          <cell r="F121" t="str">
            <v>Chicago</v>
          </cell>
          <cell r="G121">
            <v>22</v>
          </cell>
          <cell r="H121">
            <v>21</v>
          </cell>
          <cell r="I121">
            <v>20.72224040588744</v>
          </cell>
          <cell r="J121">
            <v>20.472642777745275</v>
          </cell>
          <cell r="K121">
            <v>20.223045149603109</v>
          </cell>
          <cell r="L121">
            <v>19.973447521460944</v>
          </cell>
          <cell r="M121">
            <v>19.723849893318775</v>
          </cell>
          <cell r="N121">
            <v>19.474252265176609</v>
          </cell>
          <cell r="O121">
            <v>19.224654637034444</v>
          </cell>
          <cell r="P121">
            <v>18.975057008892275</v>
          </cell>
          <cell r="Q121">
            <v>18.725459380750113</v>
          </cell>
          <cell r="R121">
            <v>18.475861752607944</v>
          </cell>
          <cell r="S121">
            <v>18.226264124465775</v>
          </cell>
          <cell r="T121">
            <v>17.736681386499658</v>
          </cell>
          <cell r="U121">
            <v>17.247098648533544</v>
          </cell>
          <cell r="V121">
            <v>16.757515910567431</v>
          </cell>
          <cell r="W121">
            <v>16.267933172601317</v>
          </cell>
          <cell r="X121">
            <v>15.778350434635202</v>
          </cell>
          <cell r="Y121">
            <v>15.288767696669087</v>
          </cell>
          <cell r="Z121">
            <v>14.799184958702972</v>
          </cell>
          <cell r="AA121">
            <v>14.309602220736855</v>
          </cell>
          <cell r="AB121">
            <v>13.820019482770739</v>
          </cell>
          <cell r="AC121">
            <v>13.330436744804624</v>
          </cell>
          <cell r="AD121">
            <v>12.840854006838507</v>
          </cell>
          <cell r="AE121">
            <v>12.351271268872392</v>
          </cell>
          <cell r="AF121">
            <v>11.861688530906275</v>
          </cell>
          <cell r="AG121">
            <v>11.372105792940159</v>
          </cell>
          <cell r="AH121">
            <v>10.882523054974042</v>
          </cell>
          <cell r="AI121">
            <v>10.392940317007927</v>
          </cell>
          <cell r="AJ121">
            <v>9.9033575790418116</v>
          </cell>
          <cell r="AK121">
            <v>9.4137748410756945</v>
          </cell>
          <cell r="AL121">
            <v>8.9241921031095792</v>
          </cell>
          <cell r="AM121">
            <v>8.4346093651434675</v>
          </cell>
        </row>
        <row r="122">
          <cell r="A122" t="str">
            <v>RA3ReKansasy</v>
          </cell>
          <cell r="B122" t="str">
            <v>RD</v>
          </cell>
          <cell r="C122" t="str">
            <v>Advanced</v>
          </cell>
          <cell r="D122">
            <v>30</v>
          </cell>
          <cell r="E122" t="str">
            <v>ResPV</v>
          </cell>
          <cell r="F122" t="str">
            <v>KansasCity</v>
          </cell>
          <cell r="G122">
            <v>22</v>
          </cell>
          <cell r="H122">
            <v>21</v>
          </cell>
          <cell r="I122">
            <v>19.650073496866035</v>
          </cell>
          <cell r="J122">
            <v>18.328308959702465</v>
          </cell>
          <cell r="K122">
            <v>17.006544422538891</v>
          </cell>
          <cell r="L122">
            <v>15.684779885375317</v>
          </cell>
          <cell r="M122">
            <v>14.363015348211748</v>
          </cell>
          <cell r="N122">
            <v>13.041250811048178</v>
          </cell>
          <cell r="O122">
            <v>11.719486273884607</v>
          </cell>
          <cell r="P122">
            <v>10.397721736721035</v>
          </cell>
          <cell r="Q122">
            <v>9.0759571995574646</v>
          </cell>
          <cell r="R122">
            <v>7.754192662393895</v>
          </cell>
          <cell r="S122">
            <v>6.4324281252303264</v>
          </cell>
          <cell r="T122">
            <v>6.336714564439661</v>
          </cell>
          <cell r="U122">
            <v>6.2410010036489956</v>
          </cell>
          <cell r="V122">
            <v>6.1452874428583302</v>
          </cell>
          <cell r="W122">
            <v>6.0495738820676657</v>
          </cell>
          <cell r="X122">
            <v>5.9538603212770003</v>
          </cell>
          <cell r="Y122">
            <v>5.858146760486334</v>
          </cell>
          <cell r="Z122">
            <v>5.7624331996956686</v>
          </cell>
          <cell r="AA122">
            <v>5.6667196389050032</v>
          </cell>
          <cell r="AB122">
            <v>5.5710060781143387</v>
          </cell>
          <cell r="AC122">
            <v>5.4752925173236733</v>
          </cell>
          <cell r="AD122">
            <v>5.3795789565330079</v>
          </cell>
          <cell r="AE122">
            <v>5.2838653957423425</v>
          </cell>
          <cell r="AF122">
            <v>5.1881518349516762</v>
          </cell>
          <cell r="AG122">
            <v>5.0924382741610108</v>
          </cell>
          <cell r="AH122">
            <v>4.9967247133703463</v>
          </cell>
          <cell r="AI122">
            <v>4.9010111525796809</v>
          </cell>
          <cell r="AJ122">
            <v>4.8052975917890155</v>
          </cell>
          <cell r="AK122">
            <v>4.7095840309983501</v>
          </cell>
          <cell r="AL122">
            <v>4.6138704702076847</v>
          </cell>
          <cell r="AM122">
            <v>4.5181569094170184</v>
          </cell>
        </row>
        <row r="123">
          <cell r="A123" t="str">
            <v>RM3ReKansasy</v>
          </cell>
          <cell r="B123" t="str">
            <v>RD</v>
          </cell>
          <cell r="C123" t="str">
            <v>Moderate</v>
          </cell>
          <cell r="D123">
            <v>30</v>
          </cell>
          <cell r="E123" t="str">
            <v>ResPV</v>
          </cell>
          <cell r="F123" t="str">
            <v>KansasCity</v>
          </cell>
          <cell r="G123">
            <v>22</v>
          </cell>
          <cell r="H123">
            <v>21</v>
          </cell>
          <cell r="I123">
            <v>19.832089973221773</v>
          </cell>
          <cell r="J123">
            <v>18.692341912413944</v>
          </cell>
          <cell r="K123">
            <v>17.552593851606112</v>
          </cell>
          <cell r="L123">
            <v>16.412845790798276</v>
          </cell>
          <cell r="M123">
            <v>15.273097729990445</v>
          </cell>
          <cell r="N123">
            <v>14.133349669182614</v>
          </cell>
          <cell r="O123">
            <v>12.993601608374783</v>
          </cell>
          <cell r="P123">
            <v>11.853853547566951</v>
          </cell>
          <cell r="Q123">
            <v>10.71410548675912</v>
          </cell>
          <cell r="R123">
            <v>9.5743574259512894</v>
          </cell>
          <cell r="S123">
            <v>8.4346093651434675</v>
          </cell>
          <cell r="T123">
            <v>8.3345003031478111</v>
          </cell>
          <cell r="U123">
            <v>8.2343912411521547</v>
          </cell>
          <cell r="V123">
            <v>8.1342821791564965</v>
          </cell>
          <cell r="W123">
            <v>8.0341731171608401</v>
          </cell>
          <cell r="X123">
            <v>7.9340640551651829</v>
          </cell>
          <cell r="Y123">
            <v>7.8339549931695265</v>
          </cell>
          <cell r="Z123">
            <v>7.7338459311738692</v>
          </cell>
          <cell r="AA123">
            <v>7.6337368691782128</v>
          </cell>
          <cell r="AB123">
            <v>7.5336278071825555</v>
          </cell>
          <cell r="AC123">
            <v>7.4335187451868991</v>
          </cell>
          <cell r="AD123">
            <v>7.3334096831912419</v>
          </cell>
          <cell r="AE123">
            <v>7.2333006211955855</v>
          </cell>
          <cell r="AF123">
            <v>7.1331915591999282</v>
          </cell>
          <cell r="AG123">
            <v>7.0330824972042709</v>
          </cell>
          <cell r="AH123">
            <v>6.9329734352086154</v>
          </cell>
          <cell r="AI123">
            <v>6.8328643732129581</v>
          </cell>
          <cell r="AJ123">
            <v>6.7327553112173009</v>
          </cell>
          <cell r="AK123">
            <v>6.6326462492216445</v>
          </cell>
          <cell r="AL123">
            <v>6.5325371872259872</v>
          </cell>
          <cell r="AM123">
            <v>6.4324281252303264</v>
          </cell>
        </row>
        <row r="124">
          <cell r="A124" t="str">
            <v>RC3ReKansasy</v>
          </cell>
          <cell r="B124" t="str">
            <v>RD</v>
          </cell>
          <cell r="C124" t="str">
            <v>Conservative</v>
          </cell>
          <cell r="D124">
            <v>30</v>
          </cell>
          <cell r="E124" t="str">
            <v>ResPV</v>
          </cell>
          <cell r="F124" t="str">
            <v>KansasCity</v>
          </cell>
          <cell r="G124">
            <v>22</v>
          </cell>
          <cell r="H124">
            <v>21</v>
          </cell>
          <cell r="I124">
            <v>20.72224040588744</v>
          </cell>
          <cell r="J124">
            <v>20.472642777745275</v>
          </cell>
          <cell r="K124">
            <v>20.223045149603109</v>
          </cell>
          <cell r="L124">
            <v>19.973447521460944</v>
          </cell>
          <cell r="M124">
            <v>19.723849893318775</v>
          </cell>
          <cell r="N124">
            <v>19.474252265176609</v>
          </cell>
          <cell r="O124">
            <v>19.224654637034444</v>
          </cell>
          <cell r="P124">
            <v>18.975057008892275</v>
          </cell>
          <cell r="Q124">
            <v>18.725459380750113</v>
          </cell>
          <cell r="R124">
            <v>18.475861752607944</v>
          </cell>
          <cell r="S124">
            <v>18.226264124465775</v>
          </cell>
          <cell r="T124">
            <v>17.736681386499658</v>
          </cell>
          <cell r="U124">
            <v>17.247098648533544</v>
          </cell>
          <cell r="V124">
            <v>16.757515910567431</v>
          </cell>
          <cell r="W124">
            <v>16.267933172601317</v>
          </cell>
          <cell r="X124">
            <v>15.778350434635202</v>
          </cell>
          <cell r="Y124">
            <v>15.288767696669087</v>
          </cell>
          <cell r="Z124">
            <v>14.799184958702972</v>
          </cell>
          <cell r="AA124">
            <v>14.309602220736855</v>
          </cell>
          <cell r="AB124">
            <v>13.820019482770739</v>
          </cell>
          <cell r="AC124">
            <v>13.330436744804624</v>
          </cell>
          <cell r="AD124">
            <v>12.840854006838507</v>
          </cell>
          <cell r="AE124">
            <v>12.351271268872392</v>
          </cell>
          <cell r="AF124">
            <v>11.861688530906275</v>
          </cell>
          <cell r="AG124">
            <v>11.372105792940159</v>
          </cell>
          <cell r="AH124">
            <v>10.882523054974042</v>
          </cell>
          <cell r="AI124">
            <v>10.392940317007927</v>
          </cell>
          <cell r="AJ124">
            <v>9.9033575790418116</v>
          </cell>
          <cell r="AK124">
            <v>9.4137748410756945</v>
          </cell>
          <cell r="AL124">
            <v>8.9241921031095792</v>
          </cell>
          <cell r="AM124">
            <v>8.4346093651434675</v>
          </cell>
        </row>
        <row r="125">
          <cell r="A125" t="str">
            <v>RA3ReLosAngs</v>
          </cell>
          <cell r="B125" t="str">
            <v>RD</v>
          </cell>
          <cell r="C125" t="str">
            <v>Advanced</v>
          </cell>
          <cell r="D125">
            <v>30</v>
          </cell>
          <cell r="E125" t="str">
            <v>ResPV</v>
          </cell>
          <cell r="F125" t="str">
            <v>LosAngeles</v>
          </cell>
          <cell r="G125">
            <v>22</v>
          </cell>
          <cell r="H125">
            <v>21</v>
          </cell>
          <cell r="I125">
            <v>19.650073496866035</v>
          </cell>
          <cell r="J125">
            <v>18.328308959702465</v>
          </cell>
          <cell r="K125">
            <v>17.006544422538891</v>
          </cell>
          <cell r="L125">
            <v>15.684779885375317</v>
          </cell>
          <cell r="M125">
            <v>14.363015348211748</v>
          </cell>
          <cell r="N125">
            <v>13.041250811048178</v>
          </cell>
          <cell r="O125">
            <v>11.719486273884607</v>
          </cell>
          <cell r="P125">
            <v>10.397721736721035</v>
          </cell>
          <cell r="Q125">
            <v>9.0759571995574646</v>
          </cell>
          <cell r="R125">
            <v>7.754192662393895</v>
          </cell>
          <cell r="S125">
            <v>6.4324281252303264</v>
          </cell>
          <cell r="T125">
            <v>6.336714564439661</v>
          </cell>
          <cell r="U125">
            <v>6.2410010036489956</v>
          </cell>
          <cell r="V125">
            <v>6.1452874428583302</v>
          </cell>
          <cell r="W125">
            <v>6.0495738820676657</v>
          </cell>
          <cell r="X125">
            <v>5.9538603212770003</v>
          </cell>
          <cell r="Y125">
            <v>5.858146760486334</v>
          </cell>
          <cell r="Z125">
            <v>5.7624331996956686</v>
          </cell>
          <cell r="AA125">
            <v>5.6667196389050032</v>
          </cell>
          <cell r="AB125">
            <v>5.5710060781143387</v>
          </cell>
          <cell r="AC125">
            <v>5.4752925173236733</v>
          </cell>
          <cell r="AD125">
            <v>5.3795789565330079</v>
          </cell>
          <cell r="AE125">
            <v>5.2838653957423425</v>
          </cell>
          <cell r="AF125">
            <v>5.1881518349516762</v>
          </cell>
          <cell r="AG125">
            <v>5.0924382741610108</v>
          </cell>
          <cell r="AH125">
            <v>4.9967247133703463</v>
          </cell>
          <cell r="AI125">
            <v>4.9010111525796809</v>
          </cell>
          <cell r="AJ125">
            <v>4.8052975917890155</v>
          </cell>
          <cell r="AK125">
            <v>4.7095840309983501</v>
          </cell>
          <cell r="AL125">
            <v>4.6138704702076847</v>
          </cell>
          <cell r="AM125">
            <v>4.5181569094170184</v>
          </cell>
        </row>
        <row r="126">
          <cell r="A126" t="str">
            <v>RM3ReLosAngs</v>
          </cell>
          <cell r="B126" t="str">
            <v>RD</v>
          </cell>
          <cell r="C126" t="str">
            <v>Moderate</v>
          </cell>
          <cell r="D126">
            <v>30</v>
          </cell>
          <cell r="E126" t="str">
            <v>ResPV</v>
          </cell>
          <cell r="F126" t="str">
            <v>LosAngeles</v>
          </cell>
          <cell r="G126">
            <v>22</v>
          </cell>
          <cell r="H126">
            <v>21</v>
          </cell>
          <cell r="I126">
            <v>19.832089973221773</v>
          </cell>
          <cell r="J126">
            <v>18.692341912413944</v>
          </cell>
          <cell r="K126">
            <v>17.552593851606112</v>
          </cell>
          <cell r="L126">
            <v>16.412845790798276</v>
          </cell>
          <cell r="M126">
            <v>15.273097729990445</v>
          </cell>
          <cell r="N126">
            <v>14.133349669182614</v>
          </cell>
          <cell r="O126">
            <v>12.993601608374783</v>
          </cell>
          <cell r="P126">
            <v>11.853853547566951</v>
          </cell>
          <cell r="Q126">
            <v>10.71410548675912</v>
          </cell>
          <cell r="R126">
            <v>9.5743574259512894</v>
          </cell>
          <cell r="S126">
            <v>8.4346093651434675</v>
          </cell>
          <cell r="T126">
            <v>8.3345003031478111</v>
          </cell>
          <cell r="U126">
            <v>8.2343912411521547</v>
          </cell>
          <cell r="V126">
            <v>8.1342821791564965</v>
          </cell>
          <cell r="W126">
            <v>8.0341731171608401</v>
          </cell>
          <cell r="X126">
            <v>7.9340640551651829</v>
          </cell>
          <cell r="Y126">
            <v>7.8339549931695265</v>
          </cell>
          <cell r="Z126">
            <v>7.7338459311738692</v>
          </cell>
          <cell r="AA126">
            <v>7.6337368691782128</v>
          </cell>
          <cell r="AB126">
            <v>7.5336278071825555</v>
          </cell>
          <cell r="AC126">
            <v>7.4335187451868991</v>
          </cell>
          <cell r="AD126">
            <v>7.3334096831912419</v>
          </cell>
          <cell r="AE126">
            <v>7.2333006211955855</v>
          </cell>
          <cell r="AF126">
            <v>7.1331915591999282</v>
          </cell>
          <cell r="AG126">
            <v>7.0330824972042709</v>
          </cell>
          <cell r="AH126">
            <v>6.9329734352086154</v>
          </cell>
          <cell r="AI126">
            <v>6.8328643732129581</v>
          </cell>
          <cell r="AJ126">
            <v>6.7327553112173009</v>
          </cell>
          <cell r="AK126">
            <v>6.6326462492216445</v>
          </cell>
          <cell r="AL126">
            <v>6.5325371872259872</v>
          </cell>
          <cell r="AM126">
            <v>6.4324281252303264</v>
          </cell>
        </row>
        <row r="127">
          <cell r="A127" t="str">
            <v>RC3ReLosAngs</v>
          </cell>
          <cell r="B127" t="str">
            <v>RD</v>
          </cell>
          <cell r="C127" t="str">
            <v>Conservative</v>
          </cell>
          <cell r="D127">
            <v>30</v>
          </cell>
          <cell r="E127" t="str">
            <v>ResPV</v>
          </cell>
          <cell r="F127" t="str">
            <v>LosAngeles</v>
          </cell>
          <cell r="G127">
            <v>22</v>
          </cell>
          <cell r="H127">
            <v>21</v>
          </cell>
          <cell r="I127">
            <v>20.72224040588744</v>
          </cell>
          <cell r="J127">
            <v>20.472642777745275</v>
          </cell>
          <cell r="K127">
            <v>20.223045149603109</v>
          </cell>
          <cell r="L127">
            <v>19.973447521460944</v>
          </cell>
          <cell r="M127">
            <v>19.723849893318775</v>
          </cell>
          <cell r="N127">
            <v>19.474252265176609</v>
          </cell>
          <cell r="O127">
            <v>19.224654637034444</v>
          </cell>
          <cell r="P127">
            <v>18.975057008892275</v>
          </cell>
          <cell r="Q127">
            <v>18.725459380750113</v>
          </cell>
          <cell r="R127">
            <v>18.475861752607944</v>
          </cell>
          <cell r="S127">
            <v>18.226264124465775</v>
          </cell>
          <cell r="T127">
            <v>17.736681386499658</v>
          </cell>
          <cell r="U127">
            <v>17.247098648533544</v>
          </cell>
          <cell r="V127">
            <v>16.757515910567431</v>
          </cell>
          <cell r="W127">
            <v>16.267933172601317</v>
          </cell>
          <cell r="X127">
            <v>15.778350434635202</v>
          </cell>
          <cell r="Y127">
            <v>15.288767696669087</v>
          </cell>
          <cell r="Z127">
            <v>14.799184958702972</v>
          </cell>
          <cell r="AA127">
            <v>14.309602220736855</v>
          </cell>
          <cell r="AB127">
            <v>13.820019482770739</v>
          </cell>
          <cell r="AC127">
            <v>13.330436744804624</v>
          </cell>
          <cell r="AD127">
            <v>12.840854006838507</v>
          </cell>
          <cell r="AE127">
            <v>12.351271268872392</v>
          </cell>
          <cell r="AF127">
            <v>11.861688530906275</v>
          </cell>
          <cell r="AG127">
            <v>11.372105792940159</v>
          </cell>
          <cell r="AH127">
            <v>10.882523054974042</v>
          </cell>
          <cell r="AI127">
            <v>10.392940317007927</v>
          </cell>
          <cell r="AJ127">
            <v>9.9033575790418116</v>
          </cell>
          <cell r="AK127">
            <v>9.4137748410756945</v>
          </cell>
          <cell r="AL127">
            <v>8.9241921031095792</v>
          </cell>
          <cell r="AM127">
            <v>8.4346093651434675</v>
          </cell>
        </row>
        <row r="128">
          <cell r="A128" t="str">
            <v>RA3ReDaggett</v>
          </cell>
          <cell r="B128" t="str">
            <v>RD</v>
          </cell>
          <cell r="C128" t="str">
            <v>Advanced</v>
          </cell>
          <cell r="D128">
            <v>30</v>
          </cell>
          <cell r="E128" t="str">
            <v>ResPV</v>
          </cell>
          <cell r="F128" t="str">
            <v>Daggett</v>
          </cell>
          <cell r="G128">
            <v>22</v>
          </cell>
          <cell r="H128">
            <v>21</v>
          </cell>
          <cell r="I128">
            <v>19.650073496866035</v>
          </cell>
          <cell r="J128">
            <v>18.328308959702465</v>
          </cell>
          <cell r="K128">
            <v>17.006544422538891</v>
          </cell>
          <cell r="L128">
            <v>15.684779885375317</v>
          </cell>
          <cell r="M128">
            <v>14.363015348211748</v>
          </cell>
          <cell r="N128">
            <v>13.041250811048178</v>
          </cell>
          <cell r="O128">
            <v>11.719486273884607</v>
          </cell>
          <cell r="P128">
            <v>10.397721736721035</v>
          </cell>
          <cell r="Q128">
            <v>9.0759571995574646</v>
          </cell>
          <cell r="R128">
            <v>7.754192662393895</v>
          </cell>
          <cell r="S128">
            <v>6.4324281252303264</v>
          </cell>
          <cell r="T128">
            <v>6.336714564439661</v>
          </cell>
          <cell r="U128">
            <v>6.2410010036489956</v>
          </cell>
          <cell r="V128">
            <v>6.1452874428583302</v>
          </cell>
          <cell r="W128">
            <v>6.0495738820676657</v>
          </cell>
          <cell r="X128">
            <v>5.9538603212770003</v>
          </cell>
          <cell r="Y128">
            <v>5.858146760486334</v>
          </cell>
          <cell r="Z128">
            <v>5.7624331996956686</v>
          </cell>
          <cell r="AA128">
            <v>5.6667196389050032</v>
          </cell>
          <cell r="AB128">
            <v>5.5710060781143387</v>
          </cell>
          <cell r="AC128">
            <v>5.4752925173236733</v>
          </cell>
          <cell r="AD128">
            <v>5.3795789565330079</v>
          </cell>
          <cell r="AE128">
            <v>5.2838653957423425</v>
          </cell>
          <cell r="AF128">
            <v>5.1881518349516762</v>
          </cell>
          <cell r="AG128">
            <v>5.0924382741610108</v>
          </cell>
          <cell r="AH128">
            <v>4.9967247133703463</v>
          </cell>
          <cell r="AI128">
            <v>4.9010111525796809</v>
          </cell>
          <cell r="AJ128">
            <v>4.8052975917890155</v>
          </cell>
          <cell r="AK128">
            <v>4.7095840309983501</v>
          </cell>
          <cell r="AL128">
            <v>4.6138704702076847</v>
          </cell>
          <cell r="AM128">
            <v>4.5181569094170184</v>
          </cell>
        </row>
        <row r="129">
          <cell r="A129" t="str">
            <v>RM3ReDaggett</v>
          </cell>
          <cell r="B129" t="str">
            <v>RD</v>
          </cell>
          <cell r="C129" t="str">
            <v>Moderate</v>
          </cell>
          <cell r="D129">
            <v>30</v>
          </cell>
          <cell r="E129" t="str">
            <v>ResPV</v>
          </cell>
          <cell r="F129" t="str">
            <v>Daggett</v>
          </cell>
          <cell r="G129">
            <v>22</v>
          </cell>
          <cell r="H129">
            <v>21</v>
          </cell>
          <cell r="I129">
            <v>19.832089973221773</v>
          </cell>
          <cell r="J129">
            <v>18.692341912413944</v>
          </cell>
          <cell r="K129">
            <v>17.552593851606112</v>
          </cell>
          <cell r="L129">
            <v>16.412845790798276</v>
          </cell>
          <cell r="M129">
            <v>15.273097729990445</v>
          </cell>
          <cell r="N129">
            <v>14.133349669182614</v>
          </cell>
          <cell r="O129">
            <v>12.993601608374783</v>
          </cell>
          <cell r="P129">
            <v>11.853853547566951</v>
          </cell>
          <cell r="Q129">
            <v>10.71410548675912</v>
          </cell>
          <cell r="R129">
            <v>9.5743574259512894</v>
          </cell>
          <cell r="S129">
            <v>8.4346093651434675</v>
          </cell>
          <cell r="T129">
            <v>8.3345003031478111</v>
          </cell>
          <cell r="U129">
            <v>8.2343912411521547</v>
          </cell>
          <cell r="V129">
            <v>8.1342821791564965</v>
          </cell>
          <cell r="W129">
            <v>8.0341731171608401</v>
          </cell>
          <cell r="X129">
            <v>7.9340640551651829</v>
          </cell>
          <cell r="Y129">
            <v>7.8339549931695265</v>
          </cell>
          <cell r="Z129">
            <v>7.7338459311738692</v>
          </cell>
          <cell r="AA129">
            <v>7.6337368691782128</v>
          </cell>
          <cell r="AB129">
            <v>7.5336278071825555</v>
          </cell>
          <cell r="AC129">
            <v>7.4335187451868991</v>
          </cell>
          <cell r="AD129">
            <v>7.3334096831912419</v>
          </cell>
          <cell r="AE129">
            <v>7.2333006211955855</v>
          </cell>
          <cell r="AF129">
            <v>7.1331915591999282</v>
          </cell>
          <cell r="AG129">
            <v>7.0330824972042709</v>
          </cell>
          <cell r="AH129">
            <v>6.9329734352086154</v>
          </cell>
          <cell r="AI129">
            <v>6.8328643732129581</v>
          </cell>
          <cell r="AJ129">
            <v>6.7327553112173009</v>
          </cell>
          <cell r="AK129">
            <v>6.6326462492216445</v>
          </cell>
          <cell r="AL129">
            <v>6.5325371872259872</v>
          </cell>
          <cell r="AM129">
            <v>6.4324281252303264</v>
          </cell>
        </row>
        <row r="130">
          <cell r="A130" t="str">
            <v>RC3ReDaggett</v>
          </cell>
          <cell r="B130" t="str">
            <v>RD</v>
          </cell>
          <cell r="C130" t="str">
            <v>Conservative</v>
          </cell>
          <cell r="D130">
            <v>30</v>
          </cell>
          <cell r="E130" t="str">
            <v>ResPV</v>
          </cell>
          <cell r="F130" t="str">
            <v>Daggett</v>
          </cell>
          <cell r="G130">
            <v>22</v>
          </cell>
          <cell r="H130">
            <v>21</v>
          </cell>
          <cell r="I130">
            <v>20.72224040588744</v>
          </cell>
          <cell r="J130">
            <v>20.472642777745275</v>
          </cell>
          <cell r="K130">
            <v>20.223045149603109</v>
          </cell>
          <cell r="L130">
            <v>19.973447521460944</v>
          </cell>
          <cell r="M130">
            <v>19.723849893318775</v>
          </cell>
          <cell r="N130">
            <v>19.474252265176609</v>
          </cell>
          <cell r="O130">
            <v>19.224654637034444</v>
          </cell>
          <cell r="P130">
            <v>18.975057008892275</v>
          </cell>
          <cell r="Q130">
            <v>18.725459380750113</v>
          </cell>
          <cell r="R130">
            <v>18.475861752607944</v>
          </cell>
          <cell r="S130">
            <v>18.226264124465775</v>
          </cell>
          <cell r="T130">
            <v>17.736681386499658</v>
          </cell>
          <cell r="U130">
            <v>17.247098648533544</v>
          </cell>
          <cell r="V130">
            <v>16.757515910567431</v>
          </cell>
          <cell r="W130">
            <v>16.267933172601317</v>
          </cell>
          <cell r="X130">
            <v>15.778350434635202</v>
          </cell>
          <cell r="Y130">
            <v>15.288767696669087</v>
          </cell>
          <cell r="Z130">
            <v>14.799184958702972</v>
          </cell>
          <cell r="AA130">
            <v>14.309602220736855</v>
          </cell>
          <cell r="AB130">
            <v>13.820019482770739</v>
          </cell>
          <cell r="AC130">
            <v>13.330436744804624</v>
          </cell>
          <cell r="AD130">
            <v>12.840854006838507</v>
          </cell>
          <cell r="AE130">
            <v>12.351271268872392</v>
          </cell>
          <cell r="AF130">
            <v>11.861688530906275</v>
          </cell>
          <cell r="AG130">
            <v>11.372105792940159</v>
          </cell>
          <cell r="AH130">
            <v>10.882523054974042</v>
          </cell>
          <cell r="AI130">
            <v>10.392940317007927</v>
          </cell>
          <cell r="AJ130">
            <v>9.9033575790418116</v>
          </cell>
          <cell r="AK130">
            <v>9.4137748410756945</v>
          </cell>
          <cell r="AL130">
            <v>8.9241921031095792</v>
          </cell>
          <cell r="AM130">
            <v>8.4346093651434675</v>
          </cell>
        </row>
        <row r="131">
          <cell r="A131" t="str">
            <v>RA3GeHydroFh</v>
          </cell>
          <cell r="B131" t="str">
            <v>RD</v>
          </cell>
          <cell r="C131" t="str">
            <v>Advanced</v>
          </cell>
          <cell r="D131">
            <v>30</v>
          </cell>
          <cell r="E131" t="str">
            <v>Geothermal</v>
          </cell>
          <cell r="F131" t="str">
            <v>HydroFlash</v>
          </cell>
          <cell r="G131">
            <v>137.43481147518759</v>
          </cell>
          <cell r="H131">
            <v>136.46199999999976</v>
          </cell>
          <cell r="I131">
            <v>135.45249999999987</v>
          </cell>
          <cell r="J131">
            <v>134.44299999999976</v>
          </cell>
          <cell r="K131">
            <v>133.43349999999987</v>
          </cell>
          <cell r="L131">
            <v>132.42399999999975</v>
          </cell>
          <cell r="M131">
            <v>131.41449999999986</v>
          </cell>
          <cell r="N131">
            <v>130.40499999999975</v>
          </cell>
          <cell r="O131">
            <v>129.39549999999986</v>
          </cell>
          <cell r="P131">
            <v>128.38599999999974</v>
          </cell>
          <cell r="Q131">
            <v>127.37649999999985</v>
          </cell>
          <cell r="R131">
            <v>126.36699999999973</v>
          </cell>
          <cell r="S131">
            <v>125.35749999999962</v>
          </cell>
          <cell r="T131">
            <v>125.35749999999962</v>
          </cell>
          <cell r="U131">
            <v>125.35749999999962</v>
          </cell>
          <cell r="V131">
            <v>125.35749999999962</v>
          </cell>
          <cell r="W131">
            <v>125.35749999999962</v>
          </cell>
          <cell r="X131">
            <v>125.35749999999962</v>
          </cell>
          <cell r="Y131">
            <v>125.35749999999962</v>
          </cell>
          <cell r="Z131">
            <v>125.35749999999962</v>
          </cell>
          <cell r="AA131">
            <v>125.35749999999962</v>
          </cell>
          <cell r="AB131">
            <v>125.35749999999962</v>
          </cell>
          <cell r="AC131">
            <v>125.35749999999962</v>
          </cell>
          <cell r="AD131">
            <v>125.35749999999962</v>
          </cell>
          <cell r="AE131">
            <v>125.35749999999962</v>
          </cell>
          <cell r="AF131">
            <v>125.35749999999962</v>
          </cell>
          <cell r="AG131">
            <v>125.35749999999962</v>
          </cell>
          <cell r="AH131">
            <v>125.35749999999962</v>
          </cell>
          <cell r="AI131">
            <v>125.35749999999962</v>
          </cell>
          <cell r="AJ131">
            <v>125.35749999999962</v>
          </cell>
          <cell r="AK131">
            <v>125.35749999999962</v>
          </cell>
          <cell r="AL131">
            <v>125.35749999999962</v>
          </cell>
          <cell r="AM131">
            <v>125.35749999999962</v>
          </cell>
        </row>
        <row r="132">
          <cell r="A132" t="str">
            <v>RM3GeHydroFh</v>
          </cell>
          <cell r="B132" t="str">
            <v>RD</v>
          </cell>
          <cell r="C132" t="str">
            <v>Moderate</v>
          </cell>
          <cell r="D132">
            <v>30</v>
          </cell>
          <cell r="E132" t="str">
            <v>Geothermal</v>
          </cell>
          <cell r="F132" t="str">
            <v>HydroFlash</v>
          </cell>
          <cell r="G132">
            <v>137.43481147518759</v>
          </cell>
          <cell r="H132">
            <v>136.55770000000007</v>
          </cell>
          <cell r="I132">
            <v>135.64920000000006</v>
          </cell>
          <cell r="J132">
            <v>134.74070000000006</v>
          </cell>
          <cell r="K132">
            <v>133.83220000000006</v>
          </cell>
          <cell r="L132">
            <v>132.92370000000005</v>
          </cell>
          <cell r="M132">
            <v>132.01520000000005</v>
          </cell>
          <cell r="N132">
            <v>131.10670000000005</v>
          </cell>
          <cell r="O132">
            <v>130.19820000000004</v>
          </cell>
          <cell r="P132">
            <v>129.28970000000004</v>
          </cell>
          <cell r="Q132">
            <v>128.38120000000004</v>
          </cell>
          <cell r="R132">
            <v>127.47270000000003</v>
          </cell>
          <cell r="S132">
            <v>126.56420000000003</v>
          </cell>
          <cell r="T132">
            <v>126.56420000000003</v>
          </cell>
          <cell r="U132">
            <v>126.56420000000003</v>
          </cell>
          <cell r="V132">
            <v>126.56420000000003</v>
          </cell>
          <cell r="W132">
            <v>126.56420000000003</v>
          </cell>
          <cell r="X132">
            <v>126.56420000000003</v>
          </cell>
          <cell r="Y132">
            <v>126.56420000000003</v>
          </cell>
          <cell r="Z132">
            <v>126.56420000000003</v>
          </cell>
          <cell r="AA132">
            <v>126.56420000000003</v>
          </cell>
          <cell r="AB132">
            <v>126.56420000000003</v>
          </cell>
          <cell r="AC132">
            <v>126.56420000000003</v>
          </cell>
          <cell r="AD132">
            <v>126.56420000000003</v>
          </cell>
          <cell r="AE132">
            <v>126.56420000000003</v>
          </cell>
          <cell r="AF132">
            <v>126.56420000000003</v>
          </cell>
          <cell r="AG132">
            <v>126.56420000000003</v>
          </cell>
          <cell r="AH132">
            <v>126.56420000000003</v>
          </cell>
          <cell r="AI132">
            <v>126.56420000000003</v>
          </cell>
          <cell r="AJ132">
            <v>126.56420000000003</v>
          </cell>
          <cell r="AK132">
            <v>126.56420000000003</v>
          </cell>
          <cell r="AL132">
            <v>126.56420000000003</v>
          </cell>
          <cell r="AM132">
            <v>126.56420000000003</v>
          </cell>
        </row>
        <row r="133">
          <cell r="A133" t="str">
            <v>RC3GeHydroFh</v>
          </cell>
          <cell r="B133" t="str">
            <v>RD</v>
          </cell>
          <cell r="C133" t="str">
            <v>Conservative</v>
          </cell>
          <cell r="D133">
            <v>30</v>
          </cell>
          <cell r="E133" t="str">
            <v>Geothermal</v>
          </cell>
          <cell r="F133" t="str">
            <v>HydroFlash</v>
          </cell>
          <cell r="G133">
            <v>137.43481147518759</v>
          </cell>
          <cell r="H133">
            <v>137.43481147518759</v>
          </cell>
          <cell r="I133">
            <v>137.43481147518759</v>
          </cell>
          <cell r="J133">
            <v>137.43481147518759</v>
          </cell>
          <cell r="K133">
            <v>137.43481147518759</v>
          </cell>
          <cell r="L133">
            <v>137.43481147518759</v>
          </cell>
          <cell r="M133">
            <v>137.43481147518759</v>
          </cell>
          <cell r="N133">
            <v>137.43481147518759</v>
          </cell>
          <cell r="O133">
            <v>137.43481147518759</v>
          </cell>
          <cell r="P133">
            <v>137.43481147518759</v>
          </cell>
          <cell r="Q133">
            <v>137.43481147518759</v>
          </cell>
          <cell r="R133">
            <v>137.43481147518759</v>
          </cell>
          <cell r="S133">
            <v>137.43481147518759</v>
          </cell>
          <cell r="T133">
            <v>137.43481147518759</v>
          </cell>
          <cell r="U133">
            <v>137.43481147518759</v>
          </cell>
          <cell r="V133">
            <v>137.43481147518759</v>
          </cell>
          <cell r="W133">
            <v>137.43481147518759</v>
          </cell>
          <cell r="X133">
            <v>137.43481147518759</v>
          </cell>
          <cell r="Y133">
            <v>137.43481147518759</v>
          </cell>
          <cell r="Z133">
            <v>137.43481147518759</v>
          </cell>
          <cell r="AA133">
            <v>137.43481147518759</v>
          </cell>
          <cell r="AB133">
            <v>137.43481147518759</v>
          </cell>
          <cell r="AC133">
            <v>137.43481147518759</v>
          </cell>
          <cell r="AD133">
            <v>137.43481147518759</v>
          </cell>
          <cell r="AE133">
            <v>137.43481147518759</v>
          </cell>
          <cell r="AF133">
            <v>137.43481147518759</v>
          </cell>
          <cell r="AG133">
            <v>137.43481147518759</v>
          </cell>
          <cell r="AH133">
            <v>137.43481147518759</v>
          </cell>
          <cell r="AI133">
            <v>137.43481147518759</v>
          </cell>
          <cell r="AJ133">
            <v>137.43481147518759</v>
          </cell>
          <cell r="AK133">
            <v>137.43481147518759</v>
          </cell>
          <cell r="AL133">
            <v>137.43481147518759</v>
          </cell>
          <cell r="AM133">
            <v>137.43481147518759</v>
          </cell>
        </row>
        <row r="134">
          <cell r="A134" t="str">
            <v>RA3GeHydroBy</v>
          </cell>
          <cell r="B134" t="str">
            <v>RD</v>
          </cell>
          <cell r="C134" t="str">
            <v>Advanced</v>
          </cell>
          <cell r="D134">
            <v>30</v>
          </cell>
          <cell r="E134" t="str">
            <v>Geothermal</v>
          </cell>
          <cell r="F134" t="str">
            <v>HydroBinary</v>
          </cell>
          <cell r="G134">
            <v>181.45788029842794</v>
          </cell>
          <cell r="H134">
            <v>180.71109999999999</v>
          </cell>
          <cell r="I134">
            <v>180.01060000000007</v>
          </cell>
          <cell r="J134">
            <v>179.31010000000015</v>
          </cell>
          <cell r="K134">
            <v>178.6096</v>
          </cell>
          <cell r="L134">
            <v>177.90910000000008</v>
          </cell>
          <cell r="M134">
            <v>177.20859999999993</v>
          </cell>
          <cell r="N134">
            <v>176.50810000000001</v>
          </cell>
          <cell r="O134">
            <v>175.80760000000009</v>
          </cell>
          <cell r="P134">
            <v>175.10709999999995</v>
          </cell>
          <cell r="Q134">
            <v>174.40660000000003</v>
          </cell>
          <cell r="R134">
            <v>173.70610000000011</v>
          </cell>
          <cell r="S134">
            <v>173.05215529677037</v>
          </cell>
          <cell r="T134">
            <v>173.05215529677037</v>
          </cell>
          <cell r="U134">
            <v>173.05215529677037</v>
          </cell>
          <cell r="V134">
            <v>173.05215529677037</v>
          </cell>
          <cell r="W134">
            <v>173.05215529677037</v>
          </cell>
          <cell r="X134">
            <v>173.05215529677037</v>
          </cell>
          <cell r="Y134">
            <v>173.05215529677037</v>
          </cell>
          <cell r="Z134">
            <v>173.05215529677037</v>
          </cell>
          <cell r="AA134">
            <v>173.05215529677037</v>
          </cell>
          <cell r="AB134">
            <v>173.05215529677037</v>
          </cell>
          <cell r="AC134">
            <v>173.05215529677037</v>
          </cell>
          <cell r="AD134">
            <v>173.05215529677037</v>
          </cell>
          <cell r="AE134">
            <v>173.05215529677037</v>
          </cell>
          <cell r="AF134">
            <v>173.05215529677037</v>
          </cell>
          <cell r="AG134">
            <v>173.05215529677037</v>
          </cell>
          <cell r="AH134">
            <v>173.05215529677037</v>
          </cell>
          <cell r="AI134">
            <v>173.05215529677037</v>
          </cell>
          <cell r="AJ134">
            <v>173.05215529677037</v>
          </cell>
          <cell r="AK134">
            <v>173.05215529677037</v>
          </cell>
          <cell r="AL134">
            <v>173.05215529677037</v>
          </cell>
          <cell r="AM134">
            <v>173.05215529677037</v>
          </cell>
        </row>
        <row r="135">
          <cell r="A135" t="str">
            <v>RM3GeHydroBy</v>
          </cell>
          <cell r="B135" t="str">
            <v>RD</v>
          </cell>
          <cell r="C135" t="str">
            <v>Moderate</v>
          </cell>
          <cell r="D135">
            <v>30</v>
          </cell>
          <cell r="E135" t="str">
            <v>Geothermal</v>
          </cell>
          <cell r="F135" t="str">
            <v>HydroBinary</v>
          </cell>
          <cell r="G135">
            <v>181.45788029842794</v>
          </cell>
          <cell r="H135">
            <v>180.71109999999999</v>
          </cell>
          <cell r="I135">
            <v>180.01060000000007</v>
          </cell>
          <cell r="J135">
            <v>179.31010000000015</v>
          </cell>
          <cell r="K135">
            <v>178.6096</v>
          </cell>
          <cell r="L135">
            <v>177.90910000000008</v>
          </cell>
          <cell r="M135">
            <v>177.20859999999993</v>
          </cell>
          <cell r="N135">
            <v>176.50810000000001</v>
          </cell>
          <cell r="O135">
            <v>175.80760000000009</v>
          </cell>
          <cell r="P135">
            <v>175.10709999999995</v>
          </cell>
          <cell r="Q135">
            <v>174.40660000000003</v>
          </cell>
          <cell r="R135">
            <v>173.70610000000011</v>
          </cell>
          <cell r="S135">
            <v>173.10478456666965</v>
          </cell>
          <cell r="T135">
            <v>173.10478456666965</v>
          </cell>
          <cell r="U135">
            <v>173.10478456666965</v>
          </cell>
          <cell r="V135">
            <v>173.10478456666965</v>
          </cell>
          <cell r="W135">
            <v>173.10478456666965</v>
          </cell>
          <cell r="X135">
            <v>173.10478456666965</v>
          </cell>
          <cell r="Y135">
            <v>173.10478456666965</v>
          </cell>
          <cell r="Z135">
            <v>173.10478456666965</v>
          </cell>
          <cell r="AA135">
            <v>173.10478456666965</v>
          </cell>
          <cell r="AB135">
            <v>173.10478456666965</v>
          </cell>
          <cell r="AC135">
            <v>173.10478456666965</v>
          </cell>
          <cell r="AD135">
            <v>173.10478456666965</v>
          </cell>
          <cell r="AE135">
            <v>173.10478456666965</v>
          </cell>
          <cell r="AF135">
            <v>173.10478456666965</v>
          </cell>
          <cell r="AG135">
            <v>173.10478456666965</v>
          </cell>
          <cell r="AH135">
            <v>173.10478456666965</v>
          </cell>
          <cell r="AI135">
            <v>173.10478456666965</v>
          </cell>
          <cell r="AJ135">
            <v>173.10478456666965</v>
          </cell>
          <cell r="AK135">
            <v>173.10478456666965</v>
          </cell>
          <cell r="AL135">
            <v>173.10478456666965</v>
          </cell>
          <cell r="AM135">
            <v>173.10478456666965</v>
          </cell>
        </row>
        <row r="136">
          <cell r="A136" t="str">
            <v>RC3GeHydroBy</v>
          </cell>
          <cell r="B136" t="str">
            <v>RD</v>
          </cell>
          <cell r="C136" t="str">
            <v>Conservative</v>
          </cell>
          <cell r="D136">
            <v>30</v>
          </cell>
          <cell r="E136" t="str">
            <v>Geothermal</v>
          </cell>
          <cell r="F136" t="str">
            <v>HydroBinary</v>
          </cell>
          <cell r="G136">
            <v>181.45788029842794</v>
          </cell>
          <cell r="H136">
            <v>181.45788029842794</v>
          </cell>
          <cell r="I136">
            <v>181.45788029842794</v>
          </cell>
          <cell r="J136">
            <v>181.45788029842794</v>
          </cell>
          <cell r="K136">
            <v>181.45788029842794</v>
          </cell>
          <cell r="L136">
            <v>181.45788029842794</v>
          </cell>
          <cell r="M136">
            <v>181.45788029842794</v>
          </cell>
          <cell r="N136">
            <v>181.45788029842794</v>
          </cell>
          <cell r="O136">
            <v>181.45788029842794</v>
          </cell>
          <cell r="P136">
            <v>181.45788029842794</v>
          </cell>
          <cell r="Q136">
            <v>181.45788029842794</v>
          </cell>
          <cell r="R136">
            <v>181.45788029842794</v>
          </cell>
          <cell r="S136">
            <v>181.45788029842794</v>
          </cell>
          <cell r="T136">
            <v>181.45788029842794</v>
          </cell>
          <cell r="U136">
            <v>181.45788029842794</v>
          </cell>
          <cell r="V136">
            <v>181.45788029842794</v>
          </cell>
          <cell r="W136">
            <v>181.45788029842794</v>
          </cell>
          <cell r="X136">
            <v>181.45788029842794</v>
          </cell>
          <cell r="Y136">
            <v>181.45788029842794</v>
          </cell>
          <cell r="Z136">
            <v>181.45788029842794</v>
          </cell>
          <cell r="AA136">
            <v>181.45788029842794</v>
          </cell>
          <cell r="AB136">
            <v>181.45788029842794</v>
          </cell>
          <cell r="AC136">
            <v>181.45788029842794</v>
          </cell>
          <cell r="AD136">
            <v>181.45788029842794</v>
          </cell>
          <cell r="AE136">
            <v>181.45788029842794</v>
          </cell>
          <cell r="AF136">
            <v>181.45788029842794</v>
          </cell>
          <cell r="AG136">
            <v>181.45788029842794</v>
          </cell>
          <cell r="AH136">
            <v>181.45788029842794</v>
          </cell>
          <cell r="AI136">
            <v>181.45788029842794</v>
          </cell>
          <cell r="AJ136">
            <v>181.45788029842794</v>
          </cell>
          <cell r="AK136">
            <v>181.45788029842794</v>
          </cell>
          <cell r="AL136">
            <v>181.45788029842794</v>
          </cell>
          <cell r="AM136">
            <v>181.45788029842794</v>
          </cell>
        </row>
        <row r="137">
          <cell r="A137" t="str">
            <v>RA3GeNFEGSFh</v>
          </cell>
          <cell r="B137" t="str">
            <v>RD</v>
          </cell>
          <cell r="C137" t="str">
            <v>Advanced</v>
          </cell>
          <cell r="D137">
            <v>30</v>
          </cell>
          <cell r="E137" t="str">
            <v>Geothermal</v>
          </cell>
          <cell r="F137" t="str">
            <v>NFEGSFlash</v>
          </cell>
          <cell r="G137">
            <v>268.09504087452069</v>
          </cell>
          <cell r="H137">
            <v>257.70490000000063</v>
          </cell>
          <cell r="I137">
            <v>247.375</v>
          </cell>
          <cell r="J137">
            <v>237.04509999999937</v>
          </cell>
          <cell r="K137">
            <v>226.71519999999873</v>
          </cell>
          <cell r="L137">
            <v>216.38530000000173</v>
          </cell>
          <cell r="M137">
            <v>206.0554000000011</v>
          </cell>
          <cell r="N137">
            <v>195.72550000000047</v>
          </cell>
          <cell r="O137">
            <v>185.39559999999983</v>
          </cell>
          <cell r="P137">
            <v>175.0656999999992</v>
          </cell>
          <cell r="Q137">
            <v>164.7358000000022</v>
          </cell>
          <cell r="R137">
            <v>154.40590000000157</v>
          </cell>
          <cell r="S137">
            <v>144.13659927247912</v>
          </cell>
          <cell r="T137">
            <v>144.13659927247912</v>
          </cell>
          <cell r="U137">
            <v>144.13659927247912</v>
          </cell>
          <cell r="V137">
            <v>144.13659927247912</v>
          </cell>
          <cell r="W137">
            <v>144.13659927247912</v>
          </cell>
          <cell r="X137">
            <v>144.13659927247912</v>
          </cell>
          <cell r="Y137">
            <v>144.13659927247912</v>
          </cell>
          <cell r="Z137">
            <v>144.13659927247912</v>
          </cell>
          <cell r="AA137">
            <v>144.13659927247912</v>
          </cell>
          <cell r="AB137">
            <v>144.13659927247912</v>
          </cell>
          <cell r="AC137">
            <v>144.13659927247912</v>
          </cell>
          <cell r="AD137">
            <v>144.13659927247912</v>
          </cell>
          <cell r="AE137">
            <v>144.13659927247912</v>
          </cell>
          <cell r="AF137">
            <v>144.13659927247912</v>
          </cell>
          <cell r="AG137">
            <v>144.13659927247912</v>
          </cell>
          <cell r="AH137">
            <v>144.13659927247912</v>
          </cell>
          <cell r="AI137">
            <v>144.13659927247912</v>
          </cell>
          <cell r="AJ137">
            <v>144.13659927247912</v>
          </cell>
          <cell r="AK137">
            <v>144.13659927247912</v>
          </cell>
          <cell r="AL137">
            <v>144.13659927247912</v>
          </cell>
          <cell r="AM137">
            <v>144.13659927247912</v>
          </cell>
        </row>
        <row r="138">
          <cell r="A138" t="str">
            <v>RM3GeNFEGSFh</v>
          </cell>
          <cell r="B138" t="str">
            <v>RD</v>
          </cell>
          <cell r="C138" t="str">
            <v>Moderate</v>
          </cell>
          <cell r="D138">
            <v>30</v>
          </cell>
          <cell r="E138" t="str">
            <v>Geothermal</v>
          </cell>
          <cell r="F138" t="str">
            <v>NFEGSFlash</v>
          </cell>
          <cell r="G138">
            <v>268.09504087452069</v>
          </cell>
          <cell r="H138">
            <v>264.19720000000052</v>
          </cell>
          <cell r="I138">
            <v>260.26800000000094</v>
          </cell>
          <cell r="J138">
            <v>256.33880000000045</v>
          </cell>
          <cell r="K138">
            <v>252.40960000000086</v>
          </cell>
          <cell r="L138">
            <v>248.48040000000037</v>
          </cell>
          <cell r="M138">
            <v>244.55120000000079</v>
          </cell>
          <cell r="N138">
            <v>240.62200000000121</v>
          </cell>
          <cell r="O138">
            <v>236.69280000000072</v>
          </cell>
          <cell r="P138">
            <v>232.76360000000113</v>
          </cell>
          <cell r="Q138">
            <v>228.83440000000064</v>
          </cell>
          <cell r="R138">
            <v>224.90520000000106</v>
          </cell>
          <cell r="S138">
            <v>220.94445447170881</v>
          </cell>
          <cell r="T138">
            <v>220.94445447170881</v>
          </cell>
          <cell r="U138">
            <v>220.94445447170881</v>
          </cell>
          <cell r="V138">
            <v>220.94445447170881</v>
          </cell>
          <cell r="W138">
            <v>220.94445447170881</v>
          </cell>
          <cell r="X138">
            <v>220.94445447170881</v>
          </cell>
          <cell r="Y138">
            <v>220.94445447170881</v>
          </cell>
          <cell r="Z138">
            <v>220.94445447170881</v>
          </cell>
          <cell r="AA138">
            <v>220.94445447170881</v>
          </cell>
          <cell r="AB138">
            <v>220.94445447170881</v>
          </cell>
          <cell r="AC138">
            <v>220.94445447170881</v>
          </cell>
          <cell r="AD138">
            <v>220.94445447170881</v>
          </cell>
          <cell r="AE138">
            <v>220.94445447170881</v>
          </cell>
          <cell r="AF138">
            <v>220.94445447170881</v>
          </cell>
          <cell r="AG138">
            <v>220.94445447170881</v>
          </cell>
          <cell r="AH138">
            <v>220.94445447170881</v>
          </cell>
          <cell r="AI138">
            <v>220.94445447170881</v>
          </cell>
          <cell r="AJ138">
            <v>220.94445447170881</v>
          </cell>
          <cell r="AK138">
            <v>220.94445447170881</v>
          </cell>
          <cell r="AL138">
            <v>220.94445447170881</v>
          </cell>
          <cell r="AM138">
            <v>220.94445447170881</v>
          </cell>
        </row>
        <row r="139">
          <cell r="A139" t="str">
            <v>RC3GeNFEGSFh</v>
          </cell>
          <cell r="B139" t="str">
            <v>RD</v>
          </cell>
          <cell r="C139" t="str">
            <v>Conservative</v>
          </cell>
          <cell r="D139">
            <v>30</v>
          </cell>
          <cell r="E139" t="str">
            <v>Geothermal</v>
          </cell>
          <cell r="F139" t="str">
            <v>NFEGSFlash</v>
          </cell>
          <cell r="G139">
            <v>268.09504087452069</v>
          </cell>
          <cell r="H139">
            <v>268.09504087452069</v>
          </cell>
          <cell r="I139">
            <v>268.09504087452069</v>
          </cell>
          <cell r="J139">
            <v>268.09504087452069</v>
          </cell>
          <cell r="K139">
            <v>268.09504087452069</v>
          </cell>
          <cell r="L139">
            <v>268.09504087452069</v>
          </cell>
          <cell r="M139">
            <v>268.09504087452069</v>
          </cell>
          <cell r="N139">
            <v>268.09504087452069</v>
          </cell>
          <cell r="O139">
            <v>268.09504087452069</v>
          </cell>
          <cell r="P139">
            <v>268.09504087452069</v>
          </cell>
          <cell r="Q139">
            <v>268.09504087452069</v>
          </cell>
          <cell r="R139">
            <v>268.09504087452069</v>
          </cell>
          <cell r="S139">
            <v>268.09504087452069</v>
          </cell>
          <cell r="T139">
            <v>268.09504087452069</v>
          </cell>
          <cell r="U139">
            <v>268.09504087452069</v>
          </cell>
          <cell r="V139">
            <v>268.09504087452069</v>
          </cell>
          <cell r="W139">
            <v>268.09504087452069</v>
          </cell>
          <cell r="X139">
            <v>268.09504087452069</v>
          </cell>
          <cell r="Y139">
            <v>268.09504087452069</v>
          </cell>
          <cell r="Z139">
            <v>268.09504087452069</v>
          </cell>
          <cell r="AA139">
            <v>268.09504087452069</v>
          </cell>
          <cell r="AB139">
            <v>268.09504087452069</v>
          </cell>
          <cell r="AC139">
            <v>268.09504087452069</v>
          </cell>
          <cell r="AD139">
            <v>268.09504087452069</v>
          </cell>
          <cell r="AE139">
            <v>268.09504087452069</v>
          </cell>
          <cell r="AF139">
            <v>268.09504087452069</v>
          </cell>
          <cell r="AG139">
            <v>268.09504087452069</v>
          </cell>
          <cell r="AH139">
            <v>268.09504087452069</v>
          </cell>
          <cell r="AI139">
            <v>268.09504087452069</v>
          </cell>
          <cell r="AJ139">
            <v>268.09504087452069</v>
          </cell>
          <cell r="AK139">
            <v>268.09504087452069</v>
          </cell>
          <cell r="AL139">
            <v>268.09504087452069</v>
          </cell>
          <cell r="AM139">
            <v>268.09504087452069</v>
          </cell>
        </row>
        <row r="140">
          <cell r="A140" t="str">
            <v>RA3GeNFEGSBy</v>
          </cell>
          <cell r="B140" t="str">
            <v>RD</v>
          </cell>
          <cell r="C140" t="str">
            <v>Advanced</v>
          </cell>
          <cell r="D140">
            <v>30</v>
          </cell>
          <cell r="E140" t="str">
            <v>Geothermal</v>
          </cell>
          <cell r="F140" t="str">
            <v>NFEGSBinary</v>
          </cell>
          <cell r="G140">
            <v>699.02822299856496</v>
          </cell>
          <cell r="H140">
            <v>656.62920000001031</v>
          </cell>
          <cell r="I140">
            <v>614.26830000001064</v>
          </cell>
          <cell r="J140">
            <v>571.90740000001097</v>
          </cell>
          <cell r="K140">
            <v>529.54650000001129</v>
          </cell>
          <cell r="L140">
            <v>487.18560000001162</v>
          </cell>
          <cell r="M140">
            <v>444.82470000001194</v>
          </cell>
          <cell r="N140">
            <v>402.46380000001227</v>
          </cell>
          <cell r="O140">
            <v>360.10289999999804</v>
          </cell>
          <cell r="P140">
            <v>317.74199999999837</v>
          </cell>
          <cell r="Q140">
            <v>275.3810999999987</v>
          </cell>
          <cell r="R140">
            <v>233.02019999999902</v>
          </cell>
          <cell r="S140">
            <v>190.69764966802535</v>
          </cell>
          <cell r="T140">
            <v>190.69764966802535</v>
          </cell>
          <cell r="U140">
            <v>190.69764966802535</v>
          </cell>
          <cell r="V140">
            <v>190.69764966802535</v>
          </cell>
          <cell r="W140">
            <v>190.69764966802535</v>
          </cell>
          <cell r="X140">
            <v>190.69764966802535</v>
          </cell>
          <cell r="Y140">
            <v>190.69764966802535</v>
          </cell>
          <cell r="Z140">
            <v>190.69764966802535</v>
          </cell>
          <cell r="AA140">
            <v>190.69764966802535</v>
          </cell>
          <cell r="AB140">
            <v>190.69764966802535</v>
          </cell>
          <cell r="AC140">
            <v>190.69764966802535</v>
          </cell>
          <cell r="AD140">
            <v>190.69764966802535</v>
          </cell>
          <cell r="AE140">
            <v>190.69764966802535</v>
          </cell>
          <cell r="AF140">
            <v>190.69764966802535</v>
          </cell>
          <cell r="AG140">
            <v>190.69764966802535</v>
          </cell>
          <cell r="AH140">
            <v>190.69764966802535</v>
          </cell>
          <cell r="AI140">
            <v>190.69764966802535</v>
          </cell>
          <cell r="AJ140">
            <v>190.69764966802535</v>
          </cell>
          <cell r="AK140">
            <v>190.69764966802535</v>
          </cell>
          <cell r="AL140">
            <v>190.69764966802535</v>
          </cell>
          <cell r="AM140">
            <v>190.69764966802535</v>
          </cell>
        </row>
        <row r="141">
          <cell r="A141" t="str">
            <v>RM3GeNFEGSBy</v>
          </cell>
          <cell r="B141" t="str">
            <v>RD</v>
          </cell>
          <cell r="C141" t="str">
            <v>Moderate</v>
          </cell>
          <cell r="D141">
            <v>30</v>
          </cell>
          <cell r="E141" t="str">
            <v>Geothermal</v>
          </cell>
          <cell r="F141" t="str">
            <v>NFEGSBinary</v>
          </cell>
          <cell r="G141">
            <v>699.02822299856496</v>
          </cell>
          <cell r="H141">
            <v>691.49699999999939</v>
          </cell>
          <cell r="I141">
            <v>684.06630000000041</v>
          </cell>
          <cell r="J141">
            <v>676.63559999999961</v>
          </cell>
          <cell r="K141">
            <v>669.20490000000063</v>
          </cell>
          <cell r="L141">
            <v>661.77419999999984</v>
          </cell>
          <cell r="M141">
            <v>654.34349999999904</v>
          </cell>
          <cell r="N141">
            <v>646.91280000000006</v>
          </cell>
          <cell r="O141">
            <v>639.48209999999926</v>
          </cell>
          <cell r="P141">
            <v>632.05140000000029</v>
          </cell>
          <cell r="Q141">
            <v>624.62069999999949</v>
          </cell>
          <cell r="R141">
            <v>617.19000000000051</v>
          </cell>
          <cell r="S141">
            <v>609.86042046264504</v>
          </cell>
          <cell r="T141">
            <v>609.86042046264504</v>
          </cell>
          <cell r="U141">
            <v>609.86042046264504</v>
          </cell>
          <cell r="V141">
            <v>609.86042046264504</v>
          </cell>
          <cell r="W141">
            <v>609.86042046264504</v>
          </cell>
          <cell r="X141">
            <v>609.86042046264504</v>
          </cell>
          <cell r="Y141">
            <v>609.86042046264504</v>
          </cell>
          <cell r="Z141">
            <v>609.86042046264504</v>
          </cell>
          <cell r="AA141">
            <v>609.86042046264504</v>
          </cell>
          <cell r="AB141">
            <v>609.86042046264504</v>
          </cell>
          <cell r="AC141">
            <v>609.86042046264504</v>
          </cell>
          <cell r="AD141">
            <v>609.86042046264504</v>
          </cell>
          <cell r="AE141">
            <v>609.86042046264504</v>
          </cell>
          <cell r="AF141">
            <v>609.86042046264504</v>
          </cell>
          <cell r="AG141">
            <v>609.86042046264504</v>
          </cell>
          <cell r="AH141">
            <v>609.86042046264504</v>
          </cell>
          <cell r="AI141">
            <v>609.86042046264504</v>
          </cell>
          <cell r="AJ141">
            <v>609.86042046264504</v>
          </cell>
          <cell r="AK141">
            <v>609.86042046264504</v>
          </cell>
          <cell r="AL141">
            <v>609.86042046264504</v>
          </cell>
          <cell r="AM141">
            <v>609.86042046264504</v>
          </cell>
        </row>
        <row r="142">
          <cell r="A142" t="str">
            <v>RC3GeNFEGSBy</v>
          </cell>
          <cell r="B142" t="str">
            <v>RD</v>
          </cell>
          <cell r="C142" t="str">
            <v>Conservative</v>
          </cell>
          <cell r="D142">
            <v>30</v>
          </cell>
          <cell r="E142" t="str">
            <v>Geothermal</v>
          </cell>
          <cell r="F142" t="str">
            <v>NFEGSBinary</v>
          </cell>
          <cell r="G142">
            <v>699.02822299856496</v>
          </cell>
          <cell r="H142">
            <v>699.02822299856496</v>
          </cell>
          <cell r="I142">
            <v>699.02822299856496</v>
          </cell>
          <cell r="J142">
            <v>699.02822299856496</v>
          </cell>
          <cell r="K142">
            <v>699.02822299856496</v>
          </cell>
          <cell r="L142">
            <v>699.02822299856496</v>
          </cell>
          <cell r="M142">
            <v>699.02822299856496</v>
          </cell>
          <cell r="N142">
            <v>699.02822299856496</v>
          </cell>
          <cell r="O142">
            <v>699.02822299856496</v>
          </cell>
          <cell r="P142">
            <v>699.02822299856496</v>
          </cell>
          <cell r="Q142">
            <v>699.02822299856496</v>
          </cell>
          <cell r="R142">
            <v>699.02822299856496</v>
          </cell>
          <cell r="S142">
            <v>699.02822299856496</v>
          </cell>
          <cell r="T142">
            <v>699.02822299856496</v>
          </cell>
          <cell r="U142">
            <v>699.02822299856496</v>
          </cell>
          <cell r="V142">
            <v>699.02822299856496</v>
          </cell>
          <cell r="W142">
            <v>699.02822299856496</v>
          </cell>
          <cell r="X142">
            <v>699.02822299856496</v>
          </cell>
          <cell r="Y142">
            <v>699.02822299856496</v>
          </cell>
          <cell r="Z142">
            <v>699.02822299856496</v>
          </cell>
          <cell r="AA142">
            <v>699.02822299856496</v>
          </cell>
          <cell r="AB142">
            <v>699.02822299856496</v>
          </cell>
          <cell r="AC142">
            <v>699.02822299856496</v>
          </cell>
          <cell r="AD142">
            <v>699.02822299856496</v>
          </cell>
          <cell r="AE142">
            <v>699.02822299856496</v>
          </cell>
          <cell r="AF142">
            <v>699.02822299856496</v>
          </cell>
          <cell r="AG142">
            <v>699.02822299856496</v>
          </cell>
          <cell r="AH142">
            <v>699.02822299856496</v>
          </cell>
          <cell r="AI142">
            <v>699.02822299856496</v>
          </cell>
          <cell r="AJ142">
            <v>699.02822299856496</v>
          </cell>
          <cell r="AK142">
            <v>699.02822299856496</v>
          </cell>
          <cell r="AL142">
            <v>699.02822299856496</v>
          </cell>
          <cell r="AM142">
            <v>699.02822299856496</v>
          </cell>
        </row>
        <row r="143">
          <cell r="A143" t="str">
            <v>RA3GeDeepEGh</v>
          </cell>
          <cell r="B143" t="str">
            <v>RD</v>
          </cell>
          <cell r="C143" t="str">
            <v>Advanced</v>
          </cell>
          <cell r="D143">
            <v>30</v>
          </cell>
          <cell r="E143" t="str">
            <v>Geothermal</v>
          </cell>
          <cell r="F143" t="str">
            <v>DeepEGSFlash</v>
          </cell>
          <cell r="G143">
            <v>268.09504087452069</v>
          </cell>
          <cell r="H143">
            <v>257.70490000000063</v>
          </cell>
          <cell r="I143">
            <v>247.375</v>
          </cell>
          <cell r="J143">
            <v>237.04509999999937</v>
          </cell>
          <cell r="K143">
            <v>226.71519999999873</v>
          </cell>
          <cell r="L143">
            <v>216.38530000000173</v>
          </cell>
          <cell r="M143">
            <v>206.0554000000011</v>
          </cell>
          <cell r="N143">
            <v>195.72550000000047</v>
          </cell>
          <cell r="O143">
            <v>185.39559999999983</v>
          </cell>
          <cell r="P143">
            <v>175.0656999999992</v>
          </cell>
          <cell r="Q143">
            <v>164.7358000000022</v>
          </cell>
          <cell r="R143">
            <v>154.40590000000157</v>
          </cell>
          <cell r="S143">
            <v>144.13659927247912</v>
          </cell>
          <cell r="T143">
            <v>144.13659927247912</v>
          </cell>
          <cell r="U143">
            <v>144.13659927247912</v>
          </cell>
          <cell r="V143">
            <v>144.13659927247912</v>
          </cell>
          <cell r="W143">
            <v>144.13659927247912</v>
          </cell>
          <cell r="X143">
            <v>144.13659927247912</v>
          </cell>
          <cell r="Y143">
            <v>144.13659927247912</v>
          </cell>
          <cell r="Z143">
            <v>144.13659927247912</v>
          </cell>
          <cell r="AA143">
            <v>144.13659927247912</v>
          </cell>
          <cell r="AB143">
            <v>144.13659927247912</v>
          </cell>
          <cell r="AC143">
            <v>144.13659927247912</v>
          </cell>
          <cell r="AD143">
            <v>144.13659927247912</v>
          </cell>
          <cell r="AE143">
            <v>144.13659927247912</v>
          </cell>
          <cell r="AF143">
            <v>144.13659927247912</v>
          </cell>
          <cell r="AG143">
            <v>144.13659927247912</v>
          </cell>
          <cell r="AH143">
            <v>144.13659927247912</v>
          </cell>
          <cell r="AI143">
            <v>144.13659927247912</v>
          </cell>
          <cell r="AJ143">
            <v>144.13659927247912</v>
          </cell>
          <cell r="AK143">
            <v>144.13659927247912</v>
          </cell>
          <cell r="AL143">
            <v>144.13659927247912</v>
          </cell>
          <cell r="AM143">
            <v>144.13659927247912</v>
          </cell>
        </row>
        <row r="144">
          <cell r="A144" t="str">
            <v>RM3GeDeepEGh</v>
          </cell>
          <cell r="B144" t="str">
            <v>RD</v>
          </cell>
          <cell r="C144" t="str">
            <v>Moderate</v>
          </cell>
          <cell r="D144">
            <v>30</v>
          </cell>
          <cell r="E144" t="str">
            <v>Geothermal</v>
          </cell>
          <cell r="F144" t="str">
            <v>DeepEGSFlash</v>
          </cell>
          <cell r="G144">
            <v>268.09504087452069</v>
          </cell>
          <cell r="H144">
            <v>264.19720000000052</v>
          </cell>
          <cell r="I144">
            <v>260.26800000000094</v>
          </cell>
          <cell r="J144">
            <v>256.33880000000045</v>
          </cell>
          <cell r="K144">
            <v>252.40960000000086</v>
          </cell>
          <cell r="L144">
            <v>248.48040000000037</v>
          </cell>
          <cell r="M144">
            <v>244.55120000000079</v>
          </cell>
          <cell r="N144">
            <v>240.62200000000121</v>
          </cell>
          <cell r="O144">
            <v>236.69280000000072</v>
          </cell>
          <cell r="P144">
            <v>232.76360000000113</v>
          </cell>
          <cell r="Q144">
            <v>228.83440000000064</v>
          </cell>
          <cell r="R144">
            <v>224.90520000000106</v>
          </cell>
          <cell r="S144">
            <v>220.94445447170881</v>
          </cell>
          <cell r="T144">
            <v>220.94445447170881</v>
          </cell>
          <cell r="U144">
            <v>220.94445447170881</v>
          </cell>
          <cell r="V144">
            <v>220.94445447170881</v>
          </cell>
          <cell r="W144">
            <v>220.94445447170881</v>
          </cell>
          <cell r="X144">
            <v>220.94445447170881</v>
          </cell>
          <cell r="Y144">
            <v>220.94445447170881</v>
          </cell>
          <cell r="Z144">
            <v>220.94445447170881</v>
          </cell>
          <cell r="AA144">
            <v>220.94445447170881</v>
          </cell>
          <cell r="AB144">
            <v>220.94445447170881</v>
          </cell>
          <cell r="AC144">
            <v>220.94445447170881</v>
          </cell>
          <cell r="AD144">
            <v>220.94445447170881</v>
          </cell>
          <cell r="AE144">
            <v>220.94445447170881</v>
          </cell>
          <cell r="AF144">
            <v>220.94445447170881</v>
          </cell>
          <cell r="AG144">
            <v>220.94445447170881</v>
          </cell>
          <cell r="AH144">
            <v>220.94445447170881</v>
          </cell>
          <cell r="AI144">
            <v>220.94445447170881</v>
          </cell>
          <cell r="AJ144">
            <v>220.94445447170881</v>
          </cell>
          <cell r="AK144">
            <v>220.94445447170881</v>
          </cell>
          <cell r="AL144">
            <v>220.94445447170881</v>
          </cell>
          <cell r="AM144">
            <v>220.94445447170881</v>
          </cell>
        </row>
        <row r="145">
          <cell r="A145" t="str">
            <v>RC3GeDeepEGh</v>
          </cell>
          <cell r="B145" t="str">
            <v>RD</v>
          </cell>
          <cell r="C145" t="str">
            <v>Conservative</v>
          </cell>
          <cell r="D145">
            <v>30</v>
          </cell>
          <cell r="E145" t="str">
            <v>Geothermal</v>
          </cell>
          <cell r="F145" t="str">
            <v>DeepEGSFlash</v>
          </cell>
          <cell r="G145">
            <v>268.09504087452069</v>
          </cell>
          <cell r="H145">
            <v>268.09504087452069</v>
          </cell>
          <cell r="I145">
            <v>268.09504087452069</v>
          </cell>
          <cell r="J145">
            <v>268.09504087452069</v>
          </cell>
          <cell r="K145">
            <v>268.09504087452069</v>
          </cell>
          <cell r="L145">
            <v>268.09504087452069</v>
          </cell>
          <cell r="M145">
            <v>268.09504087452069</v>
          </cell>
          <cell r="N145">
            <v>268.09504087452069</v>
          </cell>
          <cell r="O145">
            <v>268.09504087452069</v>
          </cell>
          <cell r="P145">
            <v>268.09504087452069</v>
          </cell>
          <cell r="Q145">
            <v>268.09504087452069</v>
          </cell>
          <cell r="R145">
            <v>268.09504087452069</v>
          </cell>
          <cell r="S145">
            <v>268.09504087452069</v>
          </cell>
          <cell r="T145">
            <v>268.09504087452069</v>
          </cell>
          <cell r="U145">
            <v>268.09504087452069</v>
          </cell>
          <cell r="V145">
            <v>268.09504087452069</v>
          </cell>
          <cell r="W145">
            <v>268.09504087452069</v>
          </cell>
          <cell r="X145">
            <v>268.09504087452069</v>
          </cell>
          <cell r="Y145">
            <v>268.09504087452069</v>
          </cell>
          <cell r="Z145">
            <v>268.09504087452069</v>
          </cell>
          <cell r="AA145">
            <v>268.09504087452069</v>
          </cell>
          <cell r="AB145">
            <v>268.09504087452069</v>
          </cell>
          <cell r="AC145">
            <v>268.09504087452069</v>
          </cell>
          <cell r="AD145">
            <v>268.09504087452069</v>
          </cell>
          <cell r="AE145">
            <v>268.09504087452069</v>
          </cell>
          <cell r="AF145">
            <v>268.09504087452069</v>
          </cell>
          <cell r="AG145">
            <v>268.09504087452069</v>
          </cell>
          <cell r="AH145">
            <v>268.09504087452069</v>
          </cell>
          <cell r="AI145">
            <v>268.09504087452069</v>
          </cell>
          <cell r="AJ145">
            <v>268.09504087452069</v>
          </cell>
          <cell r="AK145">
            <v>268.09504087452069</v>
          </cell>
          <cell r="AL145">
            <v>268.09504087452069</v>
          </cell>
          <cell r="AM145">
            <v>268.09504087452069</v>
          </cell>
        </row>
        <row r="146">
          <cell r="A146" t="str">
            <v>RA3GeDeepEGy</v>
          </cell>
          <cell r="B146" t="str">
            <v>RD</v>
          </cell>
          <cell r="C146" t="str">
            <v>Advanced</v>
          </cell>
          <cell r="D146">
            <v>30</v>
          </cell>
          <cell r="E146" t="str">
            <v>Geothermal</v>
          </cell>
          <cell r="F146" t="str">
            <v>DeepEGSBinary</v>
          </cell>
          <cell r="G146">
            <v>699.02822299856496</v>
          </cell>
          <cell r="H146">
            <v>656.62920000001031</v>
          </cell>
          <cell r="I146">
            <v>614.26830000001064</v>
          </cell>
          <cell r="J146">
            <v>571.90740000001097</v>
          </cell>
          <cell r="K146">
            <v>529.54650000001129</v>
          </cell>
          <cell r="L146">
            <v>487.18560000001162</v>
          </cell>
          <cell r="M146">
            <v>444.82470000001194</v>
          </cell>
          <cell r="N146">
            <v>402.46380000001227</v>
          </cell>
          <cell r="O146">
            <v>360.10289999999804</v>
          </cell>
          <cell r="P146">
            <v>317.74199999999837</v>
          </cell>
          <cell r="Q146">
            <v>275.3810999999987</v>
          </cell>
          <cell r="R146">
            <v>233.02019999999902</v>
          </cell>
          <cell r="S146">
            <v>190.69764966802535</v>
          </cell>
          <cell r="T146">
            <v>190.69764966802535</v>
          </cell>
          <cell r="U146">
            <v>190.69764966802535</v>
          </cell>
          <cell r="V146">
            <v>190.69764966802535</v>
          </cell>
          <cell r="W146">
            <v>190.69764966802535</v>
          </cell>
          <cell r="X146">
            <v>190.69764966802535</v>
          </cell>
          <cell r="Y146">
            <v>190.69764966802535</v>
          </cell>
          <cell r="Z146">
            <v>190.69764966802535</v>
          </cell>
          <cell r="AA146">
            <v>190.69764966802535</v>
          </cell>
          <cell r="AB146">
            <v>190.69764966802535</v>
          </cell>
          <cell r="AC146">
            <v>190.69764966802535</v>
          </cell>
          <cell r="AD146">
            <v>190.69764966802535</v>
          </cell>
          <cell r="AE146">
            <v>190.69764966802535</v>
          </cell>
          <cell r="AF146">
            <v>190.69764966802535</v>
          </cell>
          <cell r="AG146">
            <v>190.69764966802535</v>
          </cell>
          <cell r="AH146">
            <v>190.69764966802535</v>
          </cell>
          <cell r="AI146">
            <v>190.69764966802535</v>
          </cell>
          <cell r="AJ146">
            <v>190.69764966802535</v>
          </cell>
          <cell r="AK146">
            <v>190.69764966802535</v>
          </cell>
          <cell r="AL146">
            <v>190.69764966802535</v>
          </cell>
          <cell r="AM146">
            <v>190.69764966802535</v>
          </cell>
        </row>
        <row r="147">
          <cell r="A147" t="str">
            <v>RM3GeDeepEGy</v>
          </cell>
          <cell r="B147" t="str">
            <v>RD</v>
          </cell>
          <cell r="C147" t="str">
            <v>Moderate</v>
          </cell>
          <cell r="D147">
            <v>30</v>
          </cell>
          <cell r="E147" t="str">
            <v>Geothermal</v>
          </cell>
          <cell r="F147" t="str">
            <v>DeepEGSBinary</v>
          </cell>
          <cell r="G147">
            <v>699.02822299856496</v>
          </cell>
          <cell r="H147">
            <v>691.49699999999939</v>
          </cell>
          <cell r="I147">
            <v>684.06630000000041</v>
          </cell>
          <cell r="J147">
            <v>676.63559999999961</v>
          </cell>
          <cell r="K147">
            <v>669.20490000000063</v>
          </cell>
          <cell r="L147">
            <v>661.77419999999984</v>
          </cell>
          <cell r="M147">
            <v>654.34349999999904</v>
          </cell>
          <cell r="N147">
            <v>646.91280000000006</v>
          </cell>
          <cell r="O147">
            <v>639.48209999999926</v>
          </cell>
          <cell r="P147">
            <v>632.05140000000029</v>
          </cell>
          <cell r="Q147">
            <v>624.62069999999949</v>
          </cell>
          <cell r="R147">
            <v>617.19000000000051</v>
          </cell>
          <cell r="S147">
            <v>609.86042046264504</v>
          </cell>
          <cell r="T147">
            <v>609.86042046264504</v>
          </cell>
          <cell r="U147">
            <v>609.86042046264504</v>
          </cell>
          <cell r="V147">
            <v>609.86042046264504</v>
          </cell>
          <cell r="W147">
            <v>609.86042046264504</v>
          </cell>
          <cell r="X147">
            <v>609.86042046264504</v>
          </cell>
          <cell r="Y147">
            <v>609.86042046264504</v>
          </cell>
          <cell r="Z147">
            <v>609.86042046264504</v>
          </cell>
          <cell r="AA147">
            <v>609.86042046264504</v>
          </cell>
          <cell r="AB147">
            <v>609.86042046264504</v>
          </cell>
          <cell r="AC147">
            <v>609.86042046264504</v>
          </cell>
          <cell r="AD147">
            <v>609.86042046264504</v>
          </cell>
          <cell r="AE147">
            <v>609.86042046264504</v>
          </cell>
          <cell r="AF147">
            <v>609.86042046264504</v>
          </cell>
          <cell r="AG147">
            <v>609.86042046264504</v>
          </cell>
          <cell r="AH147">
            <v>609.86042046264504</v>
          </cell>
          <cell r="AI147">
            <v>609.86042046264504</v>
          </cell>
          <cell r="AJ147">
            <v>609.86042046264504</v>
          </cell>
          <cell r="AK147">
            <v>609.86042046264504</v>
          </cell>
          <cell r="AL147">
            <v>609.86042046264504</v>
          </cell>
          <cell r="AM147">
            <v>609.86042046264504</v>
          </cell>
        </row>
        <row r="148">
          <cell r="A148" t="str">
            <v>RC3GeDeepEGy</v>
          </cell>
          <cell r="B148" t="str">
            <v>RD</v>
          </cell>
          <cell r="C148" t="str">
            <v>Conservative</v>
          </cell>
          <cell r="D148">
            <v>30</v>
          </cell>
          <cell r="E148" t="str">
            <v>Geothermal</v>
          </cell>
          <cell r="F148" t="str">
            <v>DeepEGSBinary</v>
          </cell>
          <cell r="G148">
            <v>699.02822299856496</v>
          </cell>
          <cell r="H148">
            <v>699.02822299856496</v>
          </cell>
          <cell r="I148">
            <v>699.02822299856496</v>
          </cell>
          <cell r="J148">
            <v>699.02822299856496</v>
          </cell>
          <cell r="K148">
            <v>699.02822299856496</v>
          </cell>
          <cell r="L148">
            <v>699.02822299856496</v>
          </cell>
          <cell r="M148">
            <v>699.02822299856496</v>
          </cell>
          <cell r="N148">
            <v>699.02822299856496</v>
          </cell>
          <cell r="O148">
            <v>699.02822299856496</v>
          </cell>
          <cell r="P148">
            <v>699.02822299856496</v>
          </cell>
          <cell r="Q148">
            <v>699.02822299856496</v>
          </cell>
          <cell r="R148">
            <v>699.02822299856496</v>
          </cell>
          <cell r="S148">
            <v>699.02822299856496</v>
          </cell>
          <cell r="T148">
            <v>699.02822299856496</v>
          </cell>
          <cell r="U148">
            <v>699.02822299856496</v>
          </cell>
          <cell r="V148">
            <v>699.02822299856496</v>
          </cell>
          <cell r="W148">
            <v>699.02822299856496</v>
          </cell>
          <cell r="X148">
            <v>699.02822299856496</v>
          </cell>
          <cell r="Y148">
            <v>699.02822299856496</v>
          </cell>
          <cell r="Z148">
            <v>699.02822299856496</v>
          </cell>
          <cell r="AA148">
            <v>699.02822299856496</v>
          </cell>
          <cell r="AB148">
            <v>699.02822299856496</v>
          </cell>
          <cell r="AC148">
            <v>699.02822299856496</v>
          </cell>
          <cell r="AD148">
            <v>699.02822299856496</v>
          </cell>
          <cell r="AE148">
            <v>699.02822299856496</v>
          </cell>
          <cell r="AF148">
            <v>699.02822299856496</v>
          </cell>
          <cell r="AG148">
            <v>699.02822299856496</v>
          </cell>
          <cell r="AH148">
            <v>699.02822299856496</v>
          </cell>
          <cell r="AI148">
            <v>699.02822299856496</v>
          </cell>
          <cell r="AJ148">
            <v>699.02822299856496</v>
          </cell>
          <cell r="AK148">
            <v>699.02822299856496</v>
          </cell>
          <cell r="AL148">
            <v>699.02822299856496</v>
          </cell>
          <cell r="AM148">
            <v>699.02822299856496</v>
          </cell>
        </row>
        <row r="149">
          <cell r="A149" t="str">
            <v>RA3ConewAvgF</v>
          </cell>
          <cell r="B149" t="str">
            <v>RD</v>
          </cell>
          <cell r="C149" t="str">
            <v>Advanced</v>
          </cell>
          <cell r="D149">
            <v>30</v>
          </cell>
          <cell r="E149" t="str">
            <v>Coal</v>
          </cell>
          <cell r="F149" t="str">
            <v>newAvgCF</v>
          </cell>
          <cell r="G149">
            <v>39.695481335952849</v>
          </cell>
          <cell r="H149">
            <v>39.695481335952849</v>
          </cell>
          <cell r="I149">
            <v>39.695481335952849</v>
          </cell>
          <cell r="J149">
            <v>39.695481335952849</v>
          </cell>
          <cell r="K149">
            <v>39.695481335952849</v>
          </cell>
          <cell r="L149">
            <v>39.695481335952849</v>
          </cell>
          <cell r="M149">
            <v>39.695481335952849</v>
          </cell>
          <cell r="N149">
            <v>39.695481335952849</v>
          </cell>
          <cell r="O149">
            <v>39.695481335952849</v>
          </cell>
          <cell r="P149">
            <v>39.695481335952849</v>
          </cell>
          <cell r="Q149">
            <v>39.695481335952849</v>
          </cell>
          <cell r="R149">
            <v>39.695481335952849</v>
          </cell>
          <cell r="S149">
            <v>39.695481335952849</v>
          </cell>
          <cell r="T149">
            <v>39.695481335952849</v>
          </cell>
          <cell r="U149">
            <v>39.695481335952849</v>
          </cell>
          <cell r="V149">
            <v>39.695481335952849</v>
          </cell>
          <cell r="W149">
            <v>39.695481335952849</v>
          </cell>
          <cell r="X149">
            <v>39.695481335952849</v>
          </cell>
          <cell r="Y149">
            <v>39.695481335952849</v>
          </cell>
          <cell r="Z149">
            <v>39.695481335952849</v>
          </cell>
          <cell r="AA149">
            <v>39.695481335952849</v>
          </cell>
          <cell r="AB149">
            <v>39.695481335952849</v>
          </cell>
          <cell r="AC149">
            <v>39.695481335952849</v>
          </cell>
          <cell r="AD149">
            <v>39.695481335952849</v>
          </cell>
          <cell r="AE149">
            <v>39.695481335952849</v>
          </cell>
          <cell r="AF149">
            <v>39.695481335952849</v>
          </cell>
          <cell r="AG149">
            <v>39.695481335952849</v>
          </cell>
          <cell r="AH149">
            <v>39.695481335952849</v>
          </cell>
          <cell r="AI149">
            <v>39.695481335952849</v>
          </cell>
          <cell r="AJ149">
            <v>39.695481335952849</v>
          </cell>
          <cell r="AK149">
            <v>39.695481335952849</v>
          </cell>
          <cell r="AL149">
            <v>39.695481335952849</v>
          </cell>
          <cell r="AM149">
            <v>39.695481335952849</v>
          </cell>
        </row>
        <row r="150">
          <cell r="A150" t="str">
            <v>RM3ConewAvgF</v>
          </cell>
          <cell r="B150" t="str">
            <v>RD</v>
          </cell>
          <cell r="C150" t="str">
            <v>Moderate</v>
          </cell>
          <cell r="D150">
            <v>30</v>
          </cell>
          <cell r="E150" t="str">
            <v>Coal</v>
          </cell>
          <cell r="F150" t="str">
            <v>newAvgCF</v>
          </cell>
          <cell r="G150">
            <v>39.695481335952849</v>
          </cell>
          <cell r="H150">
            <v>39.695481335952849</v>
          </cell>
          <cell r="I150">
            <v>39.695481335952849</v>
          </cell>
          <cell r="J150">
            <v>39.695481335952849</v>
          </cell>
          <cell r="K150">
            <v>39.695481335952849</v>
          </cell>
          <cell r="L150">
            <v>39.695481335952849</v>
          </cell>
          <cell r="M150">
            <v>39.695481335952849</v>
          </cell>
          <cell r="N150">
            <v>39.695481335952849</v>
          </cell>
          <cell r="O150">
            <v>39.695481335952849</v>
          </cell>
          <cell r="P150">
            <v>39.695481335952849</v>
          </cell>
          <cell r="Q150">
            <v>39.695481335952849</v>
          </cell>
          <cell r="R150">
            <v>39.695481335952849</v>
          </cell>
          <cell r="S150">
            <v>39.695481335952849</v>
          </cell>
          <cell r="T150">
            <v>39.695481335952849</v>
          </cell>
          <cell r="U150">
            <v>39.695481335952849</v>
          </cell>
          <cell r="V150">
            <v>39.695481335952849</v>
          </cell>
          <cell r="W150">
            <v>39.695481335952849</v>
          </cell>
          <cell r="X150">
            <v>39.695481335952849</v>
          </cell>
          <cell r="Y150">
            <v>39.695481335952849</v>
          </cell>
          <cell r="Z150">
            <v>39.695481335952849</v>
          </cell>
          <cell r="AA150">
            <v>39.695481335952849</v>
          </cell>
          <cell r="AB150">
            <v>39.695481335952849</v>
          </cell>
          <cell r="AC150">
            <v>39.695481335952849</v>
          </cell>
          <cell r="AD150">
            <v>39.695481335952849</v>
          </cell>
          <cell r="AE150">
            <v>39.695481335952849</v>
          </cell>
          <cell r="AF150">
            <v>39.695481335952849</v>
          </cell>
          <cell r="AG150">
            <v>39.695481335952849</v>
          </cell>
          <cell r="AH150">
            <v>39.695481335952849</v>
          </cell>
          <cell r="AI150">
            <v>39.695481335952849</v>
          </cell>
          <cell r="AJ150">
            <v>39.695481335952849</v>
          </cell>
          <cell r="AK150">
            <v>39.695481335952849</v>
          </cell>
          <cell r="AL150">
            <v>39.695481335952849</v>
          </cell>
          <cell r="AM150">
            <v>39.695481335952849</v>
          </cell>
        </row>
        <row r="151">
          <cell r="A151" t="str">
            <v>RC3ConewAvgF</v>
          </cell>
          <cell r="B151" t="str">
            <v>RD</v>
          </cell>
          <cell r="C151" t="str">
            <v>Conservative</v>
          </cell>
          <cell r="D151">
            <v>30</v>
          </cell>
          <cell r="E151" t="str">
            <v>Coal</v>
          </cell>
          <cell r="F151" t="str">
            <v>newAvgCF</v>
          </cell>
          <cell r="G151">
            <v>39.695481335952849</v>
          </cell>
          <cell r="H151">
            <v>39.695481335952849</v>
          </cell>
          <cell r="I151">
            <v>39.695481335952849</v>
          </cell>
          <cell r="J151">
            <v>39.695481335952849</v>
          </cell>
          <cell r="K151">
            <v>39.695481335952849</v>
          </cell>
          <cell r="L151">
            <v>39.695481335952849</v>
          </cell>
          <cell r="M151">
            <v>39.695481335952849</v>
          </cell>
          <cell r="N151">
            <v>39.695481335952849</v>
          </cell>
          <cell r="O151">
            <v>39.695481335952849</v>
          </cell>
          <cell r="P151">
            <v>39.695481335952849</v>
          </cell>
          <cell r="Q151">
            <v>39.695481335952849</v>
          </cell>
          <cell r="R151">
            <v>39.695481335952849</v>
          </cell>
          <cell r="S151">
            <v>39.695481335952849</v>
          </cell>
          <cell r="T151">
            <v>39.695481335952849</v>
          </cell>
          <cell r="U151">
            <v>39.695481335952849</v>
          </cell>
          <cell r="V151">
            <v>39.695481335952849</v>
          </cell>
          <cell r="W151">
            <v>39.695481335952849</v>
          </cell>
          <cell r="X151">
            <v>39.695481335952849</v>
          </cell>
          <cell r="Y151">
            <v>39.695481335952849</v>
          </cell>
          <cell r="Z151">
            <v>39.695481335952849</v>
          </cell>
          <cell r="AA151">
            <v>39.695481335952849</v>
          </cell>
          <cell r="AB151">
            <v>39.695481335952849</v>
          </cell>
          <cell r="AC151">
            <v>39.695481335952849</v>
          </cell>
          <cell r="AD151">
            <v>39.695481335952849</v>
          </cell>
          <cell r="AE151">
            <v>39.695481335952849</v>
          </cell>
          <cell r="AF151">
            <v>39.695481335952849</v>
          </cell>
          <cell r="AG151">
            <v>39.695481335952849</v>
          </cell>
          <cell r="AH151">
            <v>39.695481335952849</v>
          </cell>
          <cell r="AI151">
            <v>39.695481335952849</v>
          </cell>
          <cell r="AJ151">
            <v>39.695481335952849</v>
          </cell>
          <cell r="AK151">
            <v>39.695481335952849</v>
          </cell>
          <cell r="AL151">
            <v>39.695481335952849</v>
          </cell>
          <cell r="AM151">
            <v>39.695481335952849</v>
          </cell>
        </row>
        <row r="152">
          <cell r="A152" t="str">
            <v>RA3ConewHigF</v>
          </cell>
          <cell r="B152" t="str">
            <v>RD</v>
          </cell>
          <cell r="C152" t="str">
            <v>Advanced</v>
          </cell>
          <cell r="D152">
            <v>30</v>
          </cell>
          <cell r="E152" t="str">
            <v>Coal</v>
          </cell>
          <cell r="F152" t="str">
            <v>newHighCF</v>
          </cell>
          <cell r="G152">
            <v>39.695481335952849</v>
          </cell>
          <cell r="H152">
            <v>39.695481335952849</v>
          </cell>
          <cell r="I152">
            <v>39.695481335952849</v>
          </cell>
          <cell r="J152">
            <v>39.695481335952849</v>
          </cell>
          <cell r="K152">
            <v>39.695481335952849</v>
          </cell>
          <cell r="L152">
            <v>39.695481335952849</v>
          </cell>
          <cell r="M152">
            <v>39.695481335952849</v>
          </cell>
          <cell r="N152">
            <v>39.695481335952849</v>
          </cell>
          <cell r="O152">
            <v>39.695481335952849</v>
          </cell>
          <cell r="P152">
            <v>39.695481335952849</v>
          </cell>
          <cell r="Q152">
            <v>39.695481335952849</v>
          </cell>
          <cell r="R152">
            <v>39.695481335952849</v>
          </cell>
          <cell r="S152">
            <v>39.695481335952849</v>
          </cell>
          <cell r="T152">
            <v>39.695481335952849</v>
          </cell>
          <cell r="U152">
            <v>39.695481335952849</v>
          </cell>
          <cell r="V152">
            <v>39.695481335952849</v>
          </cell>
          <cell r="W152">
            <v>39.695481335952849</v>
          </cell>
          <cell r="X152">
            <v>39.695481335952849</v>
          </cell>
          <cell r="Y152">
            <v>39.695481335952849</v>
          </cell>
          <cell r="Z152">
            <v>39.695481335952849</v>
          </cell>
          <cell r="AA152">
            <v>39.695481335952849</v>
          </cell>
          <cell r="AB152">
            <v>39.695481335952849</v>
          </cell>
          <cell r="AC152">
            <v>39.695481335952849</v>
          </cell>
          <cell r="AD152">
            <v>39.695481335952849</v>
          </cell>
          <cell r="AE152">
            <v>39.695481335952849</v>
          </cell>
          <cell r="AF152">
            <v>39.695481335952849</v>
          </cell>
          <cell r="AG152">
            <v>39.695481335952849</v>
          </cell>
          <cell r="AH152">
            <v>39.695481335952849</v>
          </cell>
          <cell r="AI152">
            <v>39.695481335952849</v>
          </cell>
          <cell r="AJ152">
            <v>39.695481335952849</v>
          </cell>
          <cell r="AK152">
            <v>39.695481335952849</v>
          </cell>
          <cell r="AL152">
            <v>39.695481335952849</v>
          </cell>
          <cell r="AM152">
            <v>39.695481335952849</v>
          </cell>
        </row>
        <row r="153">
          <cell r="A153" t="str">
            <v>RM3ConewHigF</v>
          </cell>
          <cell r="B153" t="str">
            <v>RD</v>
          </cell>
          <cell r="C153" t="str">
            <v>Moderate</v>
          </cell>
          <cell r="D153">
            <v>30</v>
          </cell>
          <cell r="E153" t="str">
            <v>Coal</v>
          </cell>
          <cell r="F153" t="str">
            <v>newHighCF</v>
          </cell>
          <cell r="G153">
            <v>39.695481335952849</v>
          </cell>
          <cell r="H153">
            <v>39.695481335952849</v>
          </cell>
          <cell r="I153">
            <v>39.695481335952849</v>
          </cell>
          <cell r="J153">
            <v>39.695481335952849</v>
          </cell>
          <cell r="K153">
            <v>39.695481335952849</v>
          </cell>
          <cell r="L153">
            <v>39.695481335952849</v>
          </cell>
          <cell r="M153">
            <v>39.695481335952849</v>
          </cell>
          <cell r="N153">
            <v>39.695481335952849</v>
          </cell>
          <cell r="O153">
            <v>39.695481335952849</v>
          </cell>
          <cell r="P153">
            <v>39.695481335952849</v>
          </cell>
          <cell r="Q153">
            <v>39.695481335952849</v>
          </cell>
          <cell r="R153">
            <v>39.695481335952849</v>
          </cell>
          <cell r="S153">
            <v>39.695481335952849</v>
          </cell>
          <cell r="T153">
            <v>39.695481335952849</v>
          </cell>
          <cell r="U153">
            <v>39.695481335952849</v>
          </cell>
          <cell r="V153">
            <v>39.695481335952849</v>
          </cell>
          <cell r="W153">
            <v>39.695481335952849</v>
          </cell>
          <cell r="X153">
            <v>39.695481335952849</v>
          </cell>
          <cell r="Y153">
            <v>39.695481335952849</v>
          </cell>
          <cell r="Z153">
            <v>39.695481335952849</v>
          </cell>
          <cell r="AA153">
            <v>39.695481335952849</v>
          </cell>
          <cell r="AB153">
            <v>39.695481335952849</v>
          </cell>
          <cell r="AC153">
            <v>39.695481335952849</v>
          </cell>
          <cell r="AD153">
            <v>39.695481335952849</v>
          </cell>
          <cell r="AE153">
            <v>39.695481335952849</v>
          </cell>
          <cell r="AF153">
            <v>39.695481335952849</v>
          </cell>
          <cell r="AG153">
            <v>39.695481335952849</v>
          </cell>
          <cell r="AH153">
            <v>39.695481335952849</v>
          </cell>
          <cell r="AI153">
            <v>39.695481335952849</v>
          </cell>
          <cell r="AJ153">
            <v>39.695481335952849</v>
          </cell>
          <cell r="AK153">
            <v>39.695481335952849</v>
          </cell>
          <cell r="AL153">
            <v>39.695481335952849</v>
          </cell>
          <cell r="AM153">
            <v>39.695481335952849</v>
          </cell>
        </row>
        <row r="154">
          <cell r="A154" t="str">
            <v>RC3ConewHigF</v>
          </cell>
          <cell r="B154" t="str">
            <v>RD</v>
          </cell>
          <cell r="C154" t="str">
            <v>Conservative</v>
          </cell>
          <cell r="D154">
            <v>30</v>
          </cell>
          <cell r="E154" t="str">
            <v>Coal</v>
          </cell>
          <cell r="F154" t="str">
            <v>newHighCF</v>
          </cell>
          <cell r="G154">
            <v>39.695481335952849</v>
          </cell>
          <cell r="H154">
            <v>39.695481335952849</v>
          </cell>
          <cell r="I154">
            <v>39.695481335952849</v>
          </cell>
          <cell r="J154">
            <v>39.695481335952849</v>
          </cell>
          <cell r="K154">
            <v>39.695481335952849</v>
          </cell>
          <cell r="L154">
            <v>39.695481335952849</v>
          </cell>
          <cell r="M154">
            <v>39.695481335952849</v>
          </cell>
          <cell r="N154">
            <v>39.695481335952849</v>
          </cell>
          <cell r="O154">
            <v>39.695481335952849</v>
          </cell>
          <cell r="P154">
            <v>39.695481335952849</v>
          </cell>
          <cell r="Q154">
            <v>39.695481335952849</v>
          </cell>
          <cell r="R154">
            <v>39.695481335952849</v>
          </cell>
          <cell r="S154">
            <v>39.695481335952849</v>
          </cell>
          <cell r="T154">
            <v>39.695481335952849</v>
          </cell>
          <cell r="U154">
            <v>39.695481335952849</v>
          </cell>
          <cell r="V154">
            <v>39.695481335952849</v>
          </cell>
          <cell r="W154">
            <v>39.695481335952849</v>
          </cell>
          <cell r="X154">
            <v>39.695481335952849</v>
          </cell>
          <cell r="Y154">
            <v>39.695481335952849</v>
          </cell>
          <cell r="Z154">
            <v>39.695481335952849</v>
          </cell>
          <cell r="AA154">
            <v>39.695481335952849</v>
          </cell>
          <cell r="AB154">
            <v>39.695481335952849</v>
          </cell>
          <cell r="AC154">
            <v>39.695481335952849</v>
          </cell>
          <cell r="AD154">
            <v>39.695481335952849</v>
          </cell>
          <cell r="AE154">
            <v>39.695481335952849</v>
          </cell>
          <cell r="AF154">
            <v>39.695481335952849</v>
          </cell>
          <cell r="AG154">
            <v>39.695481335952849</v>
          </cell>
          <cell r="AH154">
            <v>39.695481335952849</v>
          </cell>
          <cell r="AI154">
            <v>39.695481335952849</v>
          </cell>
          <cell r="AJ154">
            <v>39.695481335952849</v>
          </cell>
          <cell r="AK154">
            <v>39.695481335952849</v>
          </cell>
          <cell r="AL154">
            <v>39.695481335952849</v>
          </cell>
          <cell r="AM154">
            <v>39.695481335952849</v>
          </cell>
        </row>
        <row r="155">
          <cell r="A155" t="str">
            <v>RA3CoIGCCAvF</v>
          </cell>
          <cell r="B155" t="str">
            <v>RD</v>
          </cell>
          <cell r="C155" t="str">
            <v>Advanced</v>
          </cell>
          <cell r="D155">
            <v>30</v>
          </cell>
          <cell r="E155" t="str">
            <v>Coal</v>
          </cell>
          <cell r="F155" t="str">
            <v>IGCCAvgCF</v>
          </cell>
          <cell r="G155">
            <v>56.070672261119995</v>
          </cell>
          <cell r="H155">
            <v>56.070672261119995</v>
          </cell>
          <cell r="I155">
            <v>56.070672261119995</v>
          </cell>
          <cell r="J155">
            <v>56.070672261119995</v>
          </cell>
          <cell r="K155">
            <v>56.070672261119995</v>
          </cell>
          <cell r="L155">
            <v>56.070672261119995</v>
          </cell>
          <cell r="M155">
            <v>56.070672261119995</v>
          </cell>
          <cell r="N155">
            <v>56.070672261119995</v>
          </cell>
          <cell r="O155">
            <v>56.070672261119995</v>
          </cell>
          <cell r="P155">
            <v>56.070672261119995</v>
          </cell>
          <cell r="Q155">
            <v>56.070672261119995</v>
          </cell>
          <cell r="R155">
            <v>56.070672261119995</v>
          </cell>
          <cell r="S155">
            <v>56.070672261119995</v>
          </cell>
          <cell r="T155">
            <v>56.070672261119995</v>
          </cell>
          <cell r="U155">
            <v>56.070672261119995</v>
          </cell>
          <cell r="V155">
            <v>56.070672261119995</v>
          </cell>
          <cell r="W155">
            <v>56.070672261119995</v>
          </cell>
          <cell r="X155">
            <v>56.070672261119995</v>
          </cell>
          <cell r="Y155">
            <v>56.070672261119995</v>
          </cell>
          <cell r="Z155">
            <v>56.070672261119995</v>
          </cell>
          <cell r="AA155">
            <v>56.070672261119995</v>
          </cell>
          <cell r="AB155">
            <v>56.070672261119995</v>
          </cell>
          <cell r="AC155">
            <v>56.070672261119995</v>
          </cell>
          <cell r="AD155">
            <v>56.070672261119995</v>
          </cell>
          <cell r="AE155">
            <v>56.070672261119995</v>
          </cell>
          <cell r="AF155">
            <v>56.070672261119995</v>
          </cell>
          <cell r="AG155">
            <v>56.070672261119995</v>
          </cell>
          <cell r="AH155">
            <v>56.070672261119995</v>
          </cell>
          <cell r="AI155">
            <v>56.070672261119995</v>
          </cell>
          <cell r="AJ155">
            <v>56.070672261119995</v>
          </cell>
          <cell r="AK155">
            <v>56.070672261119995</v>
          </cell>
          <cell r="AL155">
            <v>56.070672261119995</v>
          </cell>
          <cell r="AM155">
            <v>56.070672261119995</v>
          </cell>
        </row>
        <row r="156">
          <cell r="A156" t="str">
            <v>RM3CoIGCCAvF</v>
          </cell>
          <cell r="B156" t="str">
            <v>RD</v>
          </cell>
          <cell r="C156" t="str">
            <v>Moderate</v>
          </cell>
          <cell r="D156">
            <v>30</v>
          </cell>
          <cell r="E156" t="str">
            <v>Coal</v>
          </cell>
          <cell r="F156" t="str">
            <v>IGCCAvgCF</v>
          </cell>
          <cell r="G156">
            <v>56.070672261119995</v>
          </cell>
          <cell r="H156">
            <v>56.070672261119995</v>
          </cell>
          <cell r="I156">
            <v>56.070672261119995</v>
          </cell>
          <cell r="J156">
            <v>56.070672261119995</v>
          </cell>
          <cell r="K156">
            <v>56.070672261119995</v>
          </cell>
          <cell r="L156">
            <v>56.070672261119995</v>
          </cell>
          <cell r="M156">
            <v>56.070672261119995</v>
          </cell>
          <cell r="N156">
            <v>56.070672261119995</v>
          </cell>
          <cell r="O156">
            <v>56.070672261119995</v>
          </cell>
          <cell r="P156">
            <v>56.070672261119995</v>
          </cell>
          <cell r="Q156">
            <v>56.070672261119995</v>
          </cell>
          <cell r="R156">
            <v>56.070672261119995</v>
          </cell>
          <cell r="S156">
            <v>56.070672261119995</v>
          </cell>
          <cell r="T156">
            <v>56.070672261119995</v>
          </cell>
          <cell r="U156">
            <v>56.070672261119995</v>
          </cell>
          <cell r="V156">
            <v>56.070672261119995</v>
          </cell>
          <cell r="W156">
            <v>56.070672261119995</v>
          </cell>
          <cell r="X156">
            <v>56.070672261119995</v>
          </cell>
          <cell r="Y156">
            <v>56.070672261119995</v>
          </cell>
          <cell r="Z156">
            <v>56.070672261119995</v>
          </cell>
          <cell r="AA156">
            <v>56.070672261119995</v>
          </cell>
          <cell r="AB156">
            <v>56.070672261119995</v>
          </cell>
          <cell r="AC156">
            <v>56.070672261119995</v>
          </cell>
          <cell r="AD156">
            <v>56.070672261119995</v>
          </cell>
          <cell r="AE156">
            <v>56.070672261119995</v>
          </cell>
          <cell r="AF156">
            <v>56.070672261119995</v>
          </cell>
          <cell r="AG156">
            <v>56.070672261119995</v>
          </cell>
          <cell r="AH156">
            <v>56.070672261119995</v>
          </cell>
          <cell r="AI156">
            <v>56.070672261119995</v>
          </cell>
          <cell r="AJ156">
            <v>56.070672261119995</v>
          </cell>
          <cell r="AK156">
            <v>56.070672261119995</v>
          </cell>
          <cell r="AL156">
            <v>56.070672261119995</v>
          </cell>
          <cell r="AM156">
            <v>56.070672261119995</v>
          </cell>
        </row>
        <row r="157">
          <cell r="A157" t="str">
            <v>RC3CoIGCCAvF</v>
          </cell>
          <cell r="B157" t="str">
            <v>RD</v>
          </cell>
          <cell r="C157" t="str">
            <v>Conservative</v>
          </cell>
          <cell r="D157">
            <v>30</v>
          </cell>
          <cell r="E157" t="str">
            <v>Coal</v>
          </cell>
          <cell r="F157" t="str">
            <v>IGCCAvgCF</v>
          </cell>
          <cell r="G157">
            <v>56.070672261119995</v>
          </cell>
          <cell r="H157">
            <v>56.070672261119995</v>
          </cell>
          <cell r="I157">
            <v>56.070672261119995</v>
          </cell>
          <cell r="J157">
            <v>56.070672261119995</v>
          </cell>
          <cell r="K157">
            <v>56.070672261119995</v>
          </cell>
          <cell r="L157">
            <v>56.070672261119995</v>
          </cell>
          <cell r="M157">
            <v>56.070672261119995</v>
          </cell>
          <cell r="N157">
            <v>56.070672261119995</v>
          </cell>
          <cell r="O157">
            <v>56.070672261119995</v>
          </cell>
          <cell r="P157">
            <v>56.070672261119995</v>
          </cell>
          <cell r="Q157">
            <v>56.070672261119995</v>
          </cell>
          <cell r="R157">
            <v>56.070672261119995</v>
          </cell>
          <cell r="S157">
            <v>56.070672261119995</v>
          </cell>
          <cell r="T157">
            <v>56.070672261119995</v>
          </cell>
          <cell r="U157">
            <v>56.070672261119995</v>
          </cell>
          <cell r="V157">
            <v>56.070672261119995</v>
          </cell>
          <cell r="W157">
            <v>56.070672261119995</v>
          </cell>
          <cell r="X157">
            <v>56.070672261119995</v>
          </cell>
          <cell r="Y157">
            <v>56.070672261119995</v>
          </cell>
          <cell r="Z157">
            <v>56.070672261119995</v>
          </cell>
          <cell r="AA157">
            <v>56.070672261119995</v>
          </cell>
          <cell r="AB157">
            <v>56.070672261119995</v>
          </cell>
          <cell r="AC157">
            <v>56.070672261119995</v>
          </cell>
          <cell r="AD157">
            <v>56.070672261119995</v>
          </cell>
          <cell r="AE157">
            <v>56.070672261119995</v>
          </cell>
          <cell r="AF157">
            <v>56.070672261119995</v>
          </cell>
          <cell r="AG157">
            <v>56.070672261119995</v>
          </cell>
          <cell r="AH157">
            <v>56.070672261119995</v>
          </cell>
          <cell r="AI157">
            <v>56.070672261119995</v>
          </cell>
          <cell r="AJ157">
            <v>56.070672261119995</v>
          </cell>
          <cell r="AK157">
            <v>56.070672261119995</v>
          </cell>
          <cell r="AL157">
            <v>56.070672261119995</v>
          </cell>
          <cell r="AM157">
            <v>56.070672261119995</v>
          </cell>
        </row>
        <row r="158">
          <cell r="A158" t="str">
            <v>RA3CoIGCCHiF</v>
          </cell>
          <cell r="B158" t="str">
            <v>RD</v>
          </cell>
          <cell r="C158" t="str">
            <v>Advanced</v>
          </cell>
          <cell r="D158">
            <v>30</v>
          </cell>
          <cell r="E158" t="str">
            <v>Coal</v>
          </cell>
          <cell r="F158" t="str">
            <v>IGCCHighCF</v>
          </cell>
          <cell r="G158">
            <v>54</v>
          </cell>
          <cell r="H158">
            <v>56.070672261119995</v>
          </cell>
          <cell r="I158">
            <v>56.070672261119995</v>
          </cell>
          <cell r="J158">
            <v>56.070672261119995</v>
          </cell>
          <cell r="K158">
            <v>56.070672261119995</v>
          </cell>
          <cell r="L158">
            <v>56.070672261119995</v>
          </cell>
          <cell r="M158">
            <v>56.070672261119995</v>
          </cell>
          <cell r="N158">
            <v>56.070672261119995</v>
          </cell>
          <cell r="O158">
            <v>56.070672261119995</v>
          </cell>
          <cell r="P158">
            <v>56.070672261119995</v>
          </cell>
          <cell r="Q158">
            <v>56.070672261119995</v>
          </cell>
          <cell r="R158">
            <v>56.070672261119995</v>
          </cell>
          <cell r="S158">
            <v>56.070672261119995</v>
          </cell>
          <cell r="T158">
            <v>56.070672261119995</v>
          </cell>
          <cell r="U158">
            <v>56.070672261119995</v>
          </cell>
          <cell r="V158">
            <v>56.070672261119995</v>
          </cell>
          <cell r="W158">
            <v>56.070672261119995</v>
          </cell>
          <cell r="X158">
            <v>56.070672261119995</v>
          </cell>
          <cell r="Y158">
            <v>56.070672261119995</v>
          </cell>
          <cell r="Z158">
            <v>56.070672261119995</v>
          </cell>
          <cell r="AA158">
            <v>56.070672261119995</v>
          </cell>
          <cell r="AB158">
            <v>56.070672261119995</v>
          </cell>
          <cell r="AC158">
            <v>56.070672261119995</v>
          </cell>
          <cell r="AD158">
            <v>56.070672261119995</v>
          </cell>
          <cell r="AE158">
            <v>56.070672261119995</v>
          </cell>
          <cell r="AF158">
            <v>56.070672261119995</v>
          </cell>
          <cell r="AG158">
            <v>56.070672261119995</v>
          </cell>
          <cell r="AH158">
            <v>56.070672261119995</v>
          </cell>
          <cell r="AI158">
            <v>56.070672261119995</v>
          </cell>
          <cell r="AJ158">
            <v>56.070672261119995</v>
          </cell>
          <cell r="AK158">
            <v>56.070672261119995</v>
          </cell>
          <cell r="AL158">
            <v>56.070672261119995</v>
          </cell>
          <cell r="AM158">
            <v>56.070672261119995</v>
          </cell>
        </row>
        <row r="159">
          <cell r="A159" t="str">
            <v>RM3CoIGCCHiF</v>
          </cell>
          <cell r="B159" t="str">
            <v>RD</v>
          </cell>
          <cell r="C159" t="str">
            <v>Moderate</v>
          </cell>
          <cell r="D159">
            <v>30</v>
          </cell>
          <cell r="E159" t="str">
            <v>Coal</v>
          </cell>
          <cell r="F159" t="str">
            <v>IGCCHighCF</v>
          </cell>
          <cell r="G159">
            <v>56.070672261119995</v>
          </cell>
          <cell r="H159">
            <v>56.070672261119995</v>
          </cell>
          <cell r="I159">
            <v>56.070672261119995</v>
          </cell>
          <cell r="J159">
            <v>56.070672261119995</v>
          </cell>
          <cell r="K159">
            <v>56.070672261119995</v>
          </cell>
          <cell r="L159">
            <v>56.070672261119995</v>
          </cell>
          <cell r="M159">
            <v>56.070672261119995</v>
          </cell>
          <cell r="N159">
            <v>56.070672261119995</v>
          </cell>
          <cell r="O159">
            <v>56.070672261119995</v>
          </cell>
          <cell r="P159">
            <v>56.070672261119995</v>
          </cell>
          <cell r="Q159">
            <v>56.070672261119995</v>
          </cell>
          <cell r="R159">
            <v>56.070672261119995</v>
          </cell>
          <cell r="S159">
            <v>56.070672261119995</v>
          </cell>
          <cell r="T159">
            <v>56.070672261119995</v>
          </cell>
          <cell r="U159">
            <v>56.070672261119995</v>
          </cell>
          <cell r="V159">
            <v>56.070672261119995</v>
          </cell>
          <cell r="W159">
            <v>56.070672261119995</v>
          </cell>
          <cell r="X159">
            <v>56.070672261119995</v>
          </cell>
          <cell r="Y159">
            <v>56.070672261119995</v>
          </cell>
          <cell r="Z159">
            <v>56.070672261119995</v>
          </cell>
          <cell r="AA159">
            <v>56.070672261119995</v>
          </cell>
          <cell r="AB159">
            <v>56.070672261119995</v>
          </cell>
          <cell r="AC159">
            <v>56.070672261119995</v>
          </cell>
          <cell r="AD159">
            <v>56.070672261119995</v>
          </cell>
          <cell r="AE159">
            <v>56.070672261119995</v>
          </cell>
          <cell r="AF159">
            <v>56.070672261119995</v>
          </cell>
          <cell r="AG159">
            <v>56.070672261119995</v>
          </cell>
          <cell r="AH159">
            <v>56.070672261119995</v>
          </cell>
          <cell r="AI159">
            <v>56.070672261119995</v>
          </cell>
          <cell r="AJ159">
            <v>56.070672261119995</v>
          </cell>
          <cell r="AK159">
            <v>56.070672261119995</v>
          </cell>
          <cell r="AL159">
            <v>56.070672261119995</v>
          </cell>
          <cell r="AM159">
            <v>56.070672261119995</v>
          </cell>
        </row>
        <row r="160">
          <cell r="A160" t="str">
            <v>RC3CoIGCCHiF</v>
          </cell>
          <cell r="B160" t="str">
            <v>RD</v>
          </cell>
          <cell r="C160" t="str">
            <v>Conservative</v>
          </cell>
          <cell r="D160">
            <v>30</v>
          </cell>
          <cell r="E160" t="str">
            <v>Coal</v>
          </cell>
          <cell r="F160" t="str">
            <v>IGCCHighCF</v>
          </cell>
          <cell r="G160">
            <v>56.070672261119995</v>
          </cell>
          <cell r="H160">
            <v>56.070672261119995</v>
          </cell>
          <cell r="I160">
            <v>56.070672261119995</v>
          </cell>
          <cell r="J160">
            <v>56.070672261119995</v>
          </cell>
          <cell r="K160">
            <v>56.070672261119995</v>
          </cell>
          <cell r="L160">
            <v>56.070672261119995</v>
          </cell>
          <cell r="M160">
            <v>56.070672261119995</v>
          </cell>
          <cell r="N160">
            <v>56.070672261119995</v>
          </cell>
          <cell r="O160">
            <v>56.070672261119995</v>
          </cell>
          <cell r="P160">
            <v>56.070672261119995</v>
          </cell>
          <cell r="Q160">
            <v>56.070672261119995</v>
          </cell>
          <cell r="R160">
            <v>56.070672261119995</v>
          </cell>
          <cell r="S160">
            <v>56.070672261119995</v>
          </cell>
          <cell r="T160">
            <v>56.070672261119995</v>
          </cell>
          <cell r="U160">
            <v>56.070672261119995</v>
          </cell>
          <cell r="V160">
            <v>56.070672261119995</v>
          </cell>
          <cell r="W160">
            <v>56.070672261119995</v>
          </cell>
          <cell r="X160">
            <v>56.070672261119995</v>
          </cell>
          <cell r="Y160">
            <v>56.070672261119995</v>
          </cell>
          <cell r="Z160">
            <v>56.070672261119995</v>
          </cell>
          <cell r="AA160">
            <v>56.070672261119995</v>
          </cell>
          <cell r="AB160">
            <v>56.070672261119995</v>
          </cell>
          <cell r="AC160">
            <v>56.070672261119995</v>
          </cell>
          <cell r="AD160">
            <v>56.070672261119995</v>
          </cell>
          <cell r="AE160">
            <v>56.070672261119995</v>
          </cell>
          <cell r="AF160">
            <v>56.070672261119995</v>
          </cell>
          <cell r="AG160">
            <v>56.070672261119995</v>
          </cell>
          <cell r="AH160">
            <v>56.070672261119995</v>
          </cell>
          <cell r="AI160">
            <v>56.070672261119995</v>
          </cell>
          <cell r="AJ160">
            <v>56.070672261119995</v>
          </cell>
          <cell r="AK160">
            <v>56.070672261119995</v>
          </cell>
          <cell r="AL160">
            <v>56.070672261119995</v>
          </cell>
          <cell r="AM160">
            <v>56.070672261119995</v>
          </cell>
        </row>
        <row r="161">
          <cell r="A161" t="str">
            <v>RA3CoCCS30AF</v>
          </cell>
          <cell r="B161" t="str">
            <v>RD</v>
          </cell>
          <cell r="C161" t="str">
            <v>Advanced</v>
          </cell>
          <cell r="D161">
            <v>30</v>
          </cell>
          <cell r="E161" t="str">
            <v>Coal</v>
          </cell>
          <cell r="F161" t="str">
            <v>CCS30AvgCF</v>
          </cell>
          <cell r="G161">
            <v>53.113948919449903</v>
          </cell>
          <cell r="H161">
            <v>53.113948919449903</v>
          </cell>
          <cell r="I161">
            <v>53.113948919449903</v>
          </cell>
          <cell r="J161">
            <v>53.113948919449903</v>
          </cell>
          <cell r="K161">
            <v>53.113948919449903</v>
          </cell>
          <cell r="L161">
            <v>53.113948919449903</v>
          </cell>
          <cell r="M161">
            <v>53.113948919449903</v>
          </cell>
          <cell r="N161">
            <v>53.113948919449903</v>
          </cell>
          <cell r="O161">
            <v>53.113948919449903</v>
          </cell>
          <cell r="P161">
            <v>53.113948919449903</v>
          </cell>
          <cell r="Q161">
            <v>53.113948919449903</v>
          </cell>
          <cell r="R161">
            <v>53.113948919449903</v>
          </cell>
          <cell r="S161">
            <v>53.113948919449903</v>
          </cell>
          <cell r="T161">
            <v>53.113948919449903</v>
          </cell>
          <cell r="U161">
            <v>53.113948919449903</v>
          </cell>
          <cell r="V161">
            <v>53.113948919449903</v>
          </cell>
          <cell r="W161">
            <v>53.113948919449903</v>
          </cell>
          <cell r="X161">
            <v>53.113948919449903</v>
          </cell>
          <cell r="Y161">
            <v>53.113948919449903</v>
          </cell>
          <cell r="Z161">
            <v>53.113948919449903</v>
          </cell>
          <cell r="AA161">
            <v>53.113948919449903</v>
          </cell>
          <cell r="AB161">
            <v>53.113948919449903</v>
          </cell>
          <cell r="AC161">
            <v>53.113948919449903</v>
          </cell>
          <cell r="AD161">
            <v>53.113948919449903</v>
          </cell>
          <cell r="AE161">
            <v>53.113948919449903</v>
          </cell>
          <cell r="AF161">
            <v>53.113948919449903</v>
          </cell>
          <cell r="AG161">
            <v>53.113948919449903</v>
          </cell>
          <cell r="AH161">
            <v>53.113948919449903</v>
          </cell>
          <cell r="AI161">
            <v>53.113948919449903</v>
          </cell>
          <cell r="AJ161">
            <v>53.113948919449903</v>
          </cell>
          <cell r="AK161">
            <v>53.113948919449903</v>
          </cell>
          <cell r="AL161">
            <v>53.113948919449903</v>
          </cell>
          <cell r="AM161">
            <v>53.113948919449903</v>
          </cell>
        </row>
        <row r="162">
          <cell r="A162" t="str">
            <v>RM3CoCCS30AF</v>
          </cell>
          <cell r="B162" t="str">
            <v>RD</v>
          </cell>
          <cell r="C162" t="str">
            <v>Moderate</v>
          </cell>
          <cell r="D162">
            <v>30</v>
          </cell>
          <cell r="E162" t="str">
            <v>Coal</v>
          </cell>
          <cell r="F162" t="str">
            <v>CCS30AvgCF</v>
          </cell>
          <cell r="G162">
            <v>53.113948919449903</v>
          </cell>
          <cell r="H162">
            <v>53.113948919449903</v>
          </cell>
          <cell r="I162">
            <v>53.113948919449903</v>
          </cell>
          <cell r="J162">
            <v>53.113948919449903</v>
          </cell>
          <cell r="K162">
            <v>53.113948919449903</v>
          </cell>
          <cell r="L162">
            <v>53.113948919449903</v>
          </cell>
          <cell r="M162">
            <v>53.113948919449903</v>
          </cell>
          <cell r="N162">
            <v>53.113948919449903</v>
          </cell>
          <cell r="O162">
            <v>53.113948919449903</v>
          </cell>
          <cell r="P162">
            <v>53.113948919449903</v>
          </cell>
          <cell r="Q162">
            <v>53.113948919449903</v>
          </cell>
          <cell r="R162">
            <v>53.113948919449903</v>
          </cell>
          <cell r="S162">
            <v>53.113948919449903</v>
          </cell>
          <cell r="T162">
            <v>53.113948919449903</v>
          </cell>
          <cell r="U162">
            <v>53.113948919449903</v>
          </cell>
          <cell r="V162">
            <v>53.113948919449903</v>
          </cell>
          <cell r="W162">
            <v>53.113948919449903</v>
          </cell>
          <cell r="X162">
            <v>53.113948919449903</v>
          </cell>
          <cell r="Y162">
            <v>53.113948919449903</v>
          </cell>
          <cell r="Z162">
            <v>53.113948919449903</v>
          </cell>
          <cell r="AA162">
            <v>53.113948919449903</v>
          </cell>
          <cell r="AB162">
            <v>53.113948919449903</v>
          </cell>
          <cell r="AC162">
            <v>53.113948919449903</v>
          </cell>
          <cell r="AD162">
            <v>53.113948919449903</v>
          </cell>
          <cell r="AE162">
            <v>53.113948919449903</v>
          </cell>
          <cell r="AF162">
            <v>53.113948919449903</v>
          </cell>
          <cell r="AG162">
            <v>53.113948919449903</v>
          </cell>
          <cell r="AH162">
            <v>53.113948919449903</v>
          </cell>
          <cell r="AI162">
            <v>53.113948919449903</v>
          </cell>
          <cell r="AJ162">
            <v>53.113948919449903</v>
          </cell>
          <cell r="AK162">
            <v>53.113948919449903</v>
          </cell>
          <cell r="AL162">
            <v>53.113948919449903</v>
          </cell>
          <cell r="AM162">
            <v>53.113948919449903</v>
          </cell>
        </row>
        <row r="163">
          <cell r="A163" t="str">
            <v>RC3CoCCS30AF</v>
          </cell>
          <cell r="B163" t="str">
            <v>RD</v>
          </cell>
          <cell r="C163" t="str">
            <v>Conservative</v>
          </cell>
          <cell r="D163">
            <v>30</v>
          </cell>
          <cell r="E163" t="str">
            <v>Coal</v>
          </cell>
          <cell r="F163" t="str">
            <v>CCS30AvgCF</v>
          </cell>
          <cell r="G163">
            <v>53.113948919449903</v>
          </cell>
          <cell r="H163">
            <v>53.113948919449903</v>
          </cell>
          <cell r="I163">
            <v>53.113948919449903</v>
          </cell>
          <cell r="J163">
            <v>53.113948919449903</v>
          </cell>
          <cell r="K163">
            <v>53.113948919449903</v>
          </cell>
          <cell r="L163">
            <v>53.113948919449903</v>
          </cell>
          <cell r="M163">
            <v>53.113948919449903</v>
          </cell>
          <cell r="N163">
            <v>53.113948919449903</v>
          </cell>
          <cell r="O163">
            <v>53.113948919449903</v>
          </cell>
          <cell r="P163">
            <v>53.113948919449903</v>
          </cell>
          <cell r="Q163">
            <v>53.113948919449903</v>
          </cell>
          <cell r="R163">
            <v>53.113948919449903</v>
          </cell>
          <cell r="S163">
            <v>53.113948919449903</v>
          </cell>
          <cell r="T163">
            <v>53.113948919449903</v>
          </cell>
          <cell r="U163">
            <v>53.113948919449903</v>
          </cell>
          <cell r="V163">
            <v>53.113948919449903</v>
          </cell>
          <cell r="W163">
            <v>53.113948919449903</v>
          </cell>
          <cell r="X163">
            <v>53.113948919449903</v>
          </cell>
          <cell r="Y163">
            <v>53.113948919449903</v>
          </cell>
          <cell r="Z163">
            <v>53.113948919449903</v>
          </cell>
          <cell r="AA163">
            <v>53.113948919449903</v>
          </cell>
          <cell r="AB163">
            <v>53.113948919449903</v>
          </cell>
          <cell r="AC163">
            <v>53.113948919449903</v>
          </cell>
          <cell r="AD163">
            <v>53.113948919449903</v>
          </cell>
          <cell r="AE163">
            <v>53.113948919449903</v>
          </cell>
          <cell r="AF163">
            <v>53.113948919449903</v>
          </cell>
          <cell r="AG163">
            <v>53.113948919449903</v>
          </cell>
          <cell r="AH163">
            <v>53.113948919449903</v>
          </cell>
          <cell r="AI163">
            <v>53.113948919449903</v>
          </cell>
          <cell r="AJ163">
            <v>53.113948919449903</v>
          </cell>
          <cell r="AK163">
            <v>53.113948919449903</v>
          </cell>
          <cell r="AL163">
            <v>53.113948919449903</v>
          </cell>
          <cell r="AM163">
            <v>53.113948919449903</v>
          </cell>
        </row>
        <row r="164">
          <cell r="A164" t="str">
            <v>RA3CoCCS90AF</v>
          </cell>
          <cell r="B164" t="str">
            <v>RD</v>
          </cell>
          <cell r="C164" t="str">
            <v>Advanced</v>
          </cell>
          <cell r="D164">
            <v>30</v>
          </cell>
          <cell r="E164" t="str">
            <v>Coal</v>
          </cell>
          <cell r="F164" t="str">
            <v>CCS90AvgCF</v>
          </cell>
          <cell r="G164">
            <v>58.241650294695482</v>
          </cell>
          <cell r="H164">
            <v>58.241650294695482</v>
          </cell>
          <cell r="I164">
            <v>58.241650294695482</v>
          </cell>
          <cell r="J164">
            <v>58.241650294695482</v>
          </cell>
          <cell r="K164">
            <v>58.241650294695482</v>
          </cell>
          <cell r="L164">
            <v>58.241650294695482</v>
          </cell>
          <cell r="M164">
            <v>58.241650294695482</v>
          </cell>
          <cell r="N164">
            <v>58.241650294695482</v>
          </cell>
          <cell r="O164">
            <v>58.241650294695482</v>
          </cell>
          <cell r="P164">
            <v>58.241650294695482</v>
          </cell>
          <cell r="Q164">
            <v>58.241650294695482</v>
          </cell>
          <cell r="R164">
            <v>58.241650294695482</v>
          </cell>
          <cell r="S164">
            <v>58.241650294695482</v>
          </cell>
          <cell r="T164">
            <v>58.241650294695482</v>
          </cell>
          <cell r="U164">
            <v>58.241650294695482</v>
          </cell>
          <cell r="V164">
            <v>58.241650294695482</v>
          </cell>
          <cell r="W164">
            <v>58.241650294695482</v>
          </cell>
          <cell r="X164">
            <v>58.241650294695482</v>
          </cell>
          <cell r="Y164">
            <v>58.241650294695482</v>
          </cell>
          <cell r="Z164">
            <v>58.241650294695482</v>
          </cell>
          <cell r="AA164">
            <v>58.241650294695482</v>
          </cell>
          <cell r="AB164">
            <v>58.241650294695482</v>
          </cell>
          <cell r="AC164">
            <v>58.241650294695482</v>
          </cell>
          <cell r="AD164">
            <v>58.241650294695482</v>
          </cell>
          <cell r="AE164">
            <v>58.241650294695482</v>
          </cell>
          <cell r="AF164">
            <v>58.241650294695482</v>
          </cell>
          <cell r="AG164">
            <v>58.241650294695482</v>
          </cell>
          <cell r="AH164">
            <v>58.241650294695482</v>
          </cell>
          <cell r="AI164">
            <v>58.241650294695482</v>
          </cell>
          <cell r="AJ164">
            <v>58.241650294695482</v>
          </cell>
          <cell r="AK164">
            <v>58.241650294695482</v>
          </cell>
          <cell r="AL164">
            <v>58.241650294695482</v>
          </cell>
          <cell r="AM164">
            <v>58.241650294695482</v>
          </cell>
        </row>
        <row r="165">
          <cell r="A165" t="str">
            <v>RM3CoCCS90AF</v>
          </cell>
          <cell r="B165" t="str">
            <v>RD</v>
          </cell>
          <cell r="C165" t="str">
            <v>Moderate</v>
          </cell>
          <cell r="D165">
            <v>30</v>
          </cell>
          <cell r="E165" t="str">
            <v>Coal</v>
          </cell>
          <cell r="F165" t="str">
            <v>CCS90AvgCF</v>
          </cell>
          <cell r="G165">
            <v>58.241650294695482</v>
          </cell>
          <cell r="H165">
            <v>58.241650294695482</v>
          </cell>
          <cell r="I165">
            <v>58.241650294695482</v>
          </cell>
          <cell r="J165">
            <v>58.241650294695482</v>
          </cell>
          <cell r="K165">
            <v>58.241650294695482</v>
          </cell>
          <cell r="L165">
            <v>58.241650294695482</v>
          </cell>
          <cell r="M165">
            <v>58.241650294695482</v>
          </cell>
          <cell r="N165">
            <v>58.241650294695482</v>
          </cell>
          <cell r="O165">
            <v>58.241650294695482</v>
          </cell>
          <cell r="P165">
            <v>58.241650294695482</v>
          </cell>
          <cell r="Q165">
            <v>58.241650294695482</v>
          </cell>
          <cell r="R165">
            <v>58.241650294695482</v>
          </cell>
          <cell r="S165">
            <v>58.241650294695482</v>
          </cell>
          <cell r="T165">
            <v>58.241650294695482</v>
          </cell>
          <cell r="U165">
            <v>58.241650294695482</v>
          </cell>
          <cell r="V165">
            <v>58.241650294695482</v>
          </cell>
          <cell r="W165">
            <v>58.241650294695482</v>
          </cell>
          <cell r="X165">
            <v>58.241650294695482</v>
          </cell>
          <cell r="Y165">
            <v>58.241650294695482</v>
          </cell>
          <cell r="Z165">
            <v>58.241650294695482</v>
          </cell>
          <cell r="AA165">
            <v>58.241650294695482</v>
          </cell>
          <cell r="AB165">
            <v>58.241650294695482</v>
          </cell>
          <cell r="AC165">
            <v>58.241650294695482</v>
          </cell>
          <cell r="AD165">
            <v>58.241650294695482</v>
          </cell>
          <cell r="AE165">
            <v>58.241650294695482</v>
          </cell>
          <cell r="AF165">
            <v>58.241650294695482</v>
          </cell>
          <cell r="AG165">
            <v>58.241650294695482</v>
          </cell>
          <cell r="AH165">
            <v>58.241650294695482</v>
          </cell>
          <cell r="AI165">
            <v>58.241650294695482</v>
          </cell>
          <cell r="AJ165">
            <v>58.241650294695482</v>
          </cell>
          <cell r="AK165">
            <v>58.241650294695482</v>
          </cell>
          <cell r="AL165">
            <v>58.241650294695482</v>
          </cell>
          <cell r="AM165">
            <v>58.241650294695482</v>
          </cell>
        </row>
        <row r="166">
          <cell r="A166" t="str">
            <v>RC3CoCCS90AF</v>
          </cell>
          <cell r="B166" t="str">
            <v>RD</v>
          </cell>
          <cell r="C166" t="str">
            <v>Conservative</v>
          </cell>
          <cell r="D166">
            <v>30</v>
          </cell>
          <cell r="E166" t="str">
            <v>Coal</v>
          </cell>
          <cell r="F166" t="str">
            <v>CCS90AvgCF</v>
          </cell>
          <cell r="G166">
            <v>58.241650294695482</v>
          </cell>
          <cell r="H166">
            <v>58.241650294695482</v>
          </cell>
          <cell r="I166">
            <v>58.241650294695482</v>
          </cell>
          <cell r="J166">
            <v>58.241650294695482</v>
          </cell>
          <cell r="K166">
            <v>58.241650294695482</v>
          </cell>
          <cell r="L166">
            <v>58.241650294695482</v>
          </cell>
          <cell r="M166">
            <v>58.241650294695482</v>
          </cell>
          <cell r="N166">
            <v>58.241650294695482</v>
          </cell>
          <cell r="O166">
            <v>58.241650294695482</v>
          </cell>
          <cell r="P166">
            <v>58.241650294695482</v>
          </cell>
          <cell r="Q166">
            <v>58.241650294695482</v>
          </cell>
          <cell r="R166">
            <v>58.241650294695482</v>
          </cell>
          <cell r="S166">
            <v>58.241650294695482</v>
          </cell>
          <cell r="T166">
            <v>58.241650294695482</v>
          </cell>
          <cell r="U166">
            <v>58.241650294695482</v>
          </cell>
          <cell r="V166">
            <v>58.241650294695482</v>
          </cell>
          <cell r="W166">
            <v>58.241650294695482</v>
          </cell>
          <cell r="X166">
            <v>58.241650294695482</v>
          </cell>
          <cell r="Y166">
            <v>58.241650294695482</v>
          </cell>
          <cell r="Z166">
            <v>58.241650294695482</v>
          </cell>
          <cell r="AA166">
            <v>58.241650294695482</v>
          </cell>
          <cell r="AB166">
            <v>58.241650294695482</v>
          </cell>
          <cell r="AC166">
            <v>58.241650294695482</v>
          </cell>
          <cell r="AD166">
            <v>58.241650294695482</v>
          </cell>
          <cell r="AE166">
            <v>58.241650294695482</v>
          </cell>
          <cell r="AF166">
            <v>58.241650294695482</v>
          </cell>
          <cell r="AG166">
            <v>58.241650294695482</v>
          </cell>
          <cell r="AH166">
            <v>58.241650294695482</v>
          </cell>
          <cell r="AI166">
            <v>58.241650294695482</v>
          </cell>
          <cell r="AJ166">
            <v>58.241650294695482</v>
          </cell>
          <cell r="AK166">
            <v>58.241650294695482</v>
          </cell>
          <cell r="AL166">
            <v>58.241650294695482</v>
          </cell>
          <cell r="AM166">
            <v>58.241650294695482</v>
          </cell>
        </row>
        <row r="167">
          <cell r="A167" t="str">
            <v>RA3CoCCS30HF</v>
          </cell>
          <cell r="B167" t="str">
            <v>RD</v>
          </cell>
          <cell r="C167" t="str">
            <v>Advanced</v>
          </cell>
          <cell r="D167">
            <v>30</v>
          </cell>
          <cell r="E167" t="str">
            <v>Coal</v>
          </cell>
          <cell r="F167" t="str">
            <v>CCS30HighCF</v>
          </cell>
          <cell r="G167">
            <v>53.113948919449903</v>
          </cell>
          <cell r="H167">
            <v>53.113948919449903</v>
          </cell>
          <cell r="I167">
            <v>53.113948919449903</v>
          </cell>
          <cell r="J167">
            <v>53.113948919449903</v>
          </cell>
          <cell r="K167">
            <v>53.113948919449903</v>
          </cell>
          <cell r="L167">
            <v>53.113948919449903</v>
          </cell>
          <cell r="M167">
            <v>53.113948919449903</v>
          </cell>
          <cell r="N167">
            <v>53.113948919449903</v>
          </cell>
          <cell r="O167">
            <v>53.113948919449903</v>
          </cell>
          <cell r="P167">
            <v>53.113948919449903</v>
          </cell>
          <cell r="Q167">
            <v>53.113948919449903</v>
          </cell>
          <cell r="R167">
            <v>53.113948919449903</v>
          </cell>
          <cell r="S167">
            <v>53.113948919449903</v>
          </cell>
          <cell r="T167">
            <v>53.113948919449903</v>
          </cell>
          <cell r="U167">
            <v>53.113948919449903</v>
          </cell>
          <cell r="V167">
            <v>53.113948919449903</v>
          </cell>
          <cell r="W167">
            <v>53.113948919449903</v>
          </cell>
          <cell r="X167">
            <v>53.113948919449903</v>
          </cell>
          <cell r="Y167">
            <v>53.113948919449903</v>
          </cell>
          <cell r="Z167">
            <v>53.113948919449903</v>
          </cell>
          <cell r="AA167">
            <v>53.113948919449903</v>
          </cell>
          <cell r="AB167">
            <v>53.113948919449903</v>
          </cell>
          <cell r="AC167">
            <v>53.113948919449903</v>
          </cell>
          <cell r="AD167">
            <v>53.113948919449903</v>
          </cell>
          <cell r="AE167">
            <v>53.113948919449903</v>
          </cell>
          <cell r="AF167">
            <v>53.113948919449903</v>
          </cell>
          <cell r="AG167">
            <v>53.113948919449903</v>
          </cell>
          <cell r="AH167">
            <v>53.113948919449903</v>
          </cell>
          <cell r="AI167">
            <v>53.113948919449903</v>
          </cell>
          <cell r="AJ167">
            <v>53.113948919449903</v>
          </cell>
          <cell r="AK167">
            <v>53.113948919449903</v>
          </cell>
          <cell r="AL167">
            <v>53.113948919449903</v>
          </cell>
          <cell r="AM167">
            <v>53.113948919449903</v>
          </cell>
        </row>
        <row r="168">
          <cell r="A168" t="str">
            <v>RM3CoCCS30HF</v>
          </cell>
          <cell r="B168" t="str">
            <v>RD</v>
          </cell>
          <cell r="C168" t="str">
            <v>Moderate</v>
          </cell>
          <cell r="D168">
            <v>30</v>
          </cell>
          <cell r="E168" t="str">
            <v>Coal</v>
          </cell>
          <cell r="F168" t="str">
            <v>CCS30HighCF</v>
          </cell>
          <cell r="G168">
            <v>53.113948919449903</v>
          </cell>
          <cell r="H168">
            <v>53.113948919449903</v>
          </cell>
          <cell r="I168">
            <v>53.113948919449903</v>
          </cell>
          <cell r="J168">
            <v>53.113948919449903</v>
          </cell>
          <cell r="K168">
            <v>53.113948919449903</v>
          </cell>
          <cell r="L168">
            <v>53.113948919449903</v>
          </cell>
          <cell r="M168">
            <v>53.113948919449903</v>
          </cell>
          <cell r="N168">
            <v>53.113948919449903</v>
          </cell>
          <cell r="O168">
            <v>53.113948919449903</v>
          </cell>
          <cell r="P168">
            <v>53.113948919449903</v>
          </cell>
          <cell r="Q168">
            <v>53.113948919449903</v>
          </cell>
          <cell r="R168">
            <v>53.113948919449903</v>
          </cell>
          <cell r="S168">
            <v>53.113948919449903</v>
          </cell>
          <cell r="T168">
            <v>53.113948919449903</v>
          </cell>
          <cell r="U168">
            <v>53.113948919449903</v>
          </cell>
          <cell r="V168">
            <v>53.113948919449903</v>
          </cell>
          <cell r="W168">
            <v>53.113948919449903</v>
          </cell>
          <cell r="X168">
            <v>53.113948919449903</v>
          </cell>
          <cell r="Y168">
            <v>53.113948919449903</v>
          </cell>
          <cell r="Z168">
            <v>53.113948919449903</v>
          </cell>
          <cell r="AA168">
            <v>53.113948919449903</v>
          </cell>
          <cell r="AB168">
            <v>53.113948919449903</v>
          </cell>
          <cell r="AC168">
            <v>53.113948919449903</v>
          </cell>
          <cell r="AD168">
            <v>53.113948919449903</v>
          </cell>
          <cell r="AE168">
            <v>53.113948919449903</v>
          </cell>
          <cell r="AF168">
            <v>53.113948919449903</v>
          </cell>
          <cell r="AG168">
            <v>53.113948919449903</v>
          </cell>
          <cell r="AH168">
            <v>53.113948919449903</v>
          </cell>
          <cell r="AI168">
            <v>53.113948919449903</v>
          </cell>
          <cell r="AJ168">
            <v>53.113948919449903</v>
          </cell>
          <cell r="AK168">
            <v>53.113948919449903</v>
          </cell>
          <cell r="AL168">
            <v>53.113948919449903</v>
          </cell>
          <cell r="AM168">
            <v>53.113948919449903</v>
          </cell>
        </row>
        <row r="169">
          <cell r="A169" t="str">
            <v>RC3CoCCS30HF</v>
          </cell>
          <cell r="B169" t="str">
            <v>RD</v>
          </cell>
          <cell r="C169" t="str">
            <v>Conservative</v>
          </cell>
          <cell r="D169">
            <v>30</v>
          </cell>
          <cell r="E169" t="str">
            <v>Coal</v>
          </cell>
          <cell r="F169" t="str">
            <v>CCS30HighCF</v>
          </cell>
          <cell r="G169">
            <v>53.113948919449903</v>
          </cell>
          <cell r="H169">
            <v>53.113948919449903</v>
          </cell>
          <cell r="I169">
            <v>53.113948919449903</v>
          </cell>
          <cell r="J169">
            <v>53.113948919449903</v>
          </cell>
          <cell r="K169">
            <v>53.113948919449903</v>
          </cell>
          <cell r="L169">
            <v>53.113948919449903</v>
          </cell>
          <cell r="M169">
            <v>53.113948919449903</v>
          </cell>
          <cell r="N169">
            <v>53.113948919449903</v>
          </cell>
          <cell r="O169">
            <v>53.113948919449903</v>
          </cell>
          <cell r="P169">
            <v>53.113948919449903</v>
          </cell>
          <cell r="Q169">
            <v>53.113948919449903</v>
          </cell>
          <cell r="R169">
            <v>53.113948919449903</v>
          </cell>
          <cell r="S169">
            <v>53.113948919449903</v>
          </cell>
          <cell r="T169">
            <v>53.113948919449903</v>
          </cell>
          <cell r="U169">
            <v>53.113948919449903</v>
          </cell>
          <cell r="V169">
            <v>53.113948919449903</v>
          </cell>
          <cell r="W169">
            <v>53.113948919449903</v>
          </cell>
          <cell r="X169">
            <v>53.113948919449903</v>
          </cell>
          <cell r="Y169">
            <v>53.113948919449903</v>
          </cell>
          <cell r="Z169">
            <v>53.113948919449903</v>
          </cell>
          <cell r="AA169">
            <v>53.113948919449903</v>
          </cell>
          <cell r="AB169">
            <v>53.113948919449903</v>
          </cell>
          <cell r="AC169">
            <v>53.113948919449903</v>
          </cell>
          <cell r="AD169">
            <v>53.113948919449903</v>
          </cell>
          <cell r="AE169">
            <v>53.113948919449903</v>
          </cell>
          <cell r="AF169">
            <v>53.113948919449903</v>
          </cell>
          <cell r="AG169">
            <v>53.113948919449903</v>
          </cell>
          <cell r="AH169">
            <v>53.113948919449903</v>
          </cell>
          <cell r="AI169">
            <v>53.113948919449903</v>
          </cell>
          <cell r="AJ169">
            <v>53.113948919449903</v>
          </cell>
          <cell r="AK169">
            <v>53.113948919449903</v>
          </cell>
          <cell r="AL169">
            <v>53.113948919449903</v>
          </cell>
          <cell r="AM169">
            <v>53.113948919449903</v>
          </cell>
        </row>
        <row r="170">
          <cell r="A170" t="str">
            <v>RA3CoCCS90HF</v>
          </cell>
          <cell r="B170" t="str">
            <v>RD</v>
          </cell>
          <cell r="C170" t="str">
            <v>Advanced</v>
          </cell>
          <cell r="D170">
            <v>30</v>
          </cell>
          <cell r="E170" t="str">
            <v>Coal</v>
          </cell>
          <cell r="F170" t="str">
            <v>CCS90HighCF</v>
          </cell>
          <cell r="G170">
            <v>58.241650294695482</v>
          </cell>
          <cell r="H170">
            <v>58.241650294695482</v>
          </cell>
          <cell r="I170">
            <v>58.241650294695482</v>
          </cell>
          <cell r="J170">
            <v>58.241650294695482</v>
          </cell>
          <cell r="K170">
            <v>58.241650294695482</v>
          </cell>
          <cell r="L170">
            <v>58.241650294695482</v>
          </cell>
          <cell r="M170">
            <v>58.241650294695482</v>
          </cell>
          <cell r="N170">
            <v>58.241650294695482</v>
          </cell>
          <cell r="O170">
            <v>58.241650294695482</v>
          </cell>
          <cell r="P170">
            <v>58.241650294695482</v>
          </cell>
          <cell r="Q170">
            <v>58.241650294695482</v>
          </cell>
          <cell r="R170">
            <v>58.241650294695482</v>
          </cell>
          <cell r="S170">
            <v>58.241650294695482</v>
          </cell>
          <cell r="T170">
            <v>58.241650294695482</v>
          </cell>
          <cell r="U170">
            <v>58.241650294695482</v>
          </cell>
          <cell r="V170">
            <v>58.241650294695482</v>
          </cell>
          <cell r="W170">
            <v>58.241650294695482</v>
          </cell>
          <cell r="X170">
            <v>58.241650294695482</v>
          </cell>
          <cell r="Y170">
            <v>58.241650294695482</v>
          </cell>
          <cell r="Z170">
            <v>58.241650294695482</v>
          </cell>
          <cell r="AA170">
            <v>58.241650294695482</v>
          </cell>
          <cell r="AB170">
            <v>58.241650294695482</v>
          </cell>
          <cell r="AC170">
            <v>58.241650294695482</v>
          </cell>
          <cell r="AD170">
            <v>58.241650294695482</v>
          </cell>
          <cell r="AE170">
            <v>58.241650294695482</v>
          </cell>
          <cell r="AF170">
            <v>58.241650294695482</v>
          </cell>
          <cell r="AG170">
            <v>58.241650294695482</v>
          </cell>
          <cell r="AH170">
            <v>58.241650294695482</v>
          </cell>
          <cell r="AI170">
            <v>58.241650294695482</v>
          </cell>
          <cell r="AJ170">
            <v>58.241650294695482</v>
          </cell>
          <cell r="AK170">
            <v>58.241650294695482</v>
          </cell>
          <cell r="AL170">
            <v>58.241650294695482</v>
          </cell>
          <cell r="AM170">
            <v>58.241650294695482</v>
          </cell>
        </row>
        <row r="171">
          <cell r="A171" t="str">
            <v>RM3CoCCS90HF</v>
          </cell>
          <cell r="B171" t="str">
            <v>RD</v>
          </cell>
          <cell r="C171" t="str">
            <v>Moderate</v>
          </cell>
          <cell r="D171">
            <v>30</v>
          </cell>
          <cell r="E171" t="str">
            <v>Coal</v>
          </cell>
          <cell r="F171" t="str">
            <v>CCS90HighCF</v>
          </cell>
          <cell r="G171">
            <v>58.241650294695482</v>
          </cell>
          <cell r="H171">
            <v>58.241650294695482</v>
          </cell>
          <cell r="I171">
            <v>58.241650294695482</v>
          </cell>
          <cell r="J171">
            <v>58.241650294695482</v>
          </cell>
          <cell r="K171">
            <v>58.241650294695482</v>
          </cell>
          <cell r="L171">
            <v>58.241650294695482</v>
          </cell>
          <cell r="M171">
            <v>58.241650294695482</v>
          </cell>
          <cell r="N171">
            <v>58.241650294695482</v>
          </cell>
          <cell r="O171">
            <v>58.241650294695482</v>
          </cell>
          <cell r="P171">
            <v>58.241650294695482</v>
          </cell>
          <cell r="Q171">
            <v>58.241650294695482</v>
          </cell>
          <cell r="R171">
            <v>58.241650294695482</v>
          </cell>
          <cell r="S171">
            <v>58.241650294695482</v>
          </cell>
          <cell r="T171">
            <v>58.241650294695482</v>
          </cell>
          <cell r="U171">
            <v>58.241650294695482</v>
          </cell>
          <cell r="V171">
            <v>58.241650294695482</v>
          </cell>
          <cell r="W171">
            <v>58.241650294695482</v>
          </cell>
          <cell r="X171">
            <v>58.241650294695482</v>
          </cell>
          <cell r="Y171">
            <v>58.241650294695482</v>
          </cell>
          <cell r="Z171">
            <v>58.241650294695482</v>
          </cell>
          <cell r="AA171">
            <v>58.241650294695482</v>
          </cell>
          <cell r="AB171">
            <v>58.241650294695482</v>
          </cell>
          <cell r="AC171">
            <v>58.241650294695482</v>
          </cell>
          <cell r="AD171">
            <v>58.241650294695482</v>
          </cell>
          <cell r="AE171">
            <v>58.241650294695482</v>
          </cell>
          <cell r="AF171">
            <v>58.241650294695482</v>
          </cell>
          <cell r="AG171">
            <v>58.241650294695482</v>
          </cell>
          <cell r="AH171">
            <v>58.241650294695482</v>
          </cell>
          <cell r="AI171">
            <v>58.241650294695482</v>
          </cell>
          <cell r="AJ171">
            <v>58.241650294695482</v>
          </cell>
          <cell r="AK171">
            <v>58.241650294695482</v>
          </cell>
          <cell r="AL171">
            <v>58.241650294695482</v>
          </cell>
          <cell r="AM171">
            <v>58.241650294695482</v>
          </cell>
        </row>
        <row r="172">
          <cell r="A172" t="str">
            <v>RC3CoCCS90HF</v>
          </cell>
          <cell r="B172" t="str">
            <v>RD</v>
          </cell>
          <cell r="C172" t="str">
            <v>Conservative</v>
          </cell>
          <cell r="D172">
            <v>30</v>
          </cell>
          <cell r="E172" t="str">
            <v>Coal</v>
          </cell>
          <cell r="F172" t="str">
            <v>CCS90HighCF</v>
          </cell>
          <cell r="G172">
            <v>58.241650294695482</v>
          </cell>
          <cell r="H172">
            <v>58.241650294695482</v>
          </cell>
          <cell r="I172">
            <v>58.241650294695482</v>
          </cell>
          <cell r="J172">
            <v>58.241650294695482</v>
          </cell>
          <cell r="K172">
            <v>58.241650294695482</v>
          </cell>
          <cell r="L172">
            <v>58.241650294695482</v>
          </cell>
          <cell r="M172">
            <v>58.241650294695482</v>
          </cell>
          <cell r="N172">
            <v>58.241650294695482</v>
          </cell>
          <cell r="O172">
            <v>58.241650294695482</v>
          </cell>
          <cell r="P172">
            <v>58.241650294695482</v>
          </cell>
          <cell r="Q172">
            <v>58.241650294695482</v>
          </cell>
          <cell r="R172">
            <v>58.241650294695482</v>
          </cell>
          <cell r="S172">
            <v>58.241650294695482</v>
          </cell>
          <cell r="T172">
            <v>58.241650294695482</v>
          </cell>
          <cell r="U172">
            <v>58.241650294695482</v>
          </cell>
          <cell r="V172">
            <v>58.241650294695482</v>
          </cell>
          <cell r="W172">
            <v>58.241650294695482</v>
          </cell>
          <cell r="X172">
            <v>58.241650294695482</v>
          </cell>
          <cell r="Y172">
            <v>58.241650294695482</v>
          </cell>
          <cell r="Z172">
            <v>58.241650294695482</v>
          </cell>
          <cell r="AA172">
            <v>58.241650294695482</v>
          </cell>
          <cell r="AB172">
            <v>58.241650294695482</v>
          </cell>
          <cell r="AC172">
            <v>58.241650294695482</v>
          </cell>
          <cell r="AD172">
            <v>58.241650294695482</v>
          </cell>
          <cell r="AE172">
            <v>58.241650294695482</v>
          </cell>
          <cell r="AF172">
            <v>58.241650294695482</v>
          </cell>
          <cell r="AG172">
            <v>58.241650294695482</v>
          </cell>
          <cell r="AH172">
            <v>58.241650294695482</v>
          </cell>
          <cell r="AI172">
            <v>58.241650294695482</v>
          </cell>
          <cell r="AJ172">
            <v>58.241650294695482</v>
          </cell>
          <cell r="AK172">
            <v>58.241650294695482</v>
          </cell>
          <cell r="AL172">
            <v>58.241650294695482</v>
          </cell>
          <cell r="AM172">
            <v>58.241650294695482</v>
          </cell>
        </row>
        <row r="173">
          <cell r="A173" t="str">
            <v>RA3NaCTAvgCF</v>
          </cell>
          <cell r="B173" t="str">
            <v>RD</v>
          </cell>
          <cell r="C173" t="str">
            <v>Advanced</v>
          </cell>
          <cell r="D173">
            <v>30</v>
          </cell>
          <cell r="E173" t="str">
            <v>NaturalGas</v>
          </cell>
          <cell r="F173" t="str">
            <v>CTAvgCF</v>
          </cell>
          <cell r="G173">
            <v>11.394891944990176</v>
          </cell>
          <cell r="H173">
            <v>11.394891944990176</v>
          </cell>
          <cell r="I173">
            <v>11.394891944990176</v>
          </cell>
          <cell r="J173">
            <v>11.394891944990176</v>
          </cell>
          <cell r="K173">
            <v>11.394891944990176</v>
          </cell>
          <cell r="L173">
            <v>11.394891944990176</v>
          </cell>
          <cell r="M173">
            <v>11.394891944990176</v>
          </cell>
          <cell r="N173">
            <v>11.394891944990176</v>
          </cell>
          <cell r="O173">
            <v>11.394891944990176</v>
          </cell>
          <cell r="P173">
            <v>11.394891944990176</v>
          </cell>
          <cell r="Q173">
            <v>11.394891944990176</v>
          </cell>
          <cell r="R173">
            <v>11.394891944990176</v>
          </cell>
          <cell r="S173">
            <v>11.394891944990176</v>
          </cell>
          <cell r="T173">
            <v>11.394891944990176</v>
          </cell>
          <cell r="U173">
            <v>11.394891944990176</v>
          </cell>
          <cell r="V173">
            <v>11.394891944990176</v>
          </cell>
          <cell r="W173">
            <v>11.394891944990176</v>
          </cell>
          <cell r="X173">
            <v>11.394891944990176</v>
          </cell>
          <cell r="Y173">
            <v>11.394891944990176</v>
          </cell>
          <cell r="Z173">
            <v>11.394891944990176</v>
          </cell>
          <cell r="AA173">
            <v>11.394891944990176</v>
          </cell>
          <cell r="AB173">
            <v>11.394891944990176</v>
          </cell>
          <cell r="AC173">
            <v>11.394891944990176</v>
          </cell>
          <cell r="AD173">
            <v>11.394891944990176</v>
          </cell>
          <cell r="AE173">
            <v>11.394891944990176</v>
          </cell>
          <cell r="AF173">
            <v>11.394891944990176</v>
          </cell>
          <cell r="AG173">
            <v>11.394891944990176</v>
          </cell>
          <cell r="AH173">
            <v>11.394891944990176</v>
          </cell>
          <cell r="AI173">
            <v>11.394891944990176</v>
          </cell>
          <cell r="AJ173">
            <v>11.394891944990176</v>
          </cell>
          <cell r="AK173">
            <v>11.394891944990176</v>
          </cell>
          <cell r="AL173">
            <v>11.394891944990176</v>
          </cell>
          <cell r="AM173">
            <v>11.394891944990176</v>
          </cell>
        </row>
        <row r="174">
          <cell r="A174" t="str">
            <v>RM3NaCTAvgCF</v>
          </cell>
          <cell r="B174" t="str">
            <v>RD</v>
          </cell>
          <cell r="C174" t="str">
            <v>Moderate</v>
          </cell>
          <cell r="D174">
            <v>30</v>
          </cell>
          <cell r="E174" t="str">
            <v>NaturalGas</v>
          </cell>
          <cell r="F174" t="str">
            <v>CTAvgCF</v>
          </cell>
          <cell r="G174">
            <v>11.394891944990176</v>
          </cell>
          <cell r="H174">
            <v>11.394891944990176</v>
          </cell>
          <cell r="I174">
            <v>11.394891944990176</v>
          </cell>
          <cell r="J174">
            <v>11.394891944990176</v>
          </cell>
          <cell r="K174">
            <v>11.394891944990176</v>
          </cell>
          <cell r="L174">
            <v>11.394891944990176</v>
          </cell>
          <cell r="M174">
            <v>11.394891944990176</v>
          </cell>
          <cell r="N174">
            <v>11.394891944990176</v>
          </cell>
          <cell r="O174">
            <v>11.394891944990176</v>
          </cell>
          <cell r="P174">
            <v>11.394891944990176</v>
          </cell>
          <cell r="Q174">
            <v>11.394891944990176</v>
          </cell>
          <cell r="R174">
            <v>11.394891944990176</v>
          </cell>
          <cell r="S174">
            <v>11.394891944990176</v>
          </cell>
          <cell r="T174">
            <v>11.394891944990176</v>
          </cell>
          <cell r="U174">
            <v>11.394891944990176</v>
          </cell>
          <cell r="V174">
            <v>11.394891944990176</v>
          </cell>
          <cell r="W174">
            <v>11.394891944990176</v>
          </cell>
          <cell r="X174">
            <v>11.394891944990176</v>
          </cell>
          <cell r="Y174">
            <v>11.394891944990176</v>
          </cell>
          <cell r="Z174">
            <v>11.394891944990176</v>
          </cell>
          <cell r="AA174">
            <v>11.394891944990176</v>
          </cell>
          <cell r="AB174">
            <v>11.394891944990176</v>
          </cell>
          <cell r="AC174">
            <v>11.394891944990176</v>
          </cell>
          <cell r="AD174">
            <v>11.394891944990176</v>
          </cell>
          <cell r="AE174">
            <v>11.394891944990176</v>
          </cell>
          <cell r="AF174">
            <v>11.394891944990176</v>
          </cell>
          <cell r="AG174">
            <v>11.394891944990176</v>
          </cell>
          <cell r="AH174">
            <v>11.394891944990176</v>
          </cell>
          <cell r="AI174">
            <v>11.394891944990176</v>
          </cell>
          <cell r="AJ174">
            <v>11.394891944990176</v>
          </cell>
          <cell r="AK174">
            <v>11.394891944990176</v>
          </cell>
          <cell r="AL174">
            <v>11.394891944990176</v>
          </cell>
          <cell r="AM174">
            <v>11.394891944990176</v>
          </cell>
        </row>
        <row r="175">
          <cell r="A175" t="str">
            <v>RC3NaCTAvgCF</v>
          </cell>
          <cell r="B175" t="str">
            <v>RD</v>
          </cell>
          <cell r="C175" t="str">
            <v>Conservative</v>
          </cell>
          <cell r="D175">
            <v>30</v>
          </cell>
          <cell r="E175" t="str">
            <v>NaturalGas</v>
          </cell>
          <cell r="F175" t="str">
            <v>CTAvgCF</v>
          </cell>
          <cell r="G175">
            <v>11.394891944990176</v>
          </cell>
          <cell r="H175">
            <v>11.394891944990176</v>
          </cell>
          <cell r="I175">
            <v>11.394891944990176</v>
          </cell>
          <cell r="J175">
            <v>11.394891944990176</v>
          </cell>
          <cell r="K175">
            <v>11.394891944990176</v>
          </cell>
          <cell r="L175">
            <v>11.394891944990176</v>
          </cell>
          <cell r="M175">
            <v>11.394891944990176</v>
          </cell>
          <cell r="N175">
            <v>11.394891944990176</v>
          </cell>
          <cell r="O175">
            <v>11.394891944990176</v>
          </cell>
          <cell r="P175">
            <v>11.394891944990176</v>
          </cell>
          <cell r="Q175">
            <v>11.394891944990176</v>
          </cell>
          <cell r="R175">
            <v>11.394891944990176</v>
          </cell>
          <cell r="S175">
            <v>11.394891944990176</v>
          </cell>
          <cell r="T175">
            <v>11.394891944990176</v>
          </cell>
          <cell r="U175">
            <v>11.394891944990176</v>
          </cell>
          <cell r="V175">
            <v>11.394891944990176</v>
          </cell>
          <cell r="W175">
            <v>11.394891944990176</v>
          </cell>
          <cell r="X175">
            <v>11.394891944990176</v>
          </cell>
          <cell r="Y175">
            <v>11.394891944990176</v>
          </cell>
          <cell r="Z175">
            <v>11.394891944990176</v>
          </cell>
          <cell r="AA175">
            <v>11.394891944990176</v>
          </cell>
          <cell r="AB175">
            <v>11.394891944990176</v>
          </cell>
          <cell r="AC175">
            <v>11.394891944990176</v>
          </cell>
          <cell r="AD175">
            <v>11.394891944990176</v>
          </cell>
          <cell r="AE175">
            <v>11.394891944990176</v>
          </cell>
          <cell r="AF175">
            <v>11.394891944990176</v>
          </cell>
          <cell r="AG175">
            <v>11.394891944990176</v>
          </cell>
          <cell r="AH175">
            <v>11.394891944990176</v>
          </cell>
          <cell r="AI175">
            <v>11.394891944990176</v>
          </cell>
          <cell r="AJ175">
            <v>11.394891944990176</v>
          </cell>
          <cell r="AK175">
            <v>11.394891944990176</v>
          </cell>
          <cell r="AL175">
            <v>11.394891944990176</v>
          </cell>
          <cell r="AM175">
            <v>11.394891944990176</v>
          </cell>
        </row>
        <row r="176">
          <cell r="A176" t="str">
            <v>RA3NaCTHighF</v>
          </cell>
          <cell r="B176" t="str">
            <v>RD</v>
          </cell>
          <cell r="C176" t="str">
            <v>Advanced</v>
          </cell>
          <cell r="D176">
            <v>30</v>
          </cell>
          <cell r="E176" t="str">
            <v>NaturalGas</v>
          </cell>
          <cell r="F176" t="str">
            <v>CTHighCF</v>
          </cell>
          <cell r="G176">
            <v>11.394891944990176</v>
          </cell>
          <cell r="H176">
            <v>11.394891944990176</v>
          </cell>
          <cell r="I176">
            <v>11.394891944990176</v>
          </cell>
          <cell r="J176">
            <v>11.394891944990176</v>
          </cell>
          <cell r="K176">
            <v>11.394891944990176</v>
          </cell>
          <cell r="L176">
            <v>11.394891944990176</v>
          </cell>
          <cell r="M176">
            <v>11.394891944990176</v>
          </cell>
          <cell r="N176">
            <v>11.394891944990176</v>
          </cell>
          <cell r="O176">
            <v>11.394891944990176</v>
          </cell>
          <cell r="P176">
            <v>11.394891944990176</v>
          </cell>
          <cell r="Q176">
            <v>11.394891944990176</v>
          </cell>
          <cell r="R176">
            <v>11.394891944990176</v>
          </cell>
          <cell r="S176">
            <v>11.394891944990176</v>
          </cell>
          <cell r="T176">
            <v>11.394891944990176</v>
          </cell>
          <cell r="U176">
            <v>11.394891944990176</v>
          </cell>
          <cell r="V176">
            <v>11.394891944990176</v>
          </cell>
          <cell r="W176">
            <v>11.394891944990176</v>
          </cell>
          <cell r="X176">
            <v>11.394891944990176</v>
          </cell>
          <cell r="Y176">
            <v>11.394891944990176</v>
          </cell>
          <cell r="Z176">
            <v>11.394891944990176</v>
          </cell>
          <cell r="AA176">
            <v>11.394891944990176</v>
          </cell>
          <cell r="AB176">
            <v>11.394891944990176</v>
          </cell>
          <cell r="AC176">
            <v>11.394891944990176</v>
          </cell>
          <cell r="AD176">
            <v>11.394891944990176</v>
          </cell>
          <cell r="AE176">
            <v>11.394891944990176</v>
          </cell>
          <cell r="AF176">
            <v>11.394891944990176</v>
          </cell>
          <cell r="AG176">
            <v>11.394891944990176</v>
          </cell>
          <cell r="AH176">
            <v>11.394891944990176</v>
          </cell>
          <cell r="AI176">
            <v>11.394891944990176</v>
          </cell>
          <cell r="AJ176">
            <v>11.394891944990176</v>
          </cell>
          <cell r="AK176">
            <v>11.394891944990176</v>
          </cell>
          <cell r="AL176">
            <v>11.394891944990176</v>
          </cell>
          <cell r="AM176">
            <v>11.394891944990176</v>
          </cell>
        </row>
        <row r="177">
          <cell r="A177" t="str">
            <v>RM3NaCTHighF</v>
          </cell>
          <cell r="B177" t="str">
            <v>RD</v>
          </cell>
          <cell r="C177" t="str">
            <v>Moderate</v>
          </cell>
          <cell r="D177">
            <v>30</v>
          </cell>
          <cell r="E177" t="str">
            <v>NaturalGas</v>
          </cell>
          <cell r="F177" t="str">
            <v>CTHighCF</v>
          </cell>
          <cell r="G177">
            <v>11.394891944990176</v>
          </cell>
          <cell r="H177">
            <v>11.394891944990176</v>
          </cell>
          <cell r="I177">
            <v>11.394891944990176</v>
          </cell>
          <cell r="J177">
            <v>11.394891944990176</v>
          </cell>
          <cell r="K177">
            <v>11.394891944990176</v>
          </cell>
          <cell r="L177">
            <v>11.394891944990176</v>
          </cell>
          <cell r="M177">
            <v>11.394891944990176</v>
          </cell>
          <cell r="N177">
            <v>11.394891944990176</v>
          </cell>
          <cell r="O177">
            <v>11.394891944990176</v>
          </cell>
          <cell r="P177">
            <v>11.394891944990176</v>
          </cell>
          <cell r="Q177">
            <v>11.394891944990176</v>
          </cell>
          <cell r="R177">
            <v>11.394891944990176</v>
          </cell>
          <cell r="S177">
            <v>11.394891944990176</v>
          </cell>
          <cell r="T177">
            <v>11.394891944990176</v>
          </cell>
          <cell r="U177">
            <v>11.394891944990176</v>
          </cell>
          <cell r="V177">
            <v>11.394891944990176</v>
          </cell>
          <cell r="W177">
            <v>11.394891944990176</v>
          </cell>
          <cell r="X177">
            <v>11.394891944990176</v>
          </cell>
          <cell r="Y177">
            <v>11.394891944990176</v>
          </cell>
          <cell r="Z177">
            <v>11.394891944990176</v>
          </cell>
          <cell r="AA177">
            <v>11.394891944990176</v>
          </cell>
          <cell r="AB177">
            <v>11.394891944990176</v>
          </cell>
          <cell r="AC177">
            <v>11.394891944990176</v>
          </cell>
          <cell r="AD177">
            <v>11.394891944990176</v>
          </cell>
          <cell r="AE177">
            <v>11.394891944990176</v>
          </cell>
          <cell r="AF177">
            <v>11.394891944990176</v>
          </cell>
          <cell r="AG177">
            <v>11.394891944990176</v>
          </cell>
          <cell r="AH177">
            <v>11.394891944990176</v>
          </cell>
          <cell r="AI177">
            <v>11.394891944990176</v>
          </cell>
          <cell r="AJ177">
            <v>11.394891944990176</v>
          </cell>
          <cell r="AK177">
            <v>11.394891944990176</v>
          </cell>
          <cell r="AL177">
            <v>11.394891944990176</v>
          </cell>
          <cell r="AM177">
            <v>11.394891944990176</v>
          </cell>
        </row>
        <row r="178">
          <cell r="A178" t="str">
            <v>RC3NaCTHighF</v>
          </cell>
          <cell r="B178" t="str">
            <v>RD</v>
          </cell>
          <cell r="C178" t="str">
            <v>Conservative</v>
          </cell>
          <cell r="D178">
            <v>30</v>
          </cell>
          <cell r="E178" t="str">
            <v>NaturalGas</v>
          </cell>
          <cell r="F178" t="str">
            <v>CTHighCF</v>
          </cell>
          <cell r="G178">
            <v>11.394891944990176</v>
          </cell>
          <cell r="H178">
            <v>11.394891944990176</v>
          </cell>
          <cell r="I178">
            <v>11.394891944990176</v>
          </cell>
          <cell r="J178">
            <v>11.394891944990176</v>
          </cell>
          <cell r="K178">
            <v>11.394891944990176</v>
          </cell>
          <cell r="L178">
            <v>11.394891944990176</v>
          </cell>
          <cell r="M178">
            <v>11.394891944990176</v>
          </cell>
          <cell r="N178">
            <v>11.394891944990176</v>
          </cell>
          <cell r="O178">
            <v>11.394891944990176</v>
          </cell>
          <cell r="P178">
            <v>11.394891944990176</v>
          </cell>
          <cell r="Q178">
            <v>11.394891944990176</v>
          </cell>
          <cell r="R178">
            <v>11.394891944990176</v>
          </cell>
          <cell r="S178">
            <v>11.394891944990176</v>
          </cell>
          <cell r="T178">
            <v>11.394891944990176</v>
          </cell>
          <cell r="U178">
            <v>11.394891944990176</v>
          </cell>
          <cell r="V178">
            <v>11.394891944990176</v>
          </cell>
          <cell r="W178">
            <v>11.394891944990176</v>
          </cell>
          <cell r="X178">
            <v>11.394891944990176</v>
          </cell>
          <cell r="Y178">
            <v>11.394891944990176</v>
          </cell>
          <cell r="Z178">
            <v>11.394891944990176</v>
          </cell>
          <cell r="AA178">
            <v>11.394891944990176</v>
          </cell>
          <cell r="AB178">
            <v>11.394891944990176</v>
          </cell>
          <cell r="AC178">
            <v>11.394891944990176</v>
          </cell>
          <cell r="AD178">
            <v>11.394891944990176</v>
          </cell>
          <cell r="AE178">
            <v>11.394891944990176</v>
          </cell>
          <cell r="AF178">
            <v>11.394891944990176</v>
          </cell>
          <cell r="AG178">
            <v>11.394891944990176</v>
          </cell>
          <cell r="AH178">
            <v>11.394891944990176</v>
          </cell>
          <cell r="AI178">
            <v>11.394891944990176</v>
          </cell>
          <cell r="AJ178">
            <v>11.394891944990176</v>
          </cell>
          <cell r="AK178">
            <v>11.394891944990176</v>
          </cell>
          <cell r="AL178">
            <v>11.394891944990176</v>
          </cell>
          <cell r="AM178">
            <v>11.394891944990176</v>
          </cell>
        </row>
        <row r="179">
          <cell r="A179" t="str">
            <v>RA3NaCCAvgCF</v>
          </cell>
          <cell r="B179" t="str">
            <v>RD</v>
          </cell>
          <cell r="C179" t="str">
            <v>Advanced</v>
          </cell>
          <cell r="D179">
            <v>30</v>
          </cell>
          <cell r="E179" t="str">
            <v>NaturalGas</v>
          </cell>
          <cell r="F179" t="str">
            <v>CCAvgCF</v>
          </cell>
          <cell r="G179">
            <v>12.86345776031434</v>
          </cell>
          <cell r="H179">
            <v>12.86345776031434</v>
          </cell>
          <cell r="I179">
            <v>12.86345776031434</v>
          </cell>
          <cell r="J179">
            <v>12.86345776031434</v>
          </cell>
          <cell r="K179">
            <v>12.86345776031434</v>
          </cell>
          <cell r="L179">
            <v>12.86345776031434</v>
          </cell>
          <cell r="M179">
            <v>12.86345776031434</v>
          </cell>
          <cell r="N179">
            <v>12.86345776031434</v>
          </cell>
          <cell r="O179">
            <v>12.86345776031434</v>
          </cell>
          <cell r="P179">
            <v>12.86345776031434</v>
          </cell>
          <cell r="Q179">
            <v>12.86345776031434</v>
          </cell>
          <cell r="R179">
            <v>12.86345776031434</v>
          </cell>
          <cell r="S179">
            <v>12.86345776031434</v>
          </cell>
          <cell r="T179">
            <v>12.86345776031434</v>
          </cell>
          <cell r="U179">
            <v>12.86345776031434</v>
          </cell>
          <cell r="V179">
            <v>12.86345776031434</v>
          </cell>
          <cell r="W179">
            <v>12.86345776031434</v>
          </cell>
          <cell r="X179">
            <v>12.86345776031434</v>
          </cell>
          <cell r="Y179">
            <v>12.86345776031434</v>
          </cell>
          <cell r="Z179">
            <v>12.86345776031434</v>
          </cell>
          <cell r="AA179">
            <v>12.86345776031434</v>
          </cell>
          <cell r="AB179">
            <v>12.86345776031434</v>
          </cell>
          <cell r="AC179">
            <v>12.86345776031434</v>
          </cell>
          <cell r="AD179">
            <v>12.86345776031434</v>
          </cell>
          <cell r="AE179">
            <v>12.86345776031434</v>
          </cell>
          <cell r="AF179">
            <v>12.86345776031434</v>
          </cell>
          <cell r="AG179">
            <v>12.86345776031434</v>
          </cell>
          <cell r="AH179">
            <v>12.86345776031434</v>
          </cell>
          <cell r="AI179">
            <v>12.86345776031434</v>
          </cell>
          <cell r="AJ179">
            <v>12.86345776031434</v>
          </cell>
          <cell r="AK179">
            <v>12.86345776031434</v>
          </cell>
          <cell r="AL179">
            <v>12.86345776031434</v>
          </cell>
          <cell r="AM179">
            <v>12.86345776031434</v>
          </cell>
        </row>
        <row r="180">
          <cell r="A180" t="str">
            <v>RM3NaCCAvgCF</v>
          </cell>
          <cell r="B180" t="str">
            <v>RD</v>
          </cell>
          <cell r="C180" t="str">
            <v>Moderate</v>
          </cell>
          <cell r="D180">
            <v>30</v>
          </cell>
          <cell r="E180" t="str">
            <v>NaturalGas</v>
          </cell>
          <cell r="F180" t="str">
            <v>CCAvgCF</v>
          </cell>
          <cell r="G180">
            <v>12.86345776031434</v>
          </cell>
          <cell r="H180">
            <v>12.86345776031434</v>
          </cell>
          <cell r="I180">
            <v>12.86345776031434</v>
          </cell>
          <cell r="J180">
            <v>12.86345776031434</v>
          </cell>
          <cell r="K180">
            <v>12.86345776031434</v>
          </cell>
          <cell r="L180">
            <v>12.86345776031434</v>
          </cell>
          <cell r="M180">
            <v>12.86345776031434</v>
          </cell>
          <cell r="N180">
            <v>12.86345776031434</v>
          </cell>
          <cell r="O180">
            <v>12.86345776031434</v>
          </cell>
          <cell r="P180">
            <v>12.86345776031434</v>
          </cell>
          <cell r="Q180">
            <v>12.86345776031434</v>
          </cell>
          <cell r="R180">
            <v>12.86345776031434</v>
          </cell>
          <cell r="S180">
            <v>12.86345776031434</v>
          </cell>
          <cell r="T180">
            <v>12.86345776031434</v>
          </cell>
          <cell r="U180">
            <v>12.86345776031434</v>
          </cell>
          <cell r="V180">
            <v>12.86345776031434</v>
          </cell>
          <cell r="W180">
            <v>12.86345776031434</v>
          </cell>
          <cell r="X180">
            <v>12.86345776031434</v>
          </cell>
          <cell r="Y180">
            <v>12.86345776031434</v>
          </cell>
          <cell r="Z180">
            <v>12.86345776031434</v>
          </cell>
          <cell r="AA180">
            <v>12.86345776031434</v>
          </cell>
          <cell r="AB180">
            <v>12.86345776031434</v>
          </cell>
          <cell r="AC180">
            <v>12.86345776031434</v>
          </cell>
          <cell r="AD180">
            <v>12.86345776031434</v>
          </cell>
          <cell r="AE180">
            <v>12.86345776031434</v>
          </cell>
          <cell r="AF180">
            <v>12.86345776031434</v>
          </cell>
          <cell r="AG180">
            <v>12.86345776031434</v>
          </cell>
          <cell r="AH180">
            <v>12.86345776031434</v>
          </cell>
          <cell r="AI180">
            <v>12.86345776031434</v>
          </cell>
          <cell r="AJ180">
            <v>12.86345776031434</v>
          </cell>
          <cell r="AK180">
            <v>12.86345776031434</v>
          </cell>
          <cell r="AL180">
            <v>12.86345776031434</v>
          </cell>
          <cell r="AM180">
            <v>12.86345776031434</v>
          </cell>
        </row>
        <row r="181">
          <cell r="A181" t="str">
            <v>RC3NaCCAvgCF</v>
          </cell>
          <cell r="B181" t="str">
            <v>RD</v>
          </cell>
          <cell r="C181" t="str">
            <v>Conservative</v>
          </cell>
          <cell r="D181">
            <v>30</v>
          </cell>
          <cell r="E181" t="str">
            <v>NaturalGas</v>
          </cell>
          <cell r="F181" t="str">
            <v>CCAvgCF</v>
          </cell>
          <cell r="G181">
            <v>12.86345776031434</v>
          </cell>
          <cell r="H181">
            <v>12.86345776031434</v>
          </cell>
          <cell r="I181">
            <v>12.86345776031434</v>
          </cell>
          <cell r="J181">
            <v>12.86345776031434</v>
          </cell>
          <cell r="K181">
            <v>12.86345776031434</v>
          </cell>
          <cell r="L181">
            <v>12.86345776031434</v>
          </cell>
          <cell r="M181">
            <v>12.86345776031434</v>
          </cell>
          <cell r="N181">
            <v>12.86345776031434</v>
          </cell>
          <cell r="O181">
            <v>12.86345776031434</v>
          </cell>
          <cell r="P181">
            <v>12.86345776031434</v>
          </cell>
          <cell r="Q181">
            <v>12.86345776031434</v>
          </cell>
          <cell r="R181">
            <v>12.86345776031434</v>
          </cell>
          <cell r="S181">
            <v>12.86345776031434</v>
          </cell>
          <cell r="T181">
            <v>12.86345776031434</v>
          </cell>
          <cell r="U181">
            <v>12.86345776031434</v>
          </cell>
          <cell r="V181">
            <v>12.86345776031434</v>
          </cell>
          <cell r="W181">
            <v>12.86345776031434</v>
          </cell>
          <cell r="X181">
            <v>12.86345776031434</v>
          </cell>
          <cell r="Y181">
            <v>12.86345776031434</v>
          </cell>
          <cell r="Z181">
            <v>12.86345776031434</v>
          </cell>
          <cell r="AA181">
            <v>12.86345776031434</v>
          </cell>
          <cell r="AB181">
            <v>12.86345776031434</v>
          </cell>
          <cell r="AC181">
            <v>12.86345776031434</v>
          </cell>
          <cell r="AD181">
            <v>12.86345776031434</v>
          </cell>
          <cell r="AE181">
            <v>12.86345776031434</v>
          </cell>
          <cell r="AF181">
            <v>12.86345776031434</v>
          </cell>
          <cell r="AG181">
            <v>12.86345776031434</v>
          </cell>
          <cell r="AH181">
            <v>12.86345776031434</v>
          </cell>
          <cell r="AI181">
            <v>12.86345776031434</v>
          </cell>
          <cell r="AJ181">
            <v>12.86345776031434</v>
          </cell>
          <cell r="AK181">
            <v>12.86345776031434</v>
          </cell>
          <cell r="AL181">
            <v>12.86345776031434</v>
          </cell>
          <cell r="AM181">
            <v>12.86345776031434</v>
          </cell>
        </row>
        <row r="182">
          <cell r="A182" t="str">
            <v>RA3NaCCHighF</v>
          </cell>
          <cell r="B182" t="str">
            <v>RD</v>
          </cell>
          <cell r="C182" t="str">
            <v>Advanced</v>
          </cell>
          <cell r="D182">
            <v>30</v>
          </cell>
          <cell r="E182" t="str">
            <v>NaturalGas</v>
          </cell>
          <cell r="F182" t="str">
            <v>CCHighCF</v>
          </cell>
          <cell r="G182">
            <v>12.86345776031434</v>
          </cell>
          <cell r="H182">
            <v>12.86345776031434</v>
          </cell>
          <cell r="I182">
            <v>12.86345776031434</v>
          </cell>
          <cell r="J182">
            <v>12.86345776031434</v>
          </cell>
          <cell r="K182">
            <v>12.86345776031434</v>
          </cell>
          <cell r="L182">
            <v>12.86345776031434</v>
          </cell>
          <cell r="M182">
            <v>12.86345776031434</v>
          </cell>
          <cell r="N182">
            <v>12.86345776031434</v>
          </cell>
          <cell r="O182">
            <v>12.86345776031434</v>
          </cell>
          <cell r="P182">
            <v>12.86345776031434</v>
          </cell>
          <cell r="Q182">
            <v>12.86345776031434</v>
          </cell>
          <cell r="R182">
            <v>12.86345776031434</v>
          </cell>
          <cell r="S182">
            <v>12.86345776031434</v>
          </cell>
          <cell r="T182">
            <v>12.86345776031434</v>
          </cell>
          <cell r="U182">
            <v>12.86345776031434</v>
          </cell>
          <cell r="V182">
            <v>12.86345776031434</v>
          </cell>
          <cell r="W182">
            <v>12.86345776031434</v>
          </cell>
          <cell r="X182">
            <v>12.86345776031434</v>
          </cell>
          <cell r="Y182">
            <v>12.86345776031434</v>
          </cell>
          <cell r="Z182">
            <v>12.86345776031434</v>
          </cell>
          <cell r="AA182">
            <v>12.86345776031434</v>
          </cell>
          <cell r="AB182">
            <v>12.86345776031434</v>
          </cell>
          <cell r="AC182">
            <v>12.86345776031434</v>
          </cell>
          <cell r="AD182">
            <v>12.86345776031434</v>
          </cell>
          <cell r="AE182">
            <v>12.86345776031434</v>
          </cell>
          <cell r="AF182">
            <v>12.86345776031434</v>
          </cell>
          <cell r="AG182">
            <v>12.86345776031434</v>
          </cell>
          <cell r="AH182">
            <v>12.86345776031434</v>
          </cell>
          <cell r="AI182">
            <v>12.86345776031434</v>
          </cell>
          <cell r="AJ182">
            <v>12.86345776031434</v>
          </cell>
          <cell r="AK182">
            <v>12.86345776031434</v>
          </cell>
          <cell r="AL182">
            <v>12.86345776031434</v>
          </cell>
          <cell r="AM182">
            <v>12.86345776031434</v>
          </cell>
        </row>
        <row r="183">
          <cell r="A183" t="str">
            <v>RM3NaCCHighF</v>
          </cell>
          <cell r="B183" t="str">
            <v>RD</v>
          </cell>
          <cell r="C183" t="str">
            <v>Moderate</v>
          </cell>
          <cell r="D183">
            <v>30</v>
          </cell>
          <cell r="E183" t="str">
            <v>NaturalGas</v>
          </cell>
          <cell r="F183" t="str">
            <v>CCHighCF</v>
          </cell>
          <cell r="G183">
            <v>12.86345776031434</v>
          </cell>
          <cell r="H183">
            <v>12.86345776031434</v>
          </cell>
          <cell r="I183">
            <v>12.86345776031434</v>
          </cell>
          <cell r="J183">
            <v>12.86345776031434</v>
          </cell>
          <cell r="K183">
            <v>12.86345776031434</v>
          </cell>
          <cell r="L183">
            <v>12.86345776031434</v>
          </cell>
          <cell r="M183">
            <v>12.86345776031434</v>
          </cell>
          <cell r="N183">
            <v>12.86345776031434</v>
          </cell>
          <cell r="O183">
            <v>12.86345776031434</v>
          </cell>
          <cell r="P183">
            <v>12.86345776031434</v>
          </cell>
          <cell r="Q183">
            <v>12.86345776031434</v>
          </cell>
          <cell r="R183">
            <v>12.86345776031434</v>
          </cell>
          <cell r="S183">
            <v>12.86345776031434</v>
          </cell>
          <cell r="T183">
            <v>12.86345776031434</v>
          </cell>
          <cell r="U183">
            <v>12.86345776031434</v>
          </cell>
          <cell r="V183">
            <v>12.86345776031434</v>
          </cell>
          <cell r="W183">
            <v>12.86345776031434</v>
          </cell>
          <cell r="X183">
            <v>12.86345776031434</v>
          </cell>
          <cell r="Y183">
            <v>12.86345776031434</v>
          </cell>
          <cell r="Z183">
            <v>12.86345776031434</v>
          </cell>
          <cell r="AA183">
            <v>12.86345776031434</v>
          </cell>
          <cell r="AB183">
            <v>12.86345776031434</v>
          </cell>
          <cell r="AC183">
            <v>12.86345776031434</v>
          </cell>
          <cell r="AD183">
            <v>12.86345776031434</v>
          </cell>
          <cell r="AE183">
            <v>12.86345776031434</v>
          </cell>
          <cell r="AF183">
            <v>12.86345776031434</v>
          </cell>
          <cell r="AG183">
            <v>12.86345776031434</v>
          </cell>
          <cell r="AH183">
            <v>12.86345776031434</v>
          </cell>
          <cell r="AI183">
            <v>12.86345776031434</v>
          </cell>
          <cell r="AJ183">
            <v>12.86345776031434</v>
          </cell>
          <cell r="AK183">
            <v>12.86345776031434</v>
          </cell>
          <cell r="AL183">
            <v>12.86345776031434</v>
          </cell>
          <cell r="AM183">
            <v>12.86345776031434</v>
          </cell>
        </row>
        <row r="184">
          <cell r="A184" t="str">
            <v>RC3NaCCHighF</v>
          </cell>
          <cell r="B184" t="str">
            <v>RD</v>
          </cell>
          <cell r="C184" t="str">
            <v>Conservative</v>
          </cell>
          <cell r="D184">
            <v>30</v>
          </cell>
          <cell r="E184" t="str">
            <v>NaturalGas</v>
          </cell>
          <cell r="F184" t="str">
            <v>CCHighCF</v>
          </cell>
          <cell r="G184">
            <v>12.86345776031434</v>
          </cell>
          <cell r="H184">
            <v>12.86345776031434</v>
          </cell>
          <cell r="I184">
            <v>12.86345776031434</v>
          </cell>
          <cell r="J184">
            <v>12.86345776031434</v>
          </cell>
          <cell r="K184">
            <v>12.86345776031434</v>
          </cell>
          <cell r="L184">
            <v>12.86345776031434</v>
          </cell>
          <cell r="M184">
            <v>12.86345776031434</v>
          </cell>
          <cell r="N184">
            <v>12.86345776031434</v>
          </cell>
          <cell r="O184">
            <v>12.86345776031434</v>
          </cell>
          <cell r="P184">
            <v>12.86345776031434</v>
          </cell>
          <cell r="Q184">
            <v>12.86345776031434</v>
          </cell>
          <cell r="R184">
            <v>12.86345776031434</v>
          </cell>
          <cell r="S184">
            <v>12.86345776031434</v>
          </cell>
          <cell r="T184">
            <v>12.86345776031434</v>
          </cell>
          <cell r="U184">
            <v>12.86345776031434</v>
          </cell>
          <cell r="V184">
            <v>12.86345776031434</v>
          </cell>
          <cell r="W184">
            <v>12.86345776031434</v>
          </cell>
          <cell r="X184">
            <v>12.86345776031434</v>
          </cell>
          <cell r="Y184">
            <v>12.86345776031434</v>
          </cell>
          <cell r="Z184">
            <v>12.86345776031434</v>
          </cell>
          <cell r="AA184">
            <v>12.86345776031434</v>
          </cell>
          <cell r="AB184">
            <v>12.86345776031434</v>
          </cell>
          <cell r="AC184">
            <v>12.86345776031434</v>
          </cell>
          <cell r="AD184">
            <v>12.86345776031434</v>
          </cell>
          <cell r="AE184">
            <v>12.86345776031434</v>
          </cell>
          <cell r="AF184">
            <v>12.86345776031434</v>
          </cell>
          <cell r="AG184">
            <v>12.86345776031434</v>
          </cell>
          <cell r="AH184">
            <v>12.86345776031434</v>
          </cell>
          <cell r="AI184">
            <v>12.86345776031434</v>
          </cell>
          <cell r="AJ184">
            <v>12.86345776031434</v>
          </cell>
          <cell r="AK184">
            <v>12.86345776031434</v>
          </cell>
          <cell r="AL184">
            <v>12.86345776031434</v>
          </cell>
          <cell r="AM184">
            <v>12.86345776031434</v>
          </cell>
        </row>
        <row r="185">
          <cell r="A185" t="str">
            <v>RA3NaCCCCSAF</v>
          </cell>
          <cell r="B185" t="str">
            <v>RD</v>
          </cell>
          <cell r="C185" t="str">
            <v>Advanced</v>
          </cell>
          <cell r="D185">
            <v>30</v>
          </cell>
          <cell r="E185" t="str">
            <v>NaturalGas</v>
          </cell>
          <cell r="F185" t="str">
            <v>CCCCSAvgCF</v>
          </cell>
          <cell r="G185">
            <v>26.994106090373279</v>
          </cell>
          <cell r="H185">
            <v>26.994106090373279</v>
          </cell>
          <cell r="I185">
            <v>26.994106090373279</v>
          </cell>
          <cell r="J185">
            <v>26.994106090373279</v>
          </cell>
          <cell r="K185">
            <v>26.994106090373279</v>
          </cell>
          <cell r="L185">
            <v>26.994106090373279</v>
          </cell>
          <cell r="M185">
            <v>26.994106090373279</v>
          </cell>
          <cell r="N185">
            <v>26.994106090373279</v>
          </cell>
          <cell r="O185">
            <v>26.994106090373279</v>
          </cell>
          <cell r="P185">
            <v>26.994106090373279</v>
          </cell>
          <cell r="Q185">
            <v>26.994106090373279</v>
          </cell>
          <cell r="R185">
            <v>26.994106090373279</v>
          </cell>
          <cell r="S185">
            <v>26.994106090373279</v>
          </cell>
          <cell r="T185">
            <v>26.994106090373279</v>
          </cell>
          <cell r="U185">
            <v>26.994106090373279</v>
          </cell>
          <cell r="V185">
            <v>26.994106090373279</v>
          </cell>
          <cell r="W185">
            <v>26.994106090373279</v>
          </cell>
          <cell r="X185">
            <v>26.994106090373279</v>
          </cell>
          <cell r="Y185">
            <v>26.994106090373279</v>
          </cell>
          <cell r="Z185">
            <v>26.994106090373279</v>
          </cell>
          <cell r="AA185">
            <v>26.994106090373279</v>
          </cell>
          <cell r="AB185">
            <v>26.994106090373279</v>
          </cell>
          <cell r="AC185">
            <v>26.994106090373279</v>
          </cell>
          <cell r="AD185">
            <v>26.994106090373279</v>
          </cell>
          <cell r="AE185">
            <v>26.994106090373279</v>
          </cell>
          <cell r="AF185">
            <v>26.994106090373279</v>
          </cell>
          <cell r="AG185">
            <v>26.994106090373279</v>
          </cell>
          <cell r="AH185">
            <v>26.994106090373279</v>
          </cell>
          <cell r="AI185">
            <v>26.994106090373279</v>
          </cell>
          <cell r="AJ185">
            <v>26.994106090373279</v>
          </cell>
          <cell r="AK185">
            <v>26.994106090373279</v>
          </cell>
          <cell r="AL185">
            <v>26.994106090373279</v>
          </cell>
          <cell r="AM185">
            <v>26.994106090373279</v>
          </cell>
        </row>
        <row r="186">
          <cell r="A186" t="str">
            <v>RM3NaCCCCSAF</v>
          </cell>
          <cell r="B186" t="str">
            <v>RD</v>
          </cell>
          <cell r="C186" t="str">
            <v>Moderate</v>
          </cell>
          <cell r="D186">
            <v>30</v>
          </cell>
          <cell r="E186" t="str">
            <v>NaturalGas</v>
          </cell>
          <cell r="F186" t="str">
            <v>CCCCSAvgCF</v>
          </cell>
          <cell r="G186">
            <v>26.994106090373279</v>
          </cell>
          <cell r="H186">
            <v>26.994106090373279</v>
          </cell>
          <cell r="I186">
            <v>26.994106090373279</v>
          </cell>
          <cell r="J186">
            <v>26.994106090373279</v>
          </cell>
          <cell r="K186">
            <v>26.994106090373279</v>
          </cell>
          <cell r="L186">
            <v>26.994106090373279</v>
          </cell>
          <cell r="M186">
            <v>26.994106090373279</v>
          </cell>
          <cell r="N186">
            <v>26.994106090373279</v>
          </cell>
          <cell r="O186">
            <v>26.994106090373279</v>
          </cell>
          <cell r="P186">
            <v>26.994106090373279</v>
          </cell>
          <cell r="Q186">
            <v>26.994106090373279</v>
          </cell>
          <cell r="R186">
            <v>26.994106090373279</v>
          </cell>
          <cell r="S186">
            <v>26.994106090373279</v>
          </cell>
          <cell r="T186">
            <v>26.994106090373279</v>
          </cell>
          <cell r="U186">
            <v>26.994106090373279</v>
          </cell>
          <cell r="V186">
            <v>26.994106090373279</v>
          </cell>
          <cell r="W186">
            <v>26.994106090373279</v>
          </cell>
          <cell r="X186">
            <v>26.994106090373279</v>
          </cell>
          <cell r="Y186">
            <v>26.994106090373279</v>
          </cell>
          <cell r="Z186">
            <v>26.994106090373279</v>
          </cell>
          <cell r="AA186">
            <v>26.994106090373279</v>
          </cell>
          <cell r="AB186">
            <v>26.994106090373279</v>
          </cell>
          <cell r="AC186">
            <v>26.994106090373279</v>
          </cell>
          <cell r="AD186">
            <v>26.994106090373279</v>
          </cell>
          <cell r="AE186">
            <v>26.994106090373279</v>
          </cell>
          <cell r="AF186">
            <v>26.994106090373279</v>
          </cell>
          <cell r="AG186">
            <v>26.994106090373279</v>
          </cell>
          <cell r="AH186">
            <v>26.994106090373279</v>
          </cell>
          <cell r="AI186">
            <v>26.994106090373279</v>
          </cell>
          <cell r="AJ186">
            <v>26.994106090373279</v>
          </cell>
          <cell r="AK186">
            <v>26.994106090373279</v>
          </cell>
          <cell r="AL186">
            <v>26.994106090373279</v>
          </cell>
          <cell r="AM186">
            <v>26.994106090373279</v>
          </cell>
        </row>
        <row r="187">
          <cell r="A187" t="str">
            <v>RC3NaCCCCSAF</v>
          </cell>
          <cell r="B187" t="str">
            <v>RD</v>
          </cell>
          <cell r="C187" t="str">
            <v>Conservative</v>
          </cell>
          <cell r="D187">
            <v>30</v>
          </cell>
          <cell r="E187" t="str">
            <v>NaturalGas</v>
          </cell>
          <cell r="F187" t="str">
            <v>CCCCSAvgCF</v>
          </cell>
          <cell r="G187">
            <v>26.994106090373279</v>
          </cell>
          <cell r="H187">
            <v>26.994106090373279</v>
          </cell>
          <cell r="I187">
            <v>26.994106090373279</v>
          </cell>
          <cell r="J187">
            <v>26.994106090373279</v>
          </cell>
          <cell r="K187">
            <v>26.994106090373279</v>
          </cell>
          <cell r="L187">
            <v>26.994106090373279</v>
          </cell>
          <cell r="M187">
            <v>26.994106090373279</v>
          </cell>
          <cell r="N187">
            <v>26.994106090373279</v>
          </cell>
          <cell r="O187">
            <v>26.994106090373279</v>
          </cell>
          <cell r="P187">
            <v>26.994106090373279</v>
          </cell>
          <cell r="Q187">
            <v>26.994106090373279</v>
          </cell>
          <cell r="R187">
            <v>26.994106090373279</v>
          </cell>
          <cell r="S187">
            <v>26.994106090373279</v>
          </cell>
          <cell r="T187">
            <v>26.994106090373279</v>
          </cell>
          <cell r="U187">
            <v>26.994106090373279</v>
          </cell>
          <cell r="V187">
            <v>26.994106090373279</v>
          </cell>
          <cell r="W187">
            <v>26.994106090373279</v>
          </cell>
          <cell r="X187">
            <v>26.994106090373279</v>
          </cell>
          <cell r="Y187">
            <v>26.994106090373279</v>
          </cell>
          <cell r="Z187">
            <v>26.994106090373279</v>
          </cell>
          <cell r="AA187">
            <v>26.994106090373279</v>
          </cell>
          <cell r="AB187">
            <v>26.994106090373279</v>
          </cell>
          <cell r="AC187">
            <v>26.994106090373279</v>
          </cell>
          <cell r="AD187">
            <v>26.994106090373279</v>
          </cell>
          <cell r="AE187">
            <v>26.994106090373279</v>
          </cell>
          <cell r="AF187">
            <v>26.994106090373279</v>
          </cell>
          <cell r="AG187">
            <v>26.994106090373279</v>
          </cell>
          <cell r="AH187">
            <v>26.994106090373279</v>
          </cell>
          <cell r="AI187">
            <v>26.994106090373279</v>
          </cell>
          <cell r="AJ187">
            <v>26.994106090373279</v>
          </cell>
          <cell r="AK187">
            <v>26.994106090373279</v>
          </cell>
          <cell r="AL187">
            <v>26.994106090373279</v>
          </cell>
          <cell r="AM187">
            <v>26.994106090373279</v>
          </cell>
        </row>
        <row r="188">
          <cell r="A188" t="str">
            <v>RA3NaCCCCSHF</v>
          </cell>
          <cell r="B188" t="str">
            <v>RD</v>
          </cell>
          <cell r="C188" t="str">
            <v>Advanced</v>
          </cell>
          <cell r="D188">
            <v>30</v>
          </cell>
          <cell r="E188" t="str">
            <v>NaturalGas</v>
          </cell>
          <cell r="F188" t="str">
            <v>CCCCSHighCF</v>
          </cell>
          <cell r="G188">
            <v>26.994106090373279</v>
          </cell>
          <cell r="H188">
            <v>26.994106090373279</v>
          </cell>
          <cell r="I188">
            <v>26.994106090373279</v>
          </cell>
          <cell r="J188">
            <v>26.994106090373279</v>
          </cell>
          <cell r="K188">
            <v>26.994106090373279</v>
          </cell>
          <cell r="L188">
            <v>26.994106090373279</v>
          </cell>
          <cell r="M188">
            <v>26.994106090373279</v>
          </cell>
          <cell r="N188">
            <v>26.994106090373279</v>
          </cell>
          <cell r="O188">
            <v>26.994106090373279</v>
          </cell>
          <cell r="P188">
            <v>26.994106090373279</v>
          </cell>
          <cell r="Q188">
            <v>26.994106090373279</v>
          </cell>
          <cell r="R188">
            <v>26.994106090373279</v>
          </cell>
          <cell r="S188">
            <v>26.994106090373279</v>
          </cell>
          <cell r="T188">
            <v>26.994106090373279</v>
          </cell>
          <cell r="U188">
            <v>26.994106090373279</v>
          </cell>
          <cell r="V188">
            <v>26.994106090373279</v>
          </cell>
          <cell r="W188">
            <v>26.994106090373279</v>
          </cell>
          <cell r="X188">
            <v>26.994106090373279</v>
          </cell>
          <cell r="Y188">
            <v>26.994106090373279</v>
          </cell>
          <cell r="Z188">
            <v>26.994106090373279</v>
          </cell>
          <cell r="AA188">
            <v>26.994106090373279</v>
          </cell>
          <cell r="AB188">
            <v>26.994106090373279</v>
          </cell>
          <cell r="AC188">
            <v>26.994106090373279</v>
          </cell>
          <cell r="AD188">
            <v>26.994106090373279</v>
          </cell>
          <cell r="AE188">
            <v>26.994106090373279</v>
          </cell>
          <cell r="AF188">
            <v>26.994106090373279</v>
          </cell>
          <cell r="AG188">
            <v>26.994106090373279</v>
          </cell>
          <cell r="AH188">
            <v>26.994106090373279</v>
          </cell>
          <cell r="AI188">
            <v>26.994106090373279</v>
          </cell>
          <cell r="AJ188">
            <v>26.994106090373279</v>
          </cell>
          <cell r="AK188">
            <v>26.994106090373279</v>
          </cell>
          <cell r="AL188">
            <v>26.994106090373279</v>
          </cell>
          <cell r="AM188">
            <v>26.994106090373279</v>
          </cell>
        </row>
        <row r="189">
          <cell r="A189" t="str">
            <v>RM3NaCCCCSHF</v>
          </cell>
          <cell r="B189" t="str">
            <v>RD</v>
          </cell>
          <cell r="C189" t="str">
            <v>Moderate</v>
          </cell>
          <cell r="D189">
            <v>30</v>
          </cell>
          <cell r="E189" t="str">
            <v>NaturalGas</v>
          </cell>
          <cell r="F189" t="str">
            <v>CCCCSHighCF</v>
          </cell>
          <cell r="G189">
            <v>26.994106090373279</v>
          </cell>
          <cell r="H189">
            <v>26.994106090373279</v>
          </cell>
          <cell r="I189">
            <v>26.994106090373279</v>
          </cell>
          <cell r="J189">
            <v>26.994106090373279</v>
          </cell>
          <cell r="K189">
            <v>26.994106090373279</v>
          </cell>
          <cell r="L189">
            <v>26.994106090373279</v>
          </cell>
          <cell r="M189">
            <v>26.994106090373279</v>
          </cell>
          <cell r="N189">
            <v>26.994106090373279</v>
          </cell>
          <cell r="O189">
            <v>26.994106090373279</v>
          </cell>
          <cell r="P189">
            <v>26.994106090373279</v>
          </cell>
          <cell r="Q189">
            <v>26.994106090373279</v>
          </cell>
          <cell r="R189">
            <v>26.994106090373279</v>
          </cell>
          <cell r="S189">
            <v>26.994106090373279</v>
          </cell>
          <cell r="T189">
            <v>26.994106090373279</v>
          </cell>
          <cell r="U189">
            <v>26.994106090373279</v>
          </cell>
          <cell r="V189">
            <v>26.994106090373279</v>
          </cell>
          <cell r="W189">
            <v>26.994106090373279</v>
          </cell>
          <cell r="X189">
            <v>26.994106090373279</v>
          </cell>
          <cell r="Y189">
            <v>26.994106090373279</v>
          </cell>
          <cell r="Z189">
            <v>26.994106090373279</v>
          </cell>
          <cell r="AA189">
            <v>26.994106090373279</v>
          </cell>
          <cell r="AB189">
            <v>26.994106090373279</v>
          </cell>
          <cell r="AC189">
            <v>26.994106090373279</v>
          </cell>
          <cell r="AD189">
            <v>26.994106090373279</v>
          </cell>
          <cell r="AE189">
            <v>26.994106090373279</v>
          </cell>
          <cell r="AF189">
            <v>26.994106090373279</v>
          </cell>
          <cell r="AG189">
            <v>26.994106090373279</v>
          </cell>
          <cell r="AH189">
            <v>26.994106090373279</v>
          </cell>
          <cell r="AI189">
            <v>26.994106090373279</v>
          </cell>
          <cell r="AJ189">
            <v>26.994106090373279</v>
          </cell>
          <cell r="AK189">
            <v>26.994106090373279</v>
          </cell>
          <cell r="AL189">
            <v>26.994106090373279</v>
          </cell>
          <cell r="AM189">
            <v>26.994106090373279</v>
          </cell>
        </row>
        <row r="190">
          <cell r="A190" t="str">
            <v>RC3NaCCCCSHF</v>
          </cell>
          <cell r="B190" t="str">
            <v>RD</v>
          </cell>
          <cell r="C190" t="str">
            <v>Conservative</v>
          </cell>
          <cell r="D190">
            <v>30</v>
          </cell>
          <cell r="E190" t="str">
            <v>NaturalGas</v>
          </cell>
          <cell r="F190" t="str">
            <v>CCCCSHighCF</v>
          </cell>
          <cell r="G190">
            <v>26.994106090373279</v>
          </cell>
          <cell r="H190">
            <v>26.994106090373279</v>
          </cell>
          <cell r="I190">
            <v>26.994106090373279</v>
          </cell>
          <cell r="J190">
            <v>26.994106090373279</v>
          </cell>
          <cell r="K190">
            <v>26.994106090373279</v>
          </cell>
          <cell r="L190">
            <v>26.994106090373279</v>
          </cell>
          <cell r="M190">
            <v>26.994106090373279</v>
          </cell>
          <cell r="N190">
            <v>26.994106090373279</v>
          </cell>
          <cell r="O190">
            <v>26.994106090373279</v>
          </cell>
          <cell r="P190">
            <v>26.994106090373279</v>
          </cell>
          <cell r="Q190">
            <v>26.994106090373279</v>
          </cell>
          <cell r="R190">
            <v>26.994106090373279</v>
          </cell>
          <cell r="S190">
            <v>26.994106090373279</v>
          </cell>
          <cell r="T190">
            <v>26.994106090373279</v>
          </cell>
          <cell r="U190">
            <v>26.994106090373279</v>
          </cell>
          <cell r="V190">
            <v>26.994106090373279</v>
          </cell>
          <cell r="W190">
            <v>26.994106090373279</v>
          </cell>
          <cell r="X190">
            <v>26.994106090373279</v>
          </cell>
          <cell r="Y190">
            <v>26.994106090373279</v>
          </cell>
          <cell r="Z190">
            <v>26.994106090373279</v>
          </cell>
          <cell r="AA190">
            <v>26.994106090373279</v>
          </cell>
          <cell r="AB190">
            <v>26.994106090373279</v>
          </cell>
          <cell r="AC190">
            <v>26.994106090373279</v>
          </cell>
          <cell r="AD190">
            <v>26.994106090373279</v>
          </cell>
          <cell r="AE190">
            <v>26.994106090373279</v>
          </cell>
          <cell r="AF190">
            <v>26.994106090373279</v>
          </cell>
          <cell r="AG190">
            <v>26.994106090373279</v>
          </cell>
          <cell r="AH190">
            <v>26.994106090373279</v>
          </cell>
          <cell r="AI190">
            <v>26.994106090373279</v>
          </cell>
          <cell r="AJ190">
            <v>26.994106090373279</v>
          </cell>
          <cell r="AK190">
            <v>26.994106090373279</v>
          </cell>
          <cell r="AL190">
            <v>26.994106090373279</v>
          </cell>
          <cell r="AM190">
            <v>26.994106090373279</v>
          </cell>
        </row>
        <row r="191">
          <cell r="A191" t="str">
            <v>RM3Nu**</v>
          </cell>
          <cell r="B191" t="str">
            <v>RD</v>
          </cell>
          <cell r="C191" t="str">
            <v>Moderate</v>
          </cell>
          <cell r="D191">
            <v>30</v>
          </cell>
          <cell r="E191" t="str">
            <v>Nuclear</v>
          </cell>
          <cell r="F191" t="str">
            <v>*</v>
          </cell>
          <cell r="G191">
            <v>118.98821218074656</v>
          </cell>
          <cell r="H191">
            <v>118.98821218074656</v>
          </cell>
          <cell r="I191">
            <v>118.98821218074656</v>
          </cell>
          <cell r="J191">
            <v>118.98821218074656</v>
          </cell>
          <cell r="K191">
            <v>118.98821218074656</v>
          </cell>
          <cell r="L191">
            <v>118.98821218074656</v>
          </cell>
          <cell r="M191">
            <v>118.98821218074656</v>
          </cell>
          <cell r="N191">
            <v>118.98821218074656</v>
          </cell>
          <cell r="O191">
            <v>118.98821218074656</v>
          </cell>
          <cell r="P191">
            <v>118.98821218074656</v>
          </cell>
          <cell r="Q191">
            <v>118.98821218074656</v>
          </cell>
          <cell r="R191">
            <v>118.98821218074656</v>
          </cell>
          <cell r="S191">
            <v>118.98821218074656</v>
          </cell>
          <cell r="T191">
            <v>118.98821218074656</v>
          </cell>
          <cell r="U191">
            <v>118.98821218074656</v>
          </cell>
          <cell r="V191">
            <v>118.98821218074656</v>
          </cell>
          <cell r="W191">
            <v>118.98821218074656</v>
          </cell>
          <cell r="X191">
            <v>118.98821218074656</v>
          </cell>
          <cell r="Y191">
            <v>118.98821218074656</v>
          </cell>
          <cell r="Z191">
            <v>118.98821218074656</v>
          </cell>
          <cell r="AA191">
            <v>118.98821218074656</v>
          </cell>
          <cell r="AB191">
            <v>118.98821218074656</v>
          </cell>
          <cell r="AC191">
            <v>118.98821218074656</v>
          </cell>
          <cell r="AD191">
            <v>118.98821218074656</v>
          </cell>
          <cell r="AE191">
            <v>118.98821218074656</v>
          </cell>
          <cell r="AF191">
            <v>118.98821218074656</v>
          </cell>
          <cell r="AG191">
            <v>118.98821218074656</v>
          </cell>
          <cell r="AH191">
            <v>118.98821218074656</v>
          </cell>
          <cell r="AI191">
            <v>118.98821218074656</v>
          </cell>
          <cell r="AJ191">
            <v>118.98821218074656</v>
          </cell>
          <cell r="AK191">
            <v>118.98821218074656</v>
          </cell>
          <cell r="AL191">
            <v>118.98821218074656</v>
          </cell>
          <cell r="AM191">
            <v>118.98821218074656</v>
          </cell>
        </row>
        <row r="192">
          <cell r="A192" t="str">
            <v>RA3BiDedicad</v>
          </cell>
          <cell r="B192" t="str">
            <v>RD</v>
          </cell>
          <cell r="C192" t="str">
            <v>Advanced</v>
          </cell>
          <cell r="D192">
            <v>30</v>
          </cell>
          <cell r="E192" t="str">
            <v>Biopower</v>
          </cell>
          <cell r="F192" t="str">
            <v>Dedicated</v>
          </cell>
          <cell r="G192">
            <v>122.97642436149312</v>
          </cell>
          <cell r="H192">
            <v>122.97642436149312</v>
          </cell>
          <cell r="I192">
            <v>122.97642436149312</v>
          </cell>
          <cell r="J192">
            <v>122.97642436149312</v>
          </cell>
          <cell r="K192">
            <v>122.97642436149312</v>
          </cell>
          <cell r="L192">
            <v>122.97642436149312</v>
          </cell>
          <cell r="M192">
            <v>122.97642436149312</v>
          </cell>
          <cell r="N192">
            <v>122.97642436149312</v>
          </cell>
          <cell r="O192">
            <v>122.97642436149312</v>
          </cell>
          <cell r="P192">
            <v>122.97642436149312</v>
          </cell>
          <cell r="Q192">
            <v>122.97642436149312</v>
          </cell>
          <cell r="R192">
            <v>122.97642436149312</v>
          </cell>
          <cell r="S192">
            <v>122.97642436149312</v>
          </cell>
          <cell r="T192">
            <v>122.97642436149312</v>
          </cell>
          <cell r="U192">
            <v>122.97642436149312</v>
          </cell>
          <cell r="V192">
            <v>122.97642436149312</v>
          </cell>
          <cell r="W192">
            <v>122.97642436149312</v>
          </cell>
          <cell r="X192">
            <v>122.97642436149312</v>
          </cell>
          <cell r="Y192">
            <v>122.97642436149312</v>
          </cell>
          <cell r="Z192">
            <v>122.97642436149312</v>
          </cell>
          <cell r="AA192">
            <v>122.97642436149312</v>
          </cell>
          <cell r="AB192">
            <v>122.97642436149312</v>
          </cell>
          <cell r="AC192">
            <v>122.97642436149312</v>
          </cell>
          <cell r="AD192">
            <v>122.97642436149312</v>
          </cell>
          <cell r="AE192">
            <v>122.97642436149312</v>
          </cell>
          <cell r="AF192">
            <v>122.97642436149312</v>
          </cell>
          <cell r="AG192">
            <v>122.97642436149312</v>
          </cell>
          <cell r="AH192">
            <v>122.97642436149312</v>
          </cell>
          <cell r="AI192">
            <v>122.97642436149312</v>
          </cell>
          <cell r="AJ192">
            <v>122.97642436149312</v>
          </cell>
          <cell r="AK192">
            <v>122.97642436149312</v>
          </cell>
          <cell r="AL192">
            <v>122.97642436149312</v>
          </cell>
          <cell r="AM192">
            <v>122.97642436149312</v>
          </cell>
        </row>
        <row r="193">
          <cell r="A193" t="str">
            <v>RM3BiDedicad</v>
          </cell>
          <cell r="B193" t="str">
            <v>RD</v>
          </cell>
          <cell r="C193" t="str">
            <v>Moderate</v>
          </cell>
          <cell r="D193">
            <v>30</v>
          </cell>
          <cell r="E193" t="str">
            <v>Biopower</v>
          </cell>
          <cell r="F193" t="str">
            <v>Dedicated</v>
          </cell>
          <cell r="G193">
            <v>122.97642436149312</v>
          </cell>
          <cell r="H193">
            <v>122.97642436149312</v>
          </cell>
          <cell r="I193">
            <v>122.97642436149312</v>
          </cell>
          <cell r="J193">
            <v>122.97642436149312</v>
          </cell>
          <cell r="K193">
            <v>122.97642436149312</v>
          </cell>
          <cell r="L193">
            <v>122.97642436149312</v>
          </cell>
          <cell r="M193">
            <v>122.97642436149312</v>
          </cell>
          <cell r="N193">
            <v>122.97642436149312</v>
          </cell>
          <cell r="O193">
            <v>122.97642436149312</v>
          </cell>
          <cell r="P193">
            <v>122.97642436149312</v>
          </cell>
          <cell r="Q193">
            <v>122.97642436149312</v>
          </cell>
          <cell r="R193">
            <v>122.97642436149312</v>
          </cell>
          <cell r="S193">
            <v>122.97642436149312</v>
          </cell>
          <cell r="T193">
            <v>122.97642436149312</v>
          </cell>
          <cell r="U193">
            <v>122.97642436149312</v>
          </cell>
          <cell r="V193">
            <v>122.97642436149312</v>
          </cell>
          <cell r="W193">
            <v>122.97642436149312</v>
          </cell>
          <cell r="X193">
            <v>122.97642436149312</v>
          </cell>
          <cell r="Y193">
            <v>122.97642436149312</v>
          </cell>
          <cell r="Z193">
            <v>122.97642436149312</v>
          </cell>
          <cell r="AA193">
            <v>122.97642436149312</v>
          </cell>
          <cell r="AB193">
            <v>122.97642436149312</v>
          </cell>
          <cell r="AC193">
            <v>122.97642436149312</v>
          </cell>
          <cell r="AD193">
            <v>122.97642436149312</v>
          </cell>
          <cell r="AE193">
            <v>122.97642436149312</v>
          </cell>
          <cell r="AF193">
            <v>122.97642436149312</v>
          </cell>
          <cell r="AG193">
            <v>122.97642436149312</v>
          </cell>
          <cell r="AH193">
            <v>122.97642436149312</v>
          </cell>
          <cell r="AI193">
            <v>122.97642436149312</v>
          </cell>
          <cell r="AJ193">
            <v>122.97642436149312</v>
          </cell>
          <cell r="AK193">
            <v>122.97642436149312</v>
          </cell>
          <cell r="AL193">
            <v>122.97642436149312</v>
          </cell>
          <cell r="AM193">
            <v>122.97642436149312</v>
          </cell>
        </row>
        <row r="194">
          <cell r="A194" t="str">
            <v>RC3BiDedicad</v>
          </cell>
          <cell r="B194" t="str">
            <v>RD</v>
          </cell>
          <cell r="C194" t="str">
            <v>Conservative</v>
          </cell>
          <cell r="D194">
            <v>30</v>
          </cell>
          <cell r="E194" t="str">
            <v>Biopower</v>
          </cell>
          <cell r="F194" t="str">
            <v>Dedicated</v>
          </cell>
          <cell r="G194">
            <v>122.97642436149312</v>
          </cell>
          <cell r="H194">
            <v>122.97642436149312</v>
          </cell>
          <cell r="I194">
            <v>122.97642436149312</v>
          </cell>
          <cell r="J194">
            <v>122.97642436149312</v>
          </cell>
          <cell r="K194">
            <v>122.97642436149312</v>
          </cell>
          <cell r="L194">
            <v>122.97642436149312</v>
          </cell>
          <cell r="M194">
            <v>122.97642436149312</v>
          </cell>
          <cell r="N194">
            <v>122.97642436149312</v>
          </cell>
          <cell r="O194">
            <v>122.97642436149312</v>
          </cell>
          <cell r="P194">
            <v>122.97642436149312</v>
          </cell>
          <cell r="Q194">
            <v>122.97642436149312</v>
          </cell>
          <cell r="R194">
            <v>122.97642436149312</v>
          </cell>
          <cell r="S194">
            <v>122.97642436149312</v>
          </cell>
          <cell r="T194">
            <v>122.97642436149312</v>
          </cell>
          <cell r="U194">
            <v>122.97642436149312</v>
          </cell>
          <cell r="V194">
            <v>122.97642436149312</v>
          </cell>
          <cell r="W194">
            <v>122.97642436149312</v>
          </cell>
          <cell r="X194">
            <v>122.97642436149312</v>
          </cell>
          <cell r="Y194">
            <v>122.97642436149312</v>
          </cell>
          <cell r="Z194">
            <v>122.97642436149312</v>
          </cell>
          <cell r="AA194">
            <v>122.97642436149312</v>
          </cell>
          <cell r="AB194">
            <v>122.97642436149312</v>
          </cell>
          <cell r="AC194">
            <v>122.97642436149312</v>
          </cell>
          <cell r="AD194">
            <v>122.97642436149312</v>
          </cell>
          <cell r="AE194">
            <v>122.97642436149312</v>
          </cell>
          <cell r="AF194">
            <v>122.97642436149312</v>
          </cell>
          <cell r="AG194">
            <v>122.97642436149312</v>
          </cell>
          <cell r="AH194">
            <v>122.97642436149312</v>
          </cell>
          <cell r="AI194">
            <v>122.97642436149312</v>
          </cell>
          <cell r="AJ194">
            <v>122.97642436149312</v>
          </cell>
          <cell r="AK194">
            <v>122.97642436149312</v>
          </cell>
          <cell r="AL194">
            <v>122.97642436149312</v>
          </cell>
          <cell r="AM194">
            <v>122.97642436149312</v>
          </cell>
        </row>
        <row r="195">
          <cell r="A195" t="str">
            <v>RA3BiCofired</v>
          </cell>
          <cell r="B195" t="str">
            <v>RD</v>
          </cell>
          <cell r="C195" t="str">
            <v>Advanced</v>
          </cell>
          <cell r="D195">
            <v>30</v>
          </cell>
          <cell r="E195" t="str">
            <v>Biopower</v>
          </cell>
          <cell r="F195" t="str">
            <v>CofireOld</v>
          </cell>
          <cell r="G195">
            <v>39.695481335952849</v>
          </cell>
          <cell r="H195">
            <v>39.695481335952849</v>
          </cell>
          <cell r="I195">
            <v>39.695481335952849</v>
          </cell>
          <cell r="J195">
            <v>39.695481335952849</v>
          </cell>
          <cell r="K195">
            <v>39.695481335952849</v>
          </cell>
          <cell r="L195">
            <v>39.695481335952849</v>
          </cell>
          <cell r="M195">
            <v>39.695481335952849</v>
          </cell>
          <cell r="N195">
            <v>39.695481335952849</v>
          </cell>
          <cell r="O195">
            <v>39.695481335952849</v>
          </cell>
          <cell r="P195">
            <v>39.695481335952849</v>
          </cell>
          <cell r="Q195">
            <v>39.695481335952849</v>
          </cell>
          <cell r="R195">
            <v>39.695481335952849</v>
          </cell>
          <cell r="S195">
            <v>39.695481335952849</v>
          </cell>
          <cell r="T195">
            <v>39.695481335952849</v>
          </cell>
          <cell r="U195">
            <v>39.695481335952849</v>
          </cell>
          <cell r="V195">
            <v>39.695481335952849</v>
          </cell>
          <cell r="W195">
            <v>39.695481335952849</v>
          </cell>
          <cell r="X195">
            <v>39.695481335952849</v>
          </cell>
          <cell r="Y195">
            <v>39.695481335952849</v>
          </cell>
          <cell r="Z195">
            <v>39.695481335952849</v>
          </cell>
          <cell r="AA195">
            <v>39.695481335952849</v>
          </cell>
          <cell r="AB195">
            <v>39.695481335952849</v>
          </cell>
          <cell r="AC195">
            <v>39.695481335952849</v>
          </cell>
          <cell r="AD195">
            <v>39.695481335952849</v>
          </cell>
          <cell r="AE195">
            <v>39.695481335952849</v>
          </cell>
          <cell r="AF195">
            <v>39.695481335952849</v>
          </cell>
          <cell r="AG195">
            <v>39.695481335952849</v>
          </cell>
          <cell r="AH195">
            <v>39.695481335952849</v>
          </cell>
          <cell r="AI195">
            <v>39.695481335952849</v>
          </cell>
          <cell r="AJ195">
            <v>39.695481335952849</v>
          </cell>
          <cell r="AK195">
            <v>39.695481335952849</v>
          </cell>
          <cell r="AL195">
            <v>39.695481335952849</v>
          </cell>
          <cell r="AM195">
            <v>39.695481335952849</v>
          </cell>
        </row>
        <row r="196">
          <cell r="A196" t="str">
            <v>RM3BiCofired</v>
          </cell>
          <cell r="B196" t="str">
            <v>RD</v>
          </cell>
          <cell r="C196" t="str">
            <v>Moderate</v>
          </cell>
          <cell r="D196">
            <v>30</v>
          </cell>
          <cell r="E196" t="str">
            <v>Biopower</v>
          </cell>
          <cell r="F196" t="str">
            <v>CofireOld</v>
          </cell>
          <cell r="G196">
            <v>39.695481335952849</v>
          </cell>
          <cell r="H196">
            <v>39.695481335952849</v>
          </cell>
          <cell r="I196">
            <v>39.695481335952849</v>
          </cell>
          <cell r="J196">
            <v>39.695481335952849</v>
          </cell>
          <cell r="K196">
            <v>39.695481335952849</v>
          </cell>
          <cell r="L196">
            <v>39.695481335952849</v>
          </cell>
          <cell r="M196">
            <v>39.695481335952849</v>
          </cell>
          <cell r="N196">
            <v>39.695481335952849</v>
          </cell>
          <cell r="O196">
            <v>39.695481335952849</v>
          </cell>
          <cell r="P196">
            <v>39.695481335952849</v>
          </cell>
          <cell r="Q196">
            <v>39.695481335952849</v>
          </cell>
          <cell r="R196">
            <v>39.695481335952849</v>
          </cell>
          <cell r="S196">
            <v>39.695481335952849</v>
          </cell>
          <cell r="T196">
            <v>39.695481335952849</v>
          </cell>
          <cell r="U196">
            <v>39.695481335952849</v>
          </cell>
          <cell r="V196">
            <v>39.695481335952849</v>
          </cell>
          <cell r="W196">
            <v>39.695481335952849</v>
          </cell>
          <cell r="X196">
            <v>39.695481335952849</v>
          </cell>
          <cell r="Y196">
            <v>39.695481335952849</v>
          </cell>
          <cell r="Z196">
            <v>39.695481335952849</v>
          </cell>
          <cell r="AA196">
            <v>39.695481335952849</v>
          </cell>
          <cell r="AB196">
            <v>39.695481335952849</v>
          </cell>
          <cell r="AC196">
            <v>39.695481335952849</v>
          </cell>
          <cell r="AD196">
            <v>39.695481335952849</v>
          </cell>
          <cell r="AE196">
            <v>39.695481335952849</v>
          </cell>
          <cell r="AF196">
            <v>39.695481335952849</v>
          </cell>
          <cell r="AG196">
            <v>39.695481335952849</v>
          </cell>
          <cell r="AH196">
            <v>39.695481335952849</v>
          </cell>
          <cell r="AI196">
            <v>39.695481335952849</v>
          </cell>
          <cell r="AJ196">
            <v>39.695481335952849</v>
          </cell>
          <cell r="AK196">
            <v>39.695481335952849</v>
          </cell>
          <cell r="AL196">
            <v>39.695481335952849</v>
          </cell>
          <cell r="AM196">
            <v>39.695481335952849</v>
          </cell>
        </row>
        <row r="197">
          <cell r="A197" t="str">
            <v>RC3BiCofired</v>
          </cell>
          <cell r="B197" t="str">
            <v>RD</v>
          </cell>
          <cell r="C197" t="str">
            <v>Conservative</v>
          </cell>
          <cell r="D197">
            <v>30</v>
          </cell>
          <cell r="E197" t="str">
            <v>Biopower</v>
          </cell>
          <cell r="F197" t="str">
            <v>CofireOld</v>
          </cell>
          <cell r="G197">
            <v>39.695481335952849</v>
          </cell>
          <cell r="H197">
            <v>39.695481335952849</v>
          </cell>
          <cell r="I197">
            <v>39.695481335952849</v>
          </cell>
          <cell r="J197">
            <v>39.695481335952849</v>
          </cell>
          <cell r="K197">
            <v>39.695481335952849</v>
          </cell>
          <cell r="L197">
            <v>39.695481335952849</v>
          </cell>
          <cell r="M197">
            <v>39.695481335952849</v>
          </cell>
          <cell r="N197">
            <v>39.695481335952849</v>
          </cell>
          <cell r="O197">
            <v>39.695481335952849</v>
          </cell>
          <cell r="P197">
            <v>39.695481335952849</v>
          </cell>
          <cell r="Q197">
            <v>39.695481335952849</v>
          </cell>
          <cell r="R197">
            <v>39.695481335952849</v>
          </cell>
          <cell r="S197">
            <v>39.695481335952849</v>
          </cell>
          <cell r="T197">
            <v>39.695481335952849</v>
          </cell>
          <cell r="U197">
            <v>39.695481335952849</v>
          </cell>
          <cell r="V197">
            <v>39.695481335952849</v>
          </cell>
          <cell r="W197">
            <v>39.695481335952849</v>
          </cell>
          <cell r="X197">
            <v>39.695481335952849</v>
          </cell>
          <cell r="Y197">
            <v>39.695481335952849</v>
          </cell>
          <cell r="Z197">
            <v>39.695481335952849</v>
          </cell>
          <cell r="AA197">
            <v>39.695481335952849</v>
          </cell>
          <cell r="AB197">
            <v>39.695481335952849</v>
          </cell>
          <cell r="AC197">
            <v>39.695481335952849</v>
          </cell>
          <cell r="AD197">
            <v>39.695481335952849</v>
          </cell>
          <cell r="AE197">
            <v>39.695481335952849</v>
          </cell>
          <cell r="AF197">
            <v>39.695481335952849</v>
          </cell>
          <cell r="AG197">
            <v>39.695481335952849</v>
          </cell>
          <cell r="AH197">
            <v>39.695481335952849</v>
          </cell>
          <cell r="AI197">
            <v>39.695481335952849</v>
          </cell>
          <cell r="AJ197">
            <v>39.695481335952849</v>
          </cell>
          <cell r="AK197">
            <v>39.695481335952849</v>
          </cell>
          <cell r="AL197">
            <v>39.695481335952849</v>
          </cell>
          <cell r="AM197">
            <v>39.695481335952849</v>
          </cell>
        </row>
        <row r="198">
          <cell r="A198" t="str">
            <v>RA3BiCofirew</v>
          </cell>
          <cell r="B198" t="str">
            <v>RD</v>
          </cell>
          <cell r="C198" t="str">
            <v>Advanced</v>
          </cell>
          <cell r="D198">
            <v>30</v>
          </cell>
          <cell r="E198" t="str">
            <v>Biopower</v>
          </cell>
          <cell r="F198" t="str">
            <v>CofireNew</v>
          </cell>
          <cell r="G198">
            <v>39.695481335952849</v>
          </cell>
          <cell r="H198">
            <v>39.695481335952849</v>
          </cell>
          <cell r="I198">
            <v>39.695481335952849</v>
          </cell>
          <cell r="J198">
            <v>39.695481335952849</v>
          </cell>
          <cell r="K198">
            <v>39.695481335952849</v>
          </cell>
          <cell r="L198">
            <v>39.695481335952849</v>
          </cell>
          <cell r="M198">
            <v>39.695481335952849</v>
          </cell>
          <cell r="N198">
            <v>39.695481335952849</v>
          </cell>
          <cell r="O198">
            <v>39.695481335952849</v>
          </cell>
          <cell r="P198">
            <v>39.695481335952849</v>
          </cell>
          <cell r="Q198">
            <v>39.695481335952849</v>
          </cell>
          <cell r="R198">
            <v>39.695481335952849</v>
          </cell>
          <cell r="S198">
            <v>39.695481335952849</v>
          </cell>
          <cell r="T198">
            <v>39.695481335952849</v>
          </cell>
          <cell r="U198">
            <v>39.695481335952849</v>
          </cell>
          <cell r="V198">
            <v>39.695481335952849</v>
          </cell>
          <cell r="W198">
            <v>39.695481335952849</v>
          </cell>
          <cell r="X198">
            <v>39.695481335952849</v>
          </cell>
          <cell r="Y198">
            <v>39.695481335952849</v>
          </cell>
          <cell r="Z198">
            <v>39.695481335952849</v>
          </cell>
          <cell r="AA198">
            <v>39.695481335952849</v>
          </cell>
          <cell r="AB198">
            <v>39.695481335952849</v>
          </cell>
          <cell r="AC198">
            <v>39.695481335952849</v>
          </cell>
          <cell r="AD198">
            <v>39.695481335952849</v>
          </cell>
          <cell r="AE198">
            <v>39.695481335952849</v>
          </cell>
          <cell r="AF198">
            <v>39.695481335952849</v>
          </cell>
          <cell r="AG198">
            <v>39.695481335952849</v>
          </cell>
          <cell r="AH198">
            <v>39.695481335952849</v>
          </cell>
          <cell r="AI198">
            <v>39.695481335952849</v>
          </cell>
          <cell r="AJ198">
            <v>39.695481335952849</v>
          </cell>
          <cell r="AK198">
            <v>39.695481335952849</v>
          </cell>
          <cell r="AL198">
            <v>39.695481335952849</v>
          </cell>
          <cell r="AM198">
            <v>39.695481335952849</v>
          </cell>
        </row>
        <row r="199">
          <cell r="A199" t="str">
            <v>RM3BiCofirew</v>
          </cell>
          <cell r="B199" t="str">
            <v>RD</v>
          </cell>
          <cell r="C199" t="str">
            <v>Moderate</v>
          </cell>
          <cell r="D199">
            <v>30</v>
          </cell>
          <cell r="E199" t="str">
            <v>Biopower</v>
          </cell>
          <cell r="F199" t="str">
            <v>CofireNew</v>
          </cell>
          <cell r="G199">
            <v>39.695481335952849</v>
          </cell>
          <cell r="H199">
            <v>39.695481335952849</v>
          </cell>
          <cell r="I199">
            <v>39.695481335952849</v>
          </cell>
          <cell r="J199">
            <v>39.695481335952849</v>
          </cell>
          <cell r="K199">
            <v>39.695481335952849</v>
          </cell>
          <cell r="L199">
            <v>39.695481335952849</v>
          </cell>
          <cell r="M199">
            <v>39.695481335952849</v>
          </cell>
          <cell r="N199">
            <v>39.695481335952849</v>
          </cell>
          <cell r="O199">
            <v>39.695481335952849</v>
          </cell>
          <cell r="P199">
            <v>39.695481335952849</v>
          </cell>
          <cell r="Q199">
            <v>39.695481335952849</v>
          </cell>
          <cell r="R199">
            <v>39.695481335952849</v>
          </cell>
          <cell r="S199">
            <v>39.695481335952849</v>
          </cell>
          <cell r="T199">
            <v>39.695481335952849</v>
          </cell>
          <cell r="U199">
            <v>39.695481335952849</v>
          </cell>
          <cell r="V199">
            <v>39.695481335952849</v>
          </cell>
          <cell r="W199">
            <v>39.695481335952849</v>
          </cell>
          <cell r="X199">
            <v>39.695481335952849</v>
          </cell>
          <cell r="Y199">
            <v>39.695481335952849</v>
          </cell>
          <cell r="Z199">
            <v>39.695481335952849</v>
          </cell>
          <cell r="AA199">
            <v>39.695481335952849</v>
          </cell>
          <cell r="AB199">
            <v>39.695481335952849</v>
          </cell>
          <cell r="AC199">
            <v>39.695481335952849</v>
          </cell>
          <cell r="AD199">
            <v>39.695481335952849</v>
          </cell>
          <cell r="AE199">
            <v>39.695481335952849</v>
          </cell>
          <cell r="AF199">
            <v>39.695481335952849</v>
          </cell>
          <cell r="AG199">
            <v>39.695481335952849</v>
          </cell>
          <cell r="AH199">
            <v>39.695481335952849</v>
          </cell>
          <cell r="AI199">
            <v>39.695481335952849</v>
          </cell>
          <cell r="AJ199">
            <v>39.695481335952849</v>
          </cell>
          <cell r="AK199">
            <v>39.695481335952849</v>
          </cell>
          <cell r="AL199">
            <v>39.695481335952849</v>
          </cell>
          <cell r="AM199">
            <v>39.695481335952849</v>
          </cell>
        </row>
        <row r="200">
          <cell r="A200" t="str">
            <v>RC3BiCofirew</v>
          </cell>
          <cell r="B200" t="str">
            <v>RD</v>
          </cell>
          <cell r="C200" t="str">
            <v>Conservative</v>
          </cell>
          <cell r="D200">
            <v>30</v>
          </cell>
          <cell r="E200" t="str">
            <v>Biopower</v>
          </cell>
          <cell r="F200" t="str">
            <v>CofireNew</v>
          </cell>
          <cell r="G200">
            <v>39.695481335952849</v>
          </cell>
          <cell r="H200">
            <v>39.695481335952849</v>
          </cell>
          <cell r="I200">
            <v>39.695481335952849</v>
          </cell>
          <cell r="J200">
            <v>39.695481335952849</v>
          </cell>
          <cell r="K200">
            <v>39.695481335952849</v>
          </cell>
          <cell r="L200">
            <v>39.695481335952849</v>
          </cell>
          <cell r="M200">
            <v>39.695481335952849</v>
          </cell>
          <cell r="N200">
            <v>39.695481335952849</v>
          </cell>
          <cell r="O200">
            <v>39.695481335952849</v>
          </cell>
          <cell r="P200">
            <v>39.695481335952849</v>
          </cell>
          <cell r="Q200">
            <v>39.695481335952849</v>
          </cell>
          <cell r="R200">
            <v>39.695481335952849</v>
          </cell>
          <cell r="S200">
            <v>39.695481335952849</v>
          </cell>
          <cell r="T200">
            <v>39.695481335952849</v>
          </cell>
          <cell r="U200">
            <v>39.695481335952849</v>
          </cell>
          <cell r="V200">
            <v>39.695481335952849</v>
          </cell>
          <cell r="W200">
            <v>39.695481335952849</v>
          </cell>
          <cell r="X200">
            <v>39.695481335952849</v>
          </cell>
          <cell r="Y200">
            <v>39.695481335952849</v>
          </cell>
          <cell r="Z200">
            <v>39.695481335952849</v>
          </cell>
          <cell r="AA200">
            <v>39.695481335952849</v>
          </cell>
          <cell r="AB200">
            <v>39.695481335952849</v>
          </cell>
          <cell r="AC200">
            <v>39.695481335952849</v>
          </cell>
          <cell r="AD200">
            <v>39.695481335952849</v>
          </cell>
          <cell r="AE200">
            <v>39.695481335952849</v>
          </cell>
          <cell r="AF200">
            <v>39.695481335952849</v>
          </cell>
          <cell r="AG200">
            <v>39.695481335952849</v>
          </cell>
          <cell r="AH200">
            <v>39.695481335952849</v>
          </cell>
          <cell r="AI200">
            <v>39.695481335952849</v>
          </cell>
          <cell r="AJ200">
            <v>39.695481335952849</v>
          </cell>
          <cell r="AK200">
            <v>39.695481335952849</v>
          </cell>
          <cell r="AL200">
            <v>39.695481335952849</v>
          </cell>
          <cell r="AM200">
            <v>39.695481335952849</v>
          </cell>
        </row>
        <row r="201">
          <cell r="A201" t="str">
            <v>RA3Ba4Hr Bae</v>
          </cell>
          <cell r="B201" t="str">
            <v>RD</v>
          </cell>
          <cell r="C201" t="str">
            <v>Advanced</v>
          </cell>
          <cell r="D201">
            <v>30</v>
          </cell>
          <cell r="E201" t="str">
            <v>Battery</v>
          </cell>
          <cell r="F201" t="str">
            <v>4Hr Battery Storage</v>
          </cell>
          <cell r="G201">
            <v>40.834783401886895</v>
          </cell>
          <cell r="H201">
            <v>38.6</v>
          </cell>
          <cell r="I201">
            <v>30.064099491319457</v>
          </cell>
          <cell r="J201">
            <v>27.948032327396788</v>
          </cell>
          <cell r="K201">
            <v>25.831965163474123</v>
          </cell>
          <cell r="L201">
            <v>23.715897999551455</v>
          </cell>
          <cell r="M201">
            <v>21.599830835628786</v>
          </cell>
          <cell r="N201">
            <v>19.483763671706125</v>
          </cell>
          <cell r="O201">
            <v>18.424039763281797</v>
          </cell>
          <cell r="P201">
            <v>17.364315854857466</v>
          </cell>
          <cell r="Q201">
            <v>16.304591946433142</v>
          </cell>
          <cell r="R201">
            <v>15.244868038008811</v>
          </cell>
          <cell r="S201">
            <v>14.185144129584479</v>
          </cell>
          <cell r="T201">
            <v>13.907608700962172</v>
          </cell>
          <cell r="U201">
            <v>13.630073272339866</v>
          </cell>
          <cell r="V201">
            <v>13.35253784371756</v>
          </cell>
          <cell r="W201">
            <v>13.075002415095254</v>
          </cell>
          <cell r="X201">
            <v>12.797466986472948</v>
          </cell>
          <cell r="Y201">
            <v>12.519931557850644</v>
          </cell>
          <cell r="Z201">
            <v>12.242396129228338</v>
          </cell>
          <cell r="AA201">
            <v>11.964860700606032</v>
          </cell>
          <cell r="AB201">
            <v>11.687325271983724</v>
          </cell>
          <cell r="AC201">
            <v>11.40978984336142</v>
          </cell>
          <cell r="AD201">
            <v>11.132254414739114</v>
          </cell>
          <cell r="AE201">
            <v>10.854718986116808</v>
          </cell>
          <cell r="AF201">
            <v>10.577183557494502</v>
          </cell>
          <cell r="AG201">
            <v>10.299648128872196</v>
          </cell>
          <cell r="AH201">
            <v>10.02211270024989</v>
          </cell>
          <cell r="AI201">
            <v>9.744577271627584</v>
          </cell>
          <cell r="AJ201">
            <v>9.4670418430052798</v>
          </cell>
          <cell r="AK201">
            <v>9.1895064143829739</v>
          </cell>
          <cell r="AL201">
            <v>8.9119709857606697</v>
          </cell>
          <cell r="AM201">
            <v>8.6344355571383797</v>
          </cell>
        </row>
        <row r="202">
          <cell r="A202" t="str">
            <v>RM3Ba4Hr Bae</v>
          </cell>
          <cell r="B202" t="str">
            <v>RD</v>
          </cell>
          <cell r="C202" t="str">
            <v>Moderate</v>
          </cell>
          <cell r="D202">
            <v>30</v>
          </cell>
          <cell r="E202" t="str">
            <v>Battery</v>
          </cell>
          <cell r="F202" t="str">
            <v>4Hr Battery Storage</v>
          </cell>
          <cell r="G202">
            <v>40.834783401886895</v>
          </cell>
          <cell r="H202">
            <v>38.6</v>
          </cell>
          <cell r="I202">
            <v>36.365216598113108</v>
          </cell>
          <cell r="J202">
            <v>34.112541376649993</v>
          </cell>
          <cell r="K202">
            <v>31.859866155186879</v>
          </cell>
          <cell r="L202">
            <v>29.607190933723771</v>
          </cell>
          <cell r="M202">
            <v>27.354515712260657</v>
          </cell>
          <cell r="N202">
            <v>25.101840490797549</v>
          </cell>
          <cell r="O202">
            <v>24.16763706383049</v>
          </cell>
          <cell r="P202">
            <v>23.233433636863431</v>
          </cell>
          <cell r="Q202">
            <v>22.299230209896375</v>
          </cell>
          <cell r="R202">
            <v>21.36502678292932</v>
          </cell>
          <cell r="S202">
            <v>20.430823355962247</v>
          </cell>
          <cell r="T202">
            <v>20.175438064012724</v>
          </cell>
          <cell r="U202">
            <v>19.920052772063197</v>
          </cell>
          <cell r="V202">
            <v>19.664667480113668</v>
          </cell>
          <cell r="W202">
            <v>19.409282188164141</v>
          </cell>
          <cell r="X202">
            <v>19.153896896214611</v>
          </cell>
          <cell r="Y202">
            <v>18.898511604265089</v>
          </cell>
          <cell r="Z202">
            <v>18.643126312315559</v>
          </cell>
          <cell r="AA202">
            <v>18.387741020366033</v>
          </cell>
          <cell r="AB202">
            <v>18.132355728416503</v>
          </cell>
          <cell r="AC202">
            <v>17.87697043646698</v>
          </cell>
          <cell r="AD202">
            <v>17.62158514451745</v>
          </cell>
          <cell r="AE202">
            <v>17.366199852567924</v>
          </cell>
          <cell r="AF202">
            <v>17.110814560618394</v>
          </cell>
          <cell r="AG202">
            <v>16.855429268668871</v>
          </cell>
          <cell r="AH202">
            <v>16.600043976719345</v>
          </cell>
          <cell r="AI202">
            <v>16.344658684769815</v>
          </cell>
          <cell r="AJ202">
            <v>16.089273392820285</v>
          </cell>
          <cell r="AK202">
            <v>15.833888100870759</v>
          </cell>
          <cell r="AL202">
            <v>15.578502808921233</v>
          </cell>
          <cell r="AM202">
            <v>15.32311751697169</v>
          </cell>
        </row>
        <row r="203">
          <cell r="A203" t="str">
            <v>RC3Ba4Hr Bae</v>
          </cell>
          <cell r="B203" t="str">
            <v>RD</v>
          </cell>
          <cell r="C203" t="str">
            <v>Conservative</v>
          </cell>
          <cell r="D203">
            <v>30</v>
          </cell>
          <cell r="E203" t="str">
            <v>Battery</v>
          </cell>
          <cell r="F203" t="str">
            <v>4Hr Battery Storage</v>
          </cell>
          <cell r="G203">
            <v>40.834783401886895</v>
          </cell>
          <cell r="H203">
            <v>38.6</v>
          </cell>
          <cell r="I203">
            <v>37.588556149732625</v>
          </cell>
          <cell r="J203">
            <v>36.577112299465249</v>
          </cell>
          <cell r="K203">
            <v>35.565668449197858</v>
          </cell>
          <cell r="L203">
            <v>34.554224598930482</v>
          </cell>
          <cell r="M203">
            <v>33.542780748663105</v>
          </cell>
          <cell r="N203">
            <v>32.531336898395715</v>
          </cell>
          <cell r="O203">
            <v>31.771721925133694</v>
          </cell>
          <cell r="P203">
            <v>31.012106951871658</v>
          </cell>
          <cell r="Q203">
            <v>30.252491978609626</v>
          </cell>
          <cell r="R203">
            <v>29.492877005347594</v>
          </cell>
          <cell r="S203">
            <v>28.733262032085563</v>
          </cell>
          <cell r="T203">
            <v>28.374096256684496</v>
          </cell>
          <cell r="U203">
            <v>28.014930481283429</v>
          </cell>
          <cell r="V203">
            <v>27.655764705882362</v>
          </cell>
          <cell r="W203">
            <v>27.296598930481288</v>
          </cell>
          <cell r="X203">
            <v>26.937433155080221</v>
          </cell>
          <cell r="Y203">
            <v>26.578267379679154</v>
          </cell>
          <cell r="Z203">
            <v>26.219101604278087</v>
          </cell>
          <cell r="AA203">
            <v>25.859935828877013</v>
          </cell>
          <cell r="AB203">
            <v>25.500770053475946</v>
          </cell>
          <cell r="AC203">
            <v>25.14160427807488</v>
          </cell>
          <cell r="AD203">
            <v>24.782438502673809</v>
          </cell>
          <cell r="AE203">
            <v>24.423272727272742</v>
          </cell>
          <cell r="AF203">
            <v>24.064106951871672</v>
          </cell>
          <cell r="AG203">
            <v>23.704941176470605</v>
          </cell>
          <cell r="AH203">
            <v>23.345775401069535</v>
          </cell>
          <cell r="AI203">
            <v>22.986609625668464</v>
          </cell>
          <cell r="AJ203">
            <v>22.627443850267397</v>
          </cell>
          <cell r="AK203">
            <v>22.26827807486633</v>
          </cell>
          <cell r="AL203">
            <v>21.909112299465264</v>
          </cell>
          <cell r="AM203">
            <v>21.549946524064179</v>
          </cell>
        </row>
        <row r="204">
          <cell r="A204" t="str">
            <v>RA3Ba2Hr Bae</v>
          </cell>
          <cell r="B204" t="str">
            <v>RD</v>
          </cell>
          <cell r="C204" t="str">
            <v>Advanced</v>
          </cell>
          <cell r="D204">
            <v>30</v>
          </cell>
          <cell r="E204" t="str">
            <v>Battery</v>
          </cell>
          <cell r="F204" t="str">
            <v>2Hr Battery Storage</v>
          </cell>
          <cell r="G204">
            <v>40.834783401886895</v>
          </cell>
          <cell r="H204">
            <v>38.6</v>
          </cell>
          <cell r="I204">
            <v>30.064099491319457</v>
          </cell>
          <cell r="J204">
            <v>27.948032327396788</v>
          </cell>
          <cell r="K204">
            <v>25.831965163474123</v>
          </cell>
          <cell r="L204">
            <v>23.715897999551455</v>
          </cell>
          <cell r="M204">
            <v>21.599830835628786</v>
          </cell>
          <cell r="N204">
            <v>19.483763671706125</v>
          </cell>
          <cell r="O204">
            <v>18.424039763281797</v>
          </cell>
          <cell r="P204">
            <v>17.364315854857466</v>
          </cell>
          <cell r="Q204">
            <v>16.304591946433142</v>
          </cell>
          <cell r="R204">
            <v>15.244868038008811</v>
          </cell>
          <cell r="S204">
            <v>14.185144129584479</v>
          </cell>
          <cell r="T204">
            <v>13.907608700962172</v>
          </cell>
          <cell r="U204">
            <v>13.630073272339866</v>
          </cell>
          <cell r="V204">
            <v>13.35253784371756</v>
          </cell>
          <cell r="W204">
            <v>13.075002415095254</v>
          </cell>
          <cell r="X204">
            <v>12.797466986472948</v>
          </cell>
          <cell r="Y204">
            <v>12.519931557850644</v>
          </cell>
          <cell r="Z204">
            <v>12.242396129228338</v>
          </cell>
          <cell r="AA204">
            <v>11.964860700606032</v>
          </cell>
          <cell r="AB204">
            <v>11.687325271983724</v>
          </cell>
          <cell r="AC204">
            <v>11.40978984336142</v>
          </cell>
          <cell r="AD204">
            <v>11.132254414739114</v>
          </cell>
          <cell r="AE204">
            <v>10.854718986116808</v>
          </cell>
          <cell r="AF204">
            <v>10.577183557494502</v>
          </cell>
          <cell r="AG204">
            <v>10.299648128872196</v>
          </cell>
          <cell r="AH204">
            <v>10.02211270024989</v>
          </cell>
          <cell r="AI204">
            <v>9.744577271627584</v>
          </cell>
          <cell r="AJ204">
            <v>9.4670418430052798</v>
          </cell>
          <cell r="AK204">
            <v>9.1895064143829739</v>
          </cell>
          <cell r="AL204">
            <v>8.9119709857606697</v>
          </cell>
          <cell r="AM204">
            <v>8.6344355571383797</v>
          </cell>
        </row>
        <row r="205">
          <cell r="A205" t="str">
            <v>RM3Ba2Hr Bae</v>
          </cell>
          <cell r="B205" t="str">
            <v>RD</v>
          </cell>
          <cell r="C205" t="str">
            <v>Moderate</v>
          </cell>
          <cell r="D205">
            <v>30</v>
          </cell>
          <cell r="E205" t="str">
            <v>Battery</v>
          </cell>
          <cell r="F205" t="str">
            <v>2Hr Battery Storage</v>
          </cell>
          <cell r="G205">
            <v>40.834783401886895</v>
          </cell>
          <cell r="H205">
            <v>38.6</v>
          </cell>
          <cell r="I205">
            <v>36.365216598113108</v>
          </cell>
          <cell r="J205">
            <v>34.112541376649993</v>
          </cell>
          <cell r="K205">
            <v>31.859866155186879</v>
          </cell>
          <cell r="L205">
            <v>29.607190933723771</v>
          </cell>
          <cell r="M205">
            <v>27.354515712260657</v>
          </cell>
          <cell r="N205">
            <v>25.101840490797549</v>
          </cell>
          <cell r="O205">
            <v>24.16763706383049</v>
          </cell>
          <cell r="P205">
            <v>23.233433636863431</v>
          </cell>
          <cell r="Q205">
            <v>22.299230209896375</v>
          </cell>
          <cell r="R205">
            <v>21.36502678292932</v>
          </cell>
          <cell r="S205">
            <v>20.430823355962247</v>
          </cell>
          <cell r="T205">
            <v>20.175438064012724</v>
          </cell>
          <cell r="U205">
            <v>19.920052772063197</v>
          </cell>
          <cell r="V205">
            <v>19.664667480113668</v>
          </cell>
          <cell r="W205">
            <v>19.409282188164141</v>
          </cell>
          <cell r="X205">
            <v>19.153896896214611</v>
          </cell>
          <cell r="Y205">
            <v>18.898511604265089</v>
          </cell>
          <cell r="Z205">
            <v>18.643126312315559</v>
          </cell>
          <cell r="AA205">
            <v>18.387741020366033</v>
          </cell>
          <cell r="AB205">
            <v>18.132355728416503</v>
          </cell>
          <cell r="AC205">
            <v>17.87697043646698</v>
          </cell>
          <cell r="AD205">
            <v>17.62158514451745</v>
          </cell>
          <cell r="AE205">
            <v>17.366199852567924</v>
          </cell>
          <cell r="AF205">
            <v>17.110814560618394</v>
          </cell>
          <cell r="AG205">
            <v>16.855429268668871</v>
          </cell>
          <cell r="AH205">
            <v>16.600043976719345</v>
          </cell>
          <cell r="AI205">
            <v>16.344658684769815</v>
          </cell>
          <cell r="AJ205">
            <v>16.089273392820285</v>
          </cell>
          <cell r="AK205">
            <v>15.833888100870759</v>
          </cell>
          <cell r="AL205">
            <v>15.578502808921233</v>
          </cell>
          <cell r="AM205">
            <v>15.32311751697169</v>
          </cell>
        </row>
        <row r="206">
          <cell r="A206" t="str">
            <v>RC3Ba2Hr Bae</v>
          </cell>
          <cell r="B206" t="str">
            <v>RD</v>
          </cell>
          <cell r="C206" t="str">
            <v>Conservative</v>
          </cell>
          <cell r="D206">
            <v>30</v>
          </cell>
          <cell r="E206" t="str">
            <v>Battery</v>
          </cell>
          <cell r="F206" t="str">
            <v>2Hr Battery Storage</v>
          </cell>
          <cell r="G206">
            <v>40.834783401886895</v>
          </cell>
          <cell r="H206">
            <v>38.6</v>
          </cell>
          <cell r="I206">
            <v>37.588556149732625</v>
          </cell>
          <cell r="J206">
            <v>36.577112299465249</v>
          </cell>
          <cell r="K206">
            <v>35.565668449197858</v>
          </cell>
          <cell r="L206">
            <v>34.554224598930482</v>
          </cell>
          <cell r="M206">
            <v>33.542780748663105</v>
          </cell>
          <cell r="N206">
            <v>32.531336898395715</v>
          </cell>
          <cell r="O206">
            <v>31.771721925133694</v>
          </cell>
          <cell r="P206">
            <v>31.012106951871658</v>
          </cell>
          <cell r="Q206">
            <v>30.252491978609626</v>
          </cell>
          <cell r="R206">
            <v>29.492877005347594</v>
          </cell>
          <cell r="S206">
            <v>28.733262032085563</v>
          </cell>
          <cell r="T206">
            <v>28.374096256684496</v>
          </cell>
          <cell r="U206">
            <v>28.014930481283429</v>
          </cell>
          <cell r="V206">
            <v>27.655764705882362</v>
          </cell>
          <cell r="W206">
            <v>27.296598930481288</v>
          </cell>
          <cell r="X206">
            <v>26.937433155080221</v>
          </cell>
          <cell r="Y206">
            <v>26.578267379679154</v>
          </cell>
          <cell r="Z206">
            <v>26.219101604278087</v>
          </cell>
          <cell r="AA206">
            <v>25.859935828877013</v>
          </cell>
          <cell r="AB206">
            <v>25.500770053475946</v>
          </cell>
          <cell r="AC206">
            <v>25.14160427807488</v>
          </cell>
          <cell r="AD206">
            <v>24.782438502673809</v>
          </cell>
          <cell r="AE206">
            <v>24.423272727272742</v>
          </cell>
          <cell r="AF206">
            <v>24.064106951871672</v>
          </cell>
          <cell r="AG206">
            <v>23.704941176470605</v>
          </cell>
          <cell r="AH206">
            <v>23.345775401069535</v>
          </cell>
          <cell r="AI206">
            <v>22.986609625668464</v>
          </cell>
          <cell r="AJ206">
            <v>22.627443850267397</v>
          </cell>
          <cell r="AK206">
            <v>22.26827807486633</v>
          </cell>
          <cell r="AL206">
            <v>21.909112299465264</v>
          </cell>
          <cell r="AM206">
            <v>21.549946524064179</v>
          </cell>
        </row>
        <row r="207">
          <cell r="A207" t="str">
            <v>RA3HyNPD11</v>
          </cell>
          <cell r="B207" t="str">
            <v>RD</v>
          </cell>
          <cell r="C207" t="str">
            <v>Advanced</v>
          </cell>
          <cell r="D207">
            <v>30</v>
          </cell>
          <cell r="E207" t="str">
            <v>Hydropower</v>
          </cell>
          <cell r="F207" t="str">
            <v>NPD1</v>
          </cell>
          <cell r="G207">
            <v>112.19957616109801</v>
          </cell>
          <cell r="H207">
            <v>108.37764670397463</v>
          </cell>
          <cell r="I207">
            <v>104.68590619475115</v>
          </cell>
          <cell r="J207">
            <v>101.11991991992869</v>
          </cell>
          <cell r="K207">
            <v>97.675404228630271</v>
          </cell>
          <cell r="L207">
            <v>94.348221386853467</v>
          </cell>
          <cell r="M207">
            <v>91.134374607005853</v>
          </cell>
          <cell r="N207">
            <v>88.030003246752898</v>
          </cell>
          <cell r="O207">
            <v>85.031378171410736</v>
          </cell>
          <cell r="P207">
            <v>82.134897274312735</v>
          </cell>
          <cell r="Q207">
            <v>79.337081149768949</v>
          </cell>
          <cell r="R207">
            <v>76.634568913420395</v>
          </cell>
          <cell r="S207">
            <v>74.024114164967372</v>
          </cell>
          <cell r="T207">
            <v>71.502581088422247</v>
          </cell>
          <cell r="U207">
            <v>69.066940685201686</v>
          </cell>
          <cell r="V207">
            <v>66.714267135533788</v>
          </cell>
          <cell r="W207">
            <v>64.441734283808984</v>
          </cell>
          <cell r="X207">
            <v>62.246612243652805</v>
          </cell>
          <cell r="Y207">
            <v>60.126264118642339</v>
          </cell>
          <cell r="Z207">
            <v>59.810350260816051</v>
          </cell>
          <cell r="AA207">
            <v>59.496096269389817</v>
          </cell>
          <cell r="AB207">
            <v>59.183493423136561</v>
          </cell>
          <cell r="AC207">
            <v>58.872533046652144</v>
          </cell>
          <cell r="AD207">
            <v>58.563206510114469</v>
          </cell>
          <cell r="AE207">
            <v>58.255505229044076</v>
          </cell>
          <cell r="AF207">
            <v>57.949420664065812</v>
          </cell>
          <cell r="AG207">
            <v>57.644944320671932</v>
          </cell>
          <cell r="AH207">
            <v>57.342067748986281</v>
          </cell>
          <cell r="AI207">
            <v>57.040782543529822</v>
          </cell>
          <cell r="AJ207">
            <v>56.741080342987395</v>
          </cell>
          <cell r="AK207">
            <v>56.442952829975624</v>
          </cell>
          <cell r="AL207">
            <v>56.146391730812105</v>
          </cell>
          <cell r="AM207">
            <v>55.85138881528583</v>
          </cell>
        </row>
        <row r="208">
          <cell r="A208" t="str">
            <v>RM3HyNPD11</v>
          </cell>
          <cell r="B208" t="str">
            <v>RD</v>
          </cell>
          <cell r="C208" t="str">
            <v>Moderate</v>
          </cell>
          <cell r="D208">
            <v>30</v>
          </cell>
          <cell r="E208" t="str">
            <v>Hydropower</v>
          </cell>
          <cell r="F208" t="str">
            <v>NPD1</v>
          </cell>
          <cell r="G208">
            <v>120.25252823728452</v>
          </cell>
          <cell r="H208">
            <v>120.25252823728452</v>
          </cell>
          <cell r="I208">
            <v>120.25252823728452</v>
          </cell>
          <cell r="J208">
            <v>120.25252823728452</v>
          </cell>
          <cell r="K208">
            <v>120.25252823728452</v>
          </cell>
          <cell r="L208">
            <v>120.25252823728452</v>
          </cell>
          <cell r="M208">
            <v>120.25252823728452</v>
          </cell>
          <cell r="N208">
            <v>120.25252823728452</v>
          </cell>
          <cell r="O208">
            <v>120.25252823728452</v>
          </cell>
          <cell r="P208">
            <v>120.25252823728452</v>
          </cell>
          <cell r="Q208">
            <v>120.25252823728452</v>
          </cell>
          <cell r="R208">
            <v>120.25252823728452</v>
          </cell>
          <cell r="S208">
            <v>120.25252823728452</v>
          </cell>
          <cell r="T208">
            <v>120.25252823728452</v>
          </cell>
          <cell r="U208">
            <v>120.25252823728452</v>
          </cell>
          <cell r="V208">
            <v>120.25252823728452</v>
          </cell>
          <cell r="W208">
            <v>120.25252823728452</v>
          </cell>
          <cell r="X208">
            <v>120.25252823728452</v>
          </cell>
          <cell r="Y208">
            <v>120.25252823728452</v>
          </cell>
          <cell r="Z208">
            <v>120.25252823728452</v>
          </cell>
          <cell r="AA208">
            <v>120.25252823728452</v>
          </cell>
          <cell r="AB208">
            <v>120.25252823728452</v>
          </cell>
          <cell r="AC208">
            <v>120.25252823728452</v>
          </cell>
          <cell r="AD208">
            <v>120.25252823728452</v>
          </cell>
          <cell r="AE208">
            <v>120.25252823728452</v>
          </cell>
          <cell r="AF208">
            <v>120.25252823728452</v>
          </cell>
          <cell r="AG208">
            <v>120.25252823728452</v>
          </cell>
          <cell r="AH208">
            <v>120.25252823728452</v>
          </cell>
          <cell r="AI208">
            <v>120.25252823728452</v>
          </cell>
          <cell r="AJ208">
            <v>120.25252823728452</v>
          </cell>
          <cell r="AK208">
            <v>120.25252823728452</v>
          </cell>
          <cell r="AL208">
            <v>120.25252823728452</v>
          </cell>
          <cell r="AM208">
            <v>120.25252823728452</v>
          </cell>
        </row>
        <row r="209">
          <cell r="A209" t="str">
            <v>RC3HyNPD11</v>
          </cell>
          <cell r="B209" t="str">
            <v>RD</v>
          </cell>
          <cell r="C209" t="str">
            <v>Conservative</v>
          </cell>
          <cell r="D209">
            <v>30</v>
          </cell>
          <cell r="E209" t="str">
            <v>Hydropower</v>
          </cell>
          <cell r="F209" t="str">
            <v>NPD1</v>
          </cell>
          <cell r="G209">
            <v>120.25252823728452</v>
          </cell>
          <cell r="H209">
            <v>120.25252823728452</v>
          </cell>
          <cell r="I209">
            <v>120.25252823728452</v>
          </cell>
          <cell r="J209">
            <v>120.25252823728452</v>
          </cell>
          <cell r="K209">
            <v>120.25252823728452</v>
          </cell>
          <cell r="L209">
            <v>120.25252823728452</v>
          </cell>
          <cell r="M209">
            <v>120.25252823728452</v>
          </cell>
          <cell r="N209">
            <v>120.25252823728452</v>
          </cell>
          <cell r="O209">
            <v>120.25252823728452</v>
          </cell>
          <cell r="P209">
            <v>120.25252823728452</v>
          </cell>
          <cell r="Q209">
            <v>120.25252823728452</v>
          </cell>
          <cell r="R209">
            <v>120.25252823728452</v>
          </cell>
          <cell r="S209">
            <v>120.25252823728452</v>
          </cell>
          <cell r="T209">
            <v>120.25252823728452</v>
          </cell>
          <cell r="U209">
            <v>120.25252823728452</v>
          </cell>
          <cell r="V209">
            <v>120.25252823728452</v>
          </cell>
          <cell r="W209">
            <v>120.25252823728452</v>
          </cell>
          <cell r="X209">
            <v>120.25252823728452</v>
          </cell>
          <cell r="Y209">
            <v>120.25252823728452</v>
          </cell>
          <cell r="Z209">
            <v>120.25252823728452</v>
          </cell>
          <cell r="AA209">
            <v>120.25252823728452</v>
          </cell>
          <cell r="AB209">
            <v>120.25252823728452</v>
          </cell>
          <cell r="AC209">
            <v>120.25252823728452</v>
          </cell>
          <cell r="AD209">
            <v>120.25252823728452</v>
          </cell>
          <cell r="AE209">
            <v>120.25252823728452</v>
          </cell>
          <cell r="AF209">
            <v>120.25252823728452</v>
          </cell>
          <cell r="AG209">
            <v>120.25252823728452</v>
          </cell>
          <cell r="AH209">
            <v>120.25252823728452</v>
          </cell>
          <cell r="AI209">
            <v>120.25252823728452</v>
          </cell>
          <cell r="AJ209">
            <v>120.25252823728452</v>
          </cell>
          <cell r="AK209">
            <v>120.25252823728452</v>
          </cell>
          <cell r="AL209">
            <v>120.25252823728452</v>
          </cell>
          <cell r="AM209">
            <v>120.25252823728452</v>
          </cell>
        </row>
        <row r="210">
          <cell r="A210" t="str">
            <v>RA3HyNPD22</v>
          </cell>
          <cell r="B210" t="str">
            <v>RD</v>
          </cell>
          <cell r="C210" t="str">
            <v>Advanced</v>
          </cell>
          <cell r="D210">
            <v>30</v>
          </cell>
          <cell r="E210" t="str">
            <v>Hydropower</v>
          </cell>
          <cell r="F210" t="str">
            <v>NPD2</v>
          </cell>
          <cell r="G210">
            <v>30.870986081232523</v>
          </cell>
          <cell r="H210">
            <v>29.81940696559575</v>
          </cell>
          <cell r="I210">
            <v>28.803648495063527</v>
          </cell>
          <cell r="J210">
            <v>27.822490486963318</v>
          </cell>
          <cell r="K210">
            <v>26.874754322523792</v>
          </cell>
          <cell r="L210">
            <v>25.959301531055758</v>
          </cell>
          <cell r="M210">
            <v>25.075032422361122</v>
          </cell>
          <cell r="N210">
            <v>24.220884765726982</v>
          </cell>
          <cell r="O210">
            <v>23.395832513918041</v>
          </cell>
          <cell r="P210">
            <v>22.598884570634539</v>
          </cell>
          <cell r="Q210">
            <v>21.829083599955055</v>
          </cell>
          <cell r="R210">
            <v>21.085504876334149</v>
          </cell>
          <cell r="S210">
            <v>20.367255173773131</v>
          </cell>
          <cell r="T210">
            <v>19.673471692829988</v>
          </cell>
          <cell r="U210">
            <v>19.003321024179062</v>
          </cell>
          <cell r="V210">
            <v>18.355998147475862</v>
          </cell>
          <cell r="W210">
            <v>17.730725464324102</v>
          </cell>
          <cell r="X210">
            <v>17.1267518641835</v>
          </cell>
          <cell r="Y210">
            <v>16.54335182209617</v>
          </cell>
          <cell r="Z210">
            <v>16.456430171930389</v>
          </cell>
          <cell r="AA210">
            <v>16.369965223245003</v>
          </cell>
          <cell r="AB210">
            <v>16.283954576450924</v>
          </cell>
          <cell r="AC210">
            <v>16.198395844566924</v>
          </cell>
          <cell r="AD210">
            <v>16.113286653153409</v>
          </cell>
          <cell r="AE210">
            <v>16.028624640246491</v>
          </cell>
          <cell r="AF210">
            <v>15.944407456292454</v>
          </cell>
          <cell r="AG210">
            <v>15.860632764082558</v>
          </cell>
          <cell r="AH210">
            <v>15.777298238688148</v>
          </cell>
          <cell r="AI210">
            <v>15.694401567396154</v>
          </cell>
          <cell r="AJ210">
            <v>15.611940449644909</v>
          </cell>
          <cell r="AK210">
            <v>15.52991259696029</v>
          </cell>
          <cell r="AL210">
            <v>15.448315732892224</v>
          </cell>
          <cell r="AM210">
            <v>15.367147592951493</v>
          </cell>
        </row>
        <row r="211">
          <cell r="A211" t="str">
            <v>RM3HyNPD22</v>
          </cell>
          <cell r="B211" t="str">
            <v>RD</v>
          </cell>
          <cell r="C211" t="str">
            <v>Moderate</v>
          </cell>
          <cell r="D211">
            <v>30</v>
          </cell>
          <cell r="E211" t="str">
            <v>Hydropower</v>
          </cell>
          <cell r="F211" t="str">
            <v>NPD2</v>
          </cell>
          <cell r="G211">
            <v>33.086703644192291</v>
          </cell>
          <cell r="H211">
            <v>33.086703644192291</v>
          </cell>
          <cell r="I211">
            <v>33.086703644192291</v>
          </cell>
          <cell r="J211">
            <v>33.086703644192291</v>
          </cell>
          <cell r="K211">
            <v>33.086703644192291</v>
          </cell>
          <cell r="L211">
            <v>33.086703644192291</v>
          </cell>
          <cell r="M211">
            <v>33.086703644192291</v>
          </cell>
          <cell r="N211">
            <v>33.086703644192291</v>
          </cell>
          <cell r="O211">
            <v>33.086703644192291</v>
          </cell>
          <cell r="P211">
            <v>33.086703644192291</v>
          </cell>
          <cell r="Q211">
            <v>33.086703644192291</v>
          </cell>
          <cell r="R211">
            <v>33.086703644192291</v>
          </cell>
          <cell r="S211">
            <v>33.086703644192291</v>
          </cell>
          <cell r="T211">
            <v>33.086703644192291</v>
          </cell>
          <cell r="U211">
            <v>33.086703644192291</v>
          </cell>
          <cell r="V211">
            <v>33.086703644192291</v>
          </cell>
          <cell r="W211">
            <v>33.086703644192291</v>
          </cell>
          <cell r="X211">
            <v>33.086703644192291</v>
          </cell>
          <cell r="Y211">
            <v>33.086703644192291</v>
          </cell>
          <cell r="Z211">
            <v>33.086703644192291</v>
          </cell>
          <cell r="AA211">
            <v>33.086703644192291</v>
          </cell>
          <cell r="AB211">
            <v>33.086703644192291</v>
          </cell>
          <cell r="AC211">
            <v>33.086703644192291</v>
          </cell>
          <cell r="AD211">
            <v>33.086703644192291</v>
          </cell>
          <cell r="AE211">
            <v>33.086703644192291</v>
          </cell>
          <cell r="AF211">
            <v>33.086703644192291</v>
          </cell>
          <cell r="AG211">
            <v>33.086703644192291</v>
          </cell>
          <cell r="AH211">
            <v>33.086703644192291</v>
          </cell>
          <cell r="AI211">
            <v>33.086703644192291</v>
          </cell>
          <cell r="AJ211">
            <v>33.086703644192291</v>
          </cell>
          <cell r="AK211">
            <v>33.086703644192291</v>
          </cell>
          <cell r="AL211">
            <v>33.086703644192291</v>
          </cell>
          <cell r="AM211">
            <v>33.086703644192291</v>
          </cell>
        </row>
        <row r="212">
          <cell r="A212" t="str">
            <v>RC3HyNPD22</v>
          </cell>
          <cell r="B212" t="str">
            <v>RD</v>
          </cell>
          <cell r="C212" t="str">
            <v>Conservative</v>
          </cell>
          <cell r="D212">
            <v>30</v>
          </cell>
          <cell r="E212" t="str">
            <v>Hydropower</v>
          </cell>
          <cell r="F212" t="str">
            <v>NPD2</v>
          </cell>
          <cell r="G212">
            <v>33.086703644192291</v>
          </cell>
          <cell r="H212">
            <v>33.086703644192291</v>
          </cell>
          <cell r="I212">
            <v>33.086703644192291</v>
          </cell>
          <cell r="J212">
            <v>33.086703644192291</v>
          </cell>
          <cell r="K212">
            <v>33.086703644192291</v>
          </cell>
          <cell r="L212">
            <v>33.086703644192291</v>
          </cell>
          <cell r="M212">
            <v>33.086703644192291</v>
          </cell>
          <cell r="N212">
            <v>33.086703644192291</v>
          </cell>
          <cell r="O212">
            <v>33.086703644192291</v>
          </cell>
          <cell r="P212">
            <v>33.086703644192291</v>
          </cell>
          <cell r="Q212">
            <v>33.086703644192291</v>
          </cell>
          <cell r="R212">
            <v>33.086703644192291</v>
          </cell>
          <cell r="S212">
            <v>33.086703644192291</v>
          </cell>
          <cell r="T212">
            <v>33.086703644192291</v>
          </cell>
          <cell r="U212">
            <v>33.086703644192291</v>
          </cell>
          <cell r="V212">
            <v>33.086703644192291</v>
          </cell>
          <cell r="W212">
            <v>33.086703644192291</v>
          </cell>
          <cell r="X212">
            <v>33.086703644192291</v>
          </cell>
          <cell r="Y212">
            <v>33.086703644192291</v>
          </cell>
          <cell r="Z212">
            <v>33.086703644192291</v>
          </cell>
          <cell r="AA212">
            <v>33.086703644192291</v>
          </cell>
          <cell r="AB212">
            <v>33.086703644192291</v>
          </cell>
          <cell r="AC212">
            <v>33.086703644192291</v>
          </cell>
          <cell r="AD212">
            <v>33.086703644192291</v>
          </cell>
          <cell r="AE212">
            <v>33.086703644192291</v>
          </cell>
          <cell r="AF212">
            <v>33.086703644192291</v>
          </cell>
          <cell r="AG212">
            <v>33.086703644192291</v>
          </cell>
          <cell r="AH212">
            <v>33.086703644192291</v>
          </cell>
          <cell r="AI212">
            <v>33.086703644192291</v>
          </cell>
          <cell r="AJ212">
            <v>33.086703644192291</v>
          </cell>
          <cell r="AK212">
            <v>33.086703644192291</v>
          </cell>
          <cell r="AL212">
            <v>33.086703644192291</v>
          </cell>
          <cell r="AM212">
            <v>33.086703644192291</v>
          </cell>
        </row>
        <row r="213">
          <cell r="A213" t="str">
            <v>RA3HyNPD33</v>
          </cell>
          <cell r="B213" t="str">
            <v>RD</v>
          </cell>
          <cell r="C213" t="str">
            <v>Advanced</v>
          </cell>
          <cell r="D213">
            <v>30</v>
          </cell>
          <cell r="E213" t="str">
            <v>Hydropower</v>
          </cell>
          <cell r="F213" t="str">
            <v>NPD3</v>
          </cell>
          <cell r="G213">
            <v>119.17217078898145</v>
          </cell>
          <cell r="H213">
            <v>115.11272916191348</v>
          </cell>
          <cell r="I213">
            <v>111.19156701917872</v>
          </cell>
          <cell r="J213">
            <v>107.40397405390642</v>
          </cell>
          <cell r="K213">
            <v>103.74540040956974</v>
          </cell>
          <cell r="L213">
            <v>100.21145121445797</v>
          </cell>
          <cell r="M213">
            <v>96.797881302324782</v>
          </cell>
          <cell r="N213">
            <v>93.500590112870569</v>
          </cell>
          <cell r="O213">
            <v>90.315616765932916</v>
          </cell>
          <cell r="P213">
            <v>87.239135303468487</v>
          </cell>
          <cell r="Q213">
            <v>84.267450093610236</v>
          </cell>
          <cell r="R213">
            <v>81.396991391279499</v>
          </cell>
          <cell r="S213">
            <v>78.624311050019784</v>
          </cell>
          <cell r="T213">
            <v>75.94607837990128</v>
          </cell>
          <cell r="U213">
            <v>73.359076146520437</v>
          </cell>
          <cell r="V213">
            <v>70.860196706288164</v>
          </cell>
          <cell r="W213">
            <v>68.446438273364421</v>
          </cell>
          <cell r="X213">
            <v>66.114901313754672</v>
          </cell>
          <cell r="Y213">
            <v>63.862785062236647</v>
          </cell>
          <cell r="Z213">
            <v>63.527238872958492</v>
          </cell>
          <cell r="AA213">
            <v>63.193455701767235</v>
          </cell>
          <cell r="AB213">
            <v>62.861426285458876</v>
          </cell>
          <cell r="AC213">
            <v>62.531141409499988</v>
          </cell>
          <cell r="AD213">
            <v>62.20259190777189</v>
          </cell>
          <cell r="AE213">
            <v>61.875768662316332</v>
          </cell>
          <cell r="AF213">
            <v>61.550662603082323</v>
          </cell>
          <cell r="AG213">
            <v>61.227264707674586</v>
          </cell>
          <cell r="AH213">
            <v>60.905566001103004</v>
          </cell>
          <cell r="AI213">
            <v>60.585557555533683</v>
          </cell>
          <cell r="AJ213">
            <v>60.267230490041086</v>
          </cell>
          <cell r="AK213">
            <v>59.950575970361612</v>
          </cell>
          <cell r="AL213">
            <v>59.635585208648401</v>
          </cell>
          <cell r="AM213">
            <v>59.322249463227521</v>
          </cell>
        </row>
        <row r="214">
          <cell r="A214" t="str">
            <v>RM3HyNPD33</v>
          </cell>
          <cell r="B214" t="str">
            <v>RD</v>
          </cell>
          <cell r="C214" t="str">
            <v>Moderate</v>
          </cell>
          <cell r="D214">
            <v>30</v>
          </cell>
          <cell r="E214" t="str">
            <v>Hydropower</v>
          </cell>
          <cell r="F214" t="str">
            <v>NPD3</v>
          </cell>
          <cell r="G214">
            <v>127.72557012447314</v>
          </cell>
          <cell r="H214">
            <v>127.72557012447314</v>
          </cell>
          <cell r="I214">
            <v>127.72557012447314</v>
          </cell>
          <cell r="J214">
            <v>127.72557012447314</v>
          </cell>
          <cell r="K214">
            <v>127.72557012447314</v>
          </cell>
          <cell r="L214">
            <v>127.72557012447314</v>
          </cell>
          <cell r="M214">
            <v>127.72557012447314</v>
          </cell>
          <cell r="N214">
            <v>127.72557012447314</v>
          </cell>
          <cell r="O214">
            <v>127.72557012447314</v>
          </cell>
          <cell r="P214">
            <v>127.72557012447314</v>
          </cell>
          <cell r="Q214">
            <v>127.72557012447314</v>
          </cell>
          <cell r="R214">
            <v>127.72557012447314</v>
          </cell>
          <cell r="S214">
            <v>127.72557012447314</v>
          </cell>
          <cell r="T214">
            <v>127.72557012447314</v>
          </cell>
          <cell r="U214">
            <v>127.72557012447314</v>
          </cell>
          <cell r="V214">
            <v>127.72557012447314</v>
          </cell>
          <cell r="W214">
            <v>127.72557012447314</v>
          </cell>
          <cell r="X214">
            <v>127.72557012447314</v>
          </cell>
          <cell r="Y214">
            <v>127.72557012447314</v>
          </cell>
          <cell r="Z214">
            <v>127.72557012447314</v>
          </cell>
          <cell r="AA214">
            <v>127.72557012447314</v>
          </cell>
          <cell r="AB214">
            <v>127.72557012447314</v>
          </cell>
          <cell r="AC214">
            <v>127.72557012447314</v>
          </cell>
          <cell r="AD214">
            <v>127.72557012447314</v>
          </cell>
          <cell r="AE214">
            <v>127.72557012447314</v>
          </cell>
          <cell r="AF214">
            <v>127.72557012447314</v>
          </cell>
          <cell r="AG214">
            <v>127.72557012447314</v>
          </cell>
          <cell r="AH214">
            <v>127.72557012447314</v>
          </cell>
          <cell r="AI214">
            <v>127.72557012447314</v>
          </cell>
          <cell r="AJ214">
            <v>127.72557012447314</v>
          </cell>
          <cell r="AK214">
            <v>127.72557012447314</v>
          </cell>
          <cell r="AL214">
            <v>127.72557012447314</v>
          </cell>
          <cell r="AM214">
            <v>127.72557012447314</v>
          </cell>
        </row>
        <row r="215">
          <cell r="A215" t="str">
            <v>RC3HyNPD33</v>
          </cell>
          <cell r="B215" t="str">
            <v>RD</v>
          </cell>
          <cell r="C215" t="str">
            <v>Conservative</v>
          </cell>
          <cell r="D215">
            <v>30</v>
          </cell>
          <cell r="E215" t="str">
            <v>Hydropower</v>
          </cell>
          <cell r="F215" t="str">
            <v>NPD3</v>
          </cell>
          <cell r="G215">
            <v>127.72557012447314</v>
          </cell>
          <cell r="H215">
            <v>127.72557012447314</v>
          </cell>
          <cell r="I215">
            <v>127.72557012447314</v>
          </cell>
          <cell r="J215">
            <v>127.72557012447314</v>
          </cell>
          <cell r="K215">
            <v>127.72557012447314</v>
          </cell>
          <cell r="L215">
            <v>127.72557012447314</v>
          </cell>
          <cell r="M215">
            <v>127.72557012447314</v>
          </cell>
          <cell r="N215">
            <v>127.72557012447314</v>
          </cell>
          <cell r="O215">
            <v>127.72557012447314</v>
          </cell>
          <cell r="P215">
            <v>127.72557012447314</v>
          </cell>
          <cell r="Q215">
            <v>127.72557012447314</v>
          </cell>
          <cell r="R215">
            <v>127.72557012447314</v>
          </cell>
          <cell r="S215">
            <v>127.72557012447314</v>
          </cell>
          <cell r="T215">
            <v>127.72557012447314</v>
          </cell>
          <cell r="U215">
            <v>127.72557012447314</v>
          </cell>
          <cell r="V215">
            <v>127.72557012447314</v>
          </cell>
          <cell r="W215">
            <v>127.72557012447314</v>
          </cell>
          <cell r="X215">
            <v>127.72557012447314</v>
          </cell>
          <cell r="Y215">
            <v>127.72557012447314</v>
          </cell>
          <cell r="Z215">
            <v>127.72557012447314</v>
          </cell>
          <cell r="AA215">
            <v>127.72557012447314</v>
          </cell>
          <cell r="AB215">
            <v>127.72557012447314</v>
          </cell>
          <cell r="AC215">
            <v>127.72557012447314</v>
          </cell>
          <cell r="AD215">
            <v>127.72557012447314</v>
          </cell>
          <cell r="AE215">
            <v>127.72557012447314</v>
          </cell>
          <cell r="AF215">
            <v>127.72557012447314</v>
          </cell>
          <cell r="AG215">
            <v>127.72557012447314</v>
          </cell>
          <cell r="AH215">
            <v>127.72557012447314</v>
          </cell>
          <cell r="AI215">
            <v>127.72557012447314</v>
          </cell>
          <cell r="AJ215">
            <v>127.72557012447314</v>
          </cell>
          <cell r="AK215">
            <v>127.72557012447314</v>
          </cell>
          <cell r="AL215">
            <v>127.72557012447314</v>
          </cell>
          <cell r="AM215">
            <v>127.72557012447314</v>
          </cell>
        </row>
        <row r="216">
          <cell r="A216" t="str">
            <v>RA3HyNPD44</v>
          </cell>
          <cell r="B216" t="str">
            <v>RD</v>
          </cell>
          <cell r="C216" t="str">
            <v>Advanced</v>
          </cell>
          <cell r="D216">
            <v>30</v>
          </cell>
          <cell r="E216" t="str">
            <v>Hydropower</v>
          </cell>
          <cell r="F216" t="str">
            <v>NPD4</v>
          </cell>
          <cell r="G216">
            <v>40.706067361624342</v>
          </cell>
          <cell r="H216">
            <v>39.319469272254892</v>
          </cell>
          <cell r="I216">
            <v>37.98010380411516</v>
          </cell>
          <cell r="J216">
            <v>36.686362040731566</v>
          </cell>
          <cell r="K216">
            <v>35.436689871232055</v>
          </cell>
          <cell r="L216">
            <v>34.229586123466149</v>
          </cell>
          <cell r="M216">
            <v>33.063600760717733</v>
          </cell>
          <cell r="N216">
            <v>31.937333139844419</v>
          </cell>
          <cell r="O216">
            <v>30.849430328751136</v>
          </cell>
          <cell r="P216">
            <v>29.798585481176662</v>
          </cell>
          <cell r="Q216">
            <v>28.78353626684099</v>
          </cell>
          <cell r="R216">
            <v>27.80306335506754</v>
          </cell>
          <cell r="S216">
            <v>26.85598895005884</v>
          </cell>
          <cell r="T216">
            <v>25.941175376066059</v>
          </cell>
          <cell r="U216">
            <v>25.057523710752847</v>
          </cell>
          <cell r="V216">
            <v>24.203972465111878</v>
          </cell>
          <cell r="W216">
            <v>23.379496308348216</v>
          </cell>
          <cell r="X216">
            <v>22.583104836197858</v>
          </cell>
          <cell r="Y216">
            <v>21.813841381201883</v>
          </cell>
          <cell r="Z216">
            <v>21.699227661461233</v>
          </cell>
          <cell r="AA216">
            <v>21.585216142154884</v>
          </cell>
          <cell r="AB216">
            <v>21.471803659216892</v>
          </cell>
          <cell r="AC216">
            <v>21.358987065205909</v>
          </cell>
          <cell r="AD216">
            <v>21.246763229217784</v>
          </cell>
          <cell r="AE216">
            <v>21.135129036798677</v>
          </cell>
          <cell r="AF216">
            <v>21.024081389858651</v>
          </cell>
          <cell r="AG216">
            <v>20.913617206585652</v>
          </cell>
          <cell r="AH216">
            <v>20.803733421360011</v>
          </cell>
          <cell r="AI216">
            <v>20.694426984669359</v>
          </cell>
          <cell r="AJ216">
            <v>20.585694863023985</v>
          </cell>
          <cell r="AK216">
            <v>20.477534038872687</v>
          </cell>
          <cell r="AL216">
            <v>20.369941510518977</v>
          </cell>
          <cell r="AM216">
            <v>20.262914292037813</v>
          </cell>
        </row>
        <row r="217">
          <cell r="A217" t="str">
            <v>RM3HyNPD44</v>
          </cell>
          <cell r="B217" t="str">
            <v>RD</v>
          </cell>
          <cell r="C217" t="str">
            <v>Moderate</v>
          </cell>
          <cell r="D217">
            <v>30</v>
          </cell>
          <cell r="E217" t="str">
            <v>Hydropower</v>
          </cell>
          <cell r="F217" t="str">
            <v>NPD4</v>
          </cell>
          <cell r="G217">
            <v>43.627682762403708</v>
          </cell>
          <cell r="H217">
            <v>43.627682762403708</v>
          </cell>
          <cell r="I217">
            <v>43.627682762403708</v>
          </cell>
          <cell r="J217">
            <v>43.627682762403708</v>
          </cell>
          <cell r="K217">
            <v>43.627682762403708</v>
          </cell>
          <cell r="L217">
            <v>43.627682762403708</v>
          </cell>
          <cell r="M217">
            <v>43.627682762403708</v>
          </cell>
          <cell r="N217">
            <v>43.627682762403708</v>
          </cell>
          <cell r="O217">
            <v>43.627682762403708</v>
          </cell>
          <cell r="P217">
            <v>43.627682762403708</v>
          </cell>
          <cell r="Q217">
            <v>43.627682762403708</v>
          </cell>
          <cell r="R217">
            <v>43.627682762403708</v>
          </cell>
          <cell r="S217">
            <v>43.627682762403708</v>
          </cell>
          <cell r="T217">
            <v>43.627682762403708</v>
          </cell>
          <cell r="U217">
            <v>43.627682762403708</v>
          </cell>
          <cell r="V217">
            <v>43.627682762403708</v>
          </cell>
          <cell r="W217">
            <v>43.627682762403708</v>
          </cell>
          <cell r="X217">
            <v>43.627682762403708</v>
          </cell>
          <cell r="Y217">
            <v>43.627682762403708</v>
          </cell>
          <cell r="Z217">
            <v>43.627682762403708</v>
          </cell>
          <cell r="AA217">
            <v>43.627682762403708</v>
          </cell>
          <cell r="AB217">
            <v>43.627682762403708</v>
          </cell>
          <cell r="AC217">
            <v>43.627682762403708</v>
          </cell>
          <cell r="AD217">
            <v>43.627682762403708</v>
          </cell>
          <cell r="AE217">
            <v>43.627682762403708</v>
          </cell>
          <cell r="AF217">
            <v>43.627682762403708</v>
          </cell>
          <cell r="AG217">
            <v>43.627682762403708</v>
          </cell>
          <cell r="AH217">
            <v>43.627682762403708</v>
          </cell>
          <cell r="AI217">
            <v>43.627682762403708</v>
          </cell>
          <cell r="AJ217">
            <v>43.627682762403708</v>
          </cell>
          <cell r="AK217">
            <v>43.627682762403708</v>
          </cell>
          <cell r="AL217">
            <v>43.627682762403708</v>
          </cell>
          <cell r="AM217">
            <v>43.627682762403708</v>
          </cell>
        </row>
        <row r="218">
          <cell r="A218" t="str">
            <v>RC3HyNPD44</v>
          </cell>
          <cell r="B218" t="str">
            <v>RD</v>
          </cell>
          <cell r="C218" t="str">
            <v>Conservative</v>
          </cell>
          <cell r="D218">
            <v>30</v>
          </cell>
          <cell r="E218" t="str">
            <v>Hydropower</v>
          </cell>
          <cell r="F218" t="str">
            <v>NPD4</v>
          </cell>
          <cell r="G218">
            <v>43.627682762403708</v>
          </cell>
          <cell r="H218">
            <v>43.627682762403708</v>
          </cell>
          <cell r="I218">
            <v>43.627682762403708</v>
          </cell>
          <cell r="J218">
            <v>43.627682762403708</v>
          </cell>
          <cell r="K218">
            <v>43.627682762403708</v>
          </cell>
          <cell r="L218">
            <v>43.627682762403708</v>
          </cell>
          <cell r="M218">
            <v>43.627682762403708</v>
          </cell>
          <cell r="N218">
            <v>43.627682762403708</v>
          </cell>
          <cell r="O218">
            <v>43.627682762403708</v>
          </cell>
          <cell r="P218">
            <v>43.627682762403708</v>
          </cell>
          <cell r="Q218">
            <v>43.627682762403708</v>
          </cell>
          <cell r="R218">
            <v>43.627682762403708</v>
          </cell>
          <cell r="S218">
            <v>43.627682762403708</v>
          </cell>
          <cell r="T218">
            <v>43.627682762403708</v>
          </cell>
          <cell r="U218">
            <v>43.627682762403708</v>
          </cell>
          <cell r="V218">
            <v>43.627682762403708</v>
          </cell>
          <cell r="W218">
            <v>43.627682762403708</v>
          </cell>
          <cell r="X218">
            <v>43.627682762403708</v>
          </cell>
          <cell r="Y218">
            <v>43.627682762403708</v>
          </cell>
          <cell r="Z218">
            <v>43.627682762403708</v>
          </cell>
          <cell r="AA218">
            <v>43.627682762403708</v>
          </cell>
          <cell r="AB218">
            <v>43.627682762403708</v>
          </cell>
          <cell r="AC218">
            <v>43.627682762403708</v>
          </cell>
          <cell r="AD218">
            <v>43.627682762403708</v>
          </cell>
          <cell r="AE218">
            <v>43.627682762403708</v>
          </cell>
          <cell r="AF218">
            <v>43.627682762403708</v>
          </cell>
          <cell r="AG218">
            <v>43.627682762403708</v>
          </cell>
          <cell r="AH218">
            <v>43.627682762403708</v>
          </cell>
          <cell r="AI218">
            <v>43.627682762403708</v>
          </cell>
          <cell r="AJ218">
            <v>43.627682762403708</v>
          </cell>
          <cell r="AK218">
            <v>43.627682762403708</v>
          </cell>
          <cell r="AL218">
            <v>43.627682762403708</v>
          </cell>
          <cell r="AM218">
            <v>43.627682762403708</v>
          </cell>
        </row>
        <row r="219">
          <cell r="A219" t="str">
            <v>RA3HyNSD11</v>
          </cell>
          <cell r="B219" t="str">
            <v>RD</v>
          </cell>
          <cell r="C219" t="str">
            <v>Advanced</v>
          </cell>
          <cell r="D219">
            <v>30</v>
          </cell>
          <cell r="E219" t="str">
            <v>Hydropower</v>
          </cell>
          <cell r="F219" t="str">
            <v>NSD1</v>
          </cell>
          <cell r="G219">
            <v>125.53969537742458</v>
          </cell>
          <cell r="H219">
            <v>121.26335248721291</v>
          </cell>
          <cell r="I219">
            <v>117.13267753461797</v>
          </cell>
          <cell r="J219">
            <v>113.14270853492663</v>
          </cell>
          <cell r="K219">
            <v>109.28865252684081</v>
          </cell>
          <cell r="L219">
            <v>105.56587981491967</v>
          </cell>
          <cell r="M219">
            <v>101.96991840814499</v>
          </cell>
          <cell r="N219">
            <v>98.496448647929597</v>
          </cell>
          <cell r="O219">
            <v>95.141298019115681</v>
          </cell>
          <cell r="P219">
            <v>91.900436137729301</v>
          </cell>
          <cell r="Q219">
            <v>88.769969909470447</v>
          </cell>
          <cell r="R219">
            <v>85.746138853122901</v>
          </cell>
          <cell r="S219">
            <v>82.825310583265605</v>
          </cell>
          <cell r="T219">
            <v>80.003976446859738</v>
          </cell>
          <cell r="U219">
            <v>77.278747308469505</v>
          </cell>
          <cell r="V219">
            <v>74.646349479053825</v>
          </cell>
          <cell r="W219">
            <v>72.103620783438316</v>
          </cell>
          <cell r="X219">
            <v>69.647506761743614</v>
          </cell>
          <cell r="Y219">
            <v>67.275057000206985</v>
          </cell>
          <cell r="Z219">
            <v>66.921582140194374</v>
          </cell>
          <cell r="AA219">
            <v>66.569964498625524</v>
          </cell>
          <cell r="AB219">
            <v>66.220194317351385</v>
          </cell>
          <cell r="AC219">
            <v>65.872261889493956</v>
          </cell>
          <cell r="AD219">
            <v>65.526157559176909</v>
          </cell>
          <cell r="AE219">
            <v>65.181871721257551</v>
          </cell>
          <cell r="AF219">
            <v>64.839394821060267</v>
          </cell>
          <cell r="AG219">
            <v>64.498717354111392</v>
          </cell>
          <cell r="AH219">
            <v>64.159829865875423</v>
          </cell>
          <cell r="AI219">
            <v>63.822722951492601</v>
          </cell>
          <cell r="AJ219">
            <v>63.487387255517966</v>
          </cell>
          <cell r="AK219">
            <v>63.153813471661699</v>
          </cell>
          <cell r="AL219">
            <v>62.82199234253082</v>
          </cell>
          <cell r="AM219">
            <v>62.491914659372327</v>
          </cell>
        </row>
        <row r="220">
          <cell r="A220" t="str">
            <v>RM3HyNSD11</v>
          </cell>
          <cell r="B220" t="str">
            <v>RD</v>
          </cell>
          <cell r="C220" t="str">
            <v>Moderate</v>
          </cell>
          <cell r="D220">
            <v>30</v>
          </cell>
          <cell r="E220" t="str">
            <v>Hydropower</v>
          </cell>
          <cell r="F220" t="str">
            <v>NSD1</v>
          </cell>
          <cell r="G220">
            <v>134.5501140004138</v>
          </cell>
          <cell r="H220">
            <v>134.5501140004138</v>
          </cell>
          <cell r="I220">
            <v>134.5501140004138</v>
          </cell>
          <cell r="J220">
            <v>134.5501140004138</v>
          </cell>
          <cell r="K220">
            <v>134.5501140004138</v>
          </cell>
          <cell r="L220">
            <v>134.5501140004138</v>
          </cell>
          <cell r="M220">
            <v>134.5501140004138</v>
          </cell>
          <cell r="N220">
            <v>134.5501140004138</v>
          </cell>
          <cell r="O220">
            <v>134.5501140004138</v>
          </cell>
          <cell r="P220">
            <v>134.5501140004138</v>
          </cell>
          <cell r="Q220">
            <v>134.5501140004138</v>
          </cell>
          <cell r="R220">
            <v>134.5501140004138</v>
          </cell>
          <cell r="S220">
            <v>134.5501140004138</v>
          </cell>
          <cell r="T220">
            <v>134.5501140004138</v>
          </cell>
          <cell r="U220">
            <v>134.5501140004138</v>
          </cell>
          <cell r="V220">
            <v>134.5501140004138</v>
          </cell>
          <cell r="W220">
            <v>134.5501140004138</v>
          </cell>
          <cell r="X220">
            <v>134.5501140004138</v>
          </cell>
          <cell r="Y220">
            <v>134.5501140004138</v>
          </cell>
          <cell r="Z220">
            <v>134.5501140004138</v>
          </cell>
          <cell r="AA220">
            <v>134.5501140004138</v>
          </cell>
          <cell r="AB220">
            <v>134.5501140004138</v>
          </cell>
          <cell r="AC220">
            <v>134.5501140004138</v>
          </cell>
          <cell r="AD220">
            <v>134.5501140004138</v>
          </cell>
          <cell r="AE220">
            <v>134.5501140004138</v>
          </cell>
          <cell r="AF220">
            <v>134.5501140004138</v>
          </cell>
          <cell r="AG220">
            <v>134.5501140004138</v>
          </cell>
          <cell r="AH220">
            <v>134.5501140004138</v>
          </cell>
          <cell r="AI220">
            <v>134.5501140004138</v>
          </cell>
          <cell r="AJ220">
            <v>134.5501140004138</v>
          </cell>
          <cell r="AK220">
            <v>134.5501140004138</v>
          </cell>
          <cell r="AL220">
            <v>134.5501140004138</v>
          </cell>
          <cell r="AM220">
            <v>134.5501140004138</v>
          </cell>
        </row>
        <row r="221">
          <cell r="A221" t="str">
            <v>RC3HyNSD11</v>
          </cell>
          <cell r="B221" t="str">
            <v>RD</v>
          </cell>
          <cell r="C221" t="str">
            <v>Conservative</v>
          </cell>
          <cell r="D221">
            <v>30</v>
          </cell>
          <cell r="E221" t="str">
            <v>Hydropower</v>
          </cell>
          <cell r="F221" t="str">
            <v>NSD1</v>
          </cell>
          <cell r="G221">
            <v>134.5501140004138</v>
          </cell>
          <cell r="H221">
            <v>134.5501140004138</v>
          </cell>
          <cell r="I221">
            <v>134.5501140004138</v>
          </cell>
          <cell r="J221">
            <v>134.5501140004138</v>
          </cell>
          <cell r="K221">
            <v>134.5501140004138</v>
          </cell>
          <cell r="L221">
            <v>134.5501140004138</v>
          </cell>
          <cell r="M221">
            <v>134.5501140004138</v>
          </cell>
          <cell r="N221">
            <v>134.5501140004138</v>
          </cell>
          <cell r="O221">
            <v>134.5501140004138</v>
          </cell>
          <cell r="P221">
            <v>134.5501140004138</v>
          </cell>
          <cell r="Q221">
            <v>134.5501140004138</v>
          </cell>
          <cell r="R221">
            <v>134.5501140004138</v>
          </cell>
          <cell r="S221">
            <v>134.5501140004138</v>
          </cell>
          <cell r="T221">
            <v>134.5501140004138</v>
          </cell>
          <cell r="U221">
            <v>134.5501140004138</v>
          </cell>
          <cell r="V221">
            <v>134.5501140004138</v>
          </cell>
          <cell r="W221">
            <v>134.5501140004138</v>
          </cell>
          <cell r="X221">
            <v>134.5501140004138</v>
          </cell>
          <cell r="Y221">
            <v>134.5501140004138</v>
          </cell>
          <cell r="Z221">
            <v>134.5501140004138</v>
          </cell>
          <cell r="AA221">
            <v>134.5501140004138</v>
          </cell>
          <cell r="AB221">
            <v>134.5501140004138</v>
          </cell>
          <cell r="AC221">
            <v>134.5501140004138</v>
          </cell>
          <cell r="AD221">
            <v>134.5501140004138</v>
          </cell>
          <cell r="AE221">
            <v>134.5501140004138</v>
          </cell>
          <cell r="AF221">
            <v>134.5501140004138</v>
          </cell>
          <cell r="AG221">
            <v>134.5501140004138</v>
          </cell>
          <cell r="AH221">
            <v>134.5501140004138</v>
          </cell>
          <cell r="AI221">
            <v>134.5501140004138</v>
          </cell>
          <cell r="AJ221">
            <v>134.5501140004138</v>
          </cell>
          <cell r="AK221">
            <v>134.5501140004138</v>
          </cell>
          <cell r="AL221">
            <v>134.5501140004138</v>
          </cell>
          <cell r="AM221">
            <v>134.5501140004138</v>
          </cell>
        </row>
        <row r="222">
          <cell r="A222" t="str">
            <v>RA3HyNSD22</v>
          </cell>
          <cell r="B222" t="str">
            <v>RD</v>
          </cell>
          <cell r="C222" t="str">
            <v>Advanced</v>
          </cell>
          <cell r="D222">
            <v>30</v>
          </cell>
          <cell r="E222" t="str">
            <v>Hydropower</v>
          </cell>
          <cell r="F222" t="str">
            <v>NSD2</v>
          </cell>
          <cell r="G222">
            <v>40.935832588336325</v>
          </cell>
          <cell r="H222">
            <v>39.54140785185966</v>
          </cell>
          <cell r="I222">
            <v>38.194482340945385</v>
          </cell>
          <cell r="J222">
            <v>36.893438057597635</v>
          </cell>
          <cell r="K222">
            <v>35.636712118772031</v>
          </cell>
          <cell r="L222">
            <v>34.422794878958214</v>
          </cell>
          <cell r="M222">
            <v>33.250228116713878</v>
          </cell>
          <cell r="N222">
            <v>32.117603282972283</v>
          </cell>
          <cell r="O222">
            <v>31.023559809018817</v>
          </cell>
          <cell r="P222">
            <v>29.966783472104023</v>
          </cell>
          <cell r="Q222">
            <v>28.9460048167299</v>
          </cell>
          <cell r="R222">
            <v>27.959997629712976</v>
          </cell>
          <cell r="S222">
            <v>27.007577467192334</v>
          </cell>
          <cell r="T222">
            <v>26.087600231813141</v>
          </cell>
          <cell r="U222">
            <v>25.19896079837654</v>
          </cell>
          <cell r="V222">
            <v>24.340591686304929</v>
          </cell>
          <cell r="W222">
            <v>23.511461777328005</v>
          </cell>
          <cell r="X222">
            <v>22.71057507684904</v>
          </cell>
          <cell r="Y222">
            <v>21.936969517503659</v>
          </cell>
          <cell r="Z222">
            <v>21.821708861102024</v>
          </cell>
          <cell r="AA222">
            <v>21.707053804252528</v>
          </cell>
          <cell r="AB222">
            <v>21.593001165029651</v>
          </cell>
          <cell r="AC222">
            <v>21.47954777822634</v>
          </cell>
          <cell r="AD222">
            <v>21.366690495266067</v>
          </cell>
          <cell r="AE222">
            <v>21.254426184115477</v>
          </cell>
          <cell r="AF222">
            <v>21.14275172919745</v>
          </cell>
          <cell r="AG222">
            <v>21.031664031304679</v>
          </cell>
          <cell r="AH222">
            <v>20.92116000751362</v>
          </cell>
          <cell r="AI222">
            <v>20.811236591098933</v>
          </cell>
          <cell r="AJ222">
            <v>20.701890731448398</v>
          </cell>
          <cell r="AK222">
            <v>20.593119393978245</v>
          </cell>
          <cell r="AL222">
            <v>20.484919560048922</v>
          </cell>
          <cell r="AM222">
            <v>20.377288226881362</v>
          </cell>
        </row>
        <row r="223">
          <cell r="A223" t="str">
            <v>RM3HyNSD22</v>
          </cell>
          <cell r="B223" t="str">
            <v>RD</v>
          </cell>
          <cell r="C223" t="str">
            <v>Moderate</v>
          </cell>
          <cell r="D223">
            <v>30</v>
          </cell>
          <cell r="E223" t="str">
            <v>Hydropower</v>
          </cell>
          <cell r="F223" t="str">
            <v>NSD2</v>
          </cell>
          <cell r="G223">
            <v>43.873939035007254</v>
          </cell>
          <cell r="H223">
            <v>43.873939035007254</v>
          </cell>
          <cell r="I223">
            <v>43.873939035007254</v>
          </cell>
          <cell r="J223">
            <v>43.873939035007254</v>
          </cell>
          <cell r="K223">
            <v>43.873939035007254</v>
          </cell>
          <cell r="L223">
            <v>43.873939035007254</v>
          </cell>
          <cell r="M223">
            <v>43.873939035007254</v>
          </cell>
          <cell r="N223">
            <v>43.873939035007254</v>
          </cell>
          <cell r="O223">
            <v>43.873939035007254</v>
          </cell>
          <cell r="P223">
            <v>43.873939035007254</v>
          </cell>
          <cell r="Q223">
            <v>43.873939035007254</v>
          </cell>
          <cell r="R223">
            <v>43.873939035007254</v>
          </cell>
          <cell r="S223">
            <v>43.873939035007254</v>
          </cell>
          <cell r="T223">
            <v>43.873939035007254</v>
          </cell>
          <cell r="U223">
            <v>43.873939035007254</v>
          </cell>
          <cell r="V223">
            <v>43.873939035007254</v>
          </cell>
          <cell r="W223">
            <v>43.873939035007254</v>
          </cell>
          <cell r="X223">
            <v>43.873939035007254</v>
          </cell>
          <cell r="Y223">
            <v>43.873939035007254</v>
          </cell>
          <cell r="Z223">
            <v>43.873939035007254</v>
          </cell>
          <cell r="AA223">
            <v>43.873939035007254</v>
          </cell>
          <cell r="AB223">
            <v>43.873939035007254</v>
          </cell>
          <cell r="AC223">
            <v>43.873939035007254</v>
          </cell>
          <cell r="AD223">
            <v>43.873939035007254</v>
          </cell>
          <cell r="AE223">
            <v>43.873939035007254</v>
          </cell>
          <cell r="AF223">
            <v>43.873939035007254</v>
          </cell>
          <cell r="AG223">
            <v>43.873939035007254</v>
          </cell>
          <cell r="AH223">
            <v>43.873939035007254</v>
          </cell>
          <cell r="AI223">
            <v>43.873939035007254</v>
          </cell>
          <cell r="AJ223">
            <v>43.873939035007254</v>
          </cell>
          <cell r="AK223">
            <v>43.873939035007254</v>
          </cell>
          <cell r="AL223">
            <v>43.873939035007254</v>
          </cell>
          <cell r="AM223">
            <v>43.873939035007254</v>
          </cell>
        </row>
        <row r="224">
          <cell r="A224" t="str">
            <v>RC3HyNSD22</v>
          </cell>
          <cell r="B224" t="str">
            <v>RD</v>
          </cell>
          <cell r="C224" t="str">
            <v>Conservative</v>
          </cell>
          <cell r="D224">
            <v>30</v>
          </cell>
          <cell r="E224" t="str">
            <v>Hydropower</v>
          </cell>
          <cell r="F224" t="str">
            <v>NSD2</v>
          </cell>
          <cell r="G224">
            <v>43.873939035007254</v>
          </cell>
          <cell r="H224">
            <v>43.873939035007254</v>
          </cell>
          <cell r="I224">
            <v>43.873939035007254</v>
          </cell>
          <cell r="J224">
            <v>43.873939035007254</v>
          </cell>
          <cell r="K224">
            <v>43.873939035007254</v>
          </cell>
          <cell r="L224">
            <v>43.873939035007254</v>
          </cell>
          <cell r="M224">
            <v>43.873939035007254</v>
          </cell>
          <cell r="N224">
            <v>43.873939035007254</v>
          </cell>
          <cell r="O224">
            <v>43.873939035007254</v>
          </cell>
          <cell r="P224">
            <v>43.873939035007254</v>
          </cell>
          <cell r="Q224">
            <v>43.873939035007254</v>
          </cell>
          <cell r="R224">
            <v>43.873939035007254</v>
          </cell>
          <cell r="S224">
            <v>43.873939035007254</v>
          </cell>
          <cell r="T224">
            <v>43.873939035007254</v>
          </cell>
          <cell r="U224">
            <v>43.873939035007254</v>
          </cell>
          <cell r="V224">
            <v>43.873939035007254</v>
          </cell>
          <cell r="W224">
            <v>43.873939035007254</v>
          </cell>
          <cell r="X224">
            <v>43.873939035007254</v>
          </cell>
          <cell r="Y224">
            <v>43.873939035007254</v>
          </cell>
          <cell r="Z224">
            <v>43.873939035007254</v>
          </cell>
          <cell r="AA224">
            <v>43.873939035007254</v>
          </cell>
          <cell r="AB224">
            <v>43.873939035007254</v>
          </cell>
          <cell r="AC224">
            <v>43.873939035007254</v>
          </cell>
          <cell r="AD224">
            <v>43.873939035007254</v>
          </cell>
          <cell r="AE224">
            <v>43.873939035007254</v>
          </cell>
          <cell r="AF224">
            <v>43.873939035007254</v>
          </cell>
          <cell r="AG224">
            <v>43.873939035007254</v>
          </cell>
          <cell r="AH224">
            <v>43.873939035007254</v>
          </cell>
          <cell r="AI224">
            <v>43.873939035007254</v>
          </cell>
          <cell r="AJ224">
            <v>43.873939035007254</v>
          </cell>
          <cell r="AK224">
            <v>43.873939035007254</v>
          </cell>
          <cell r="AL224">
            <v>43.873939035007254</v>
          </cell>
          <cell r="AM224">
            <v>43.873939035007254</v>
          </cell>
        </row>
        <row r="225">
          <cell r="A225" t="str">
            <v>RA3HyNSD33</v>
          </cell>
          <cell r="B225" t="str">
            <v>RD</v>
          </cell>
          <cell r="C225" t="str">
            <v>Advanced</v>
          </cell>
          <cell r="D225">
            <v>30</v>
          </cell>
          <cell r="E225" t="str">
            <v>Hydropower</v>
          </cell>
          <cell r="F225" t="str">
            <v>NSD3</v>
          </cell>
          <cell r="G225">
            <v>118.09993117025523</v>
          </cell>
          <cell r="H225">
            <v>114.07701396087329</v>
          </cell>
          <cell r="I225">
            <v>110.19113208007431</v>
          </cell>
          <cell r="J225">
            <v>106.43761760149977</v>
          </cell>
          <cell r="K225">
            <v>102.81196160549922</v>
          </cell>
          <cell r="L225">
            <v>99.309808762778104</v>
          </cell>
          <cell r="M225">
            <v>95.926952102546338</v>
          </cell>
          <cell r="N225">
            <v>92.659327958883111</v>
          </cell>
          <cell r="O225">
            <v>89.503011089246868</v>
          </cell>
          <cell r="P225">
            <v>86.454209959266862</v>
          </cell>
          <cell r="Q225">
            <v>83.50926218815205</v>
          </cell>
          <cell r="R225">
            <v>80.664630149246022</v>
          </cell>
          <cell r="S225">
            <v>77.916896720443106</v>
          </cell>
          <cell r="T225">
            <v>75.262761179361163</v>
          </cell>
          <cell r="U225">
            <v>72.699035238339505</v>
          </cell>
          <cell r="V225">
            <v>70.222639214499665</v>
          </cell>
          <cell r="W225">
            <v>67.830598330267705</v>
          </cell>
          <cell r="X225">
            <v>65.52003913991453</v>
          </cell>
          <cell r="Y225">
            <v>63.288186077821258</v>
          </cell>
          <cell r="Z225">
            <v>62.955658931627354</v>
          </cell>
          <cell r="AA225">
            <v>62.62487894094248</v>
          </cell>
          <cell r="AB225">
            <v>62.295836925907338</v>
          </cell>
          <cell r="AC225">
            <v>61.968523754895379</v>
          </cell>
          <cell r="AD225">
            <v>61.642930344259142</v>
          </cell>
          <cell r="AE225">
            <v>61.319047658078262</v>
          </cell>
          <cell r="AF225">
            <v>60.996866707908644</v>
          </cell>
          <cell r="AG225">
            <v>60.676378552533102</v>
          </cell>
          <cell r="AH225">
            <v>60.3575742977131</v>
          </cell>
          <cell r="AI225">
            <v>60.040445095942012</v>
          </cell>
          <cell r="AJ225">
            <v>59.724982146199537</v>
          </cell>
          <cell r="AK225">
            <v>59.411176693707489</v>
          </cell>
          <cell r="AL225">
            <v>59.099020029686777</v>
          </cell>
          <cell r="AM225">
            <v>58.788503491115776</v>
          </cell>
        </row>
        <row r="226">
          <cell r="A226" t="str">
            <v>RM3HyNSD33</v>
          </cell>
          <cell r="B226" t="str">
            <v>RD</v>
          </cell>
          <cell r="C226" t="str">
            <v>Moderate</v>
          </cell>
          <cell r="D226">
            <v>30</v>
          </cell>
          <cell r="E226" t="str">
            <v>Hydropower</v>
          </cell>
          <cell r="F226" t="str">
            <v>NSD3</v>
          </cell>
          <cell r="G226">
            <v>126.57637215564235</v>
          </cell>
          <cell r="H226">
            <v>126.57637215564235</v>
          </cell>
          <cell r="I226">
            <v>126.57637215564235</v>
          </cell>
          <cell r="J226">
            <v>126.57637215564235</v>
          </cell>
          <cell r="K226">
            <v>126.57637215564235</v>
          </cell>
          <cell r="L226">
            <v>126.57637215564235</v>
          </cell>
          <cell r="M226">
            <v>126.57637215564235</v>
          </cell>
          <cell r="N226">
            <v>126.57637215564235</v>
          </cell>
          <cell r="O226">
            <v>126.57637215564235</v>
          </cell>
          <cell r="P226">
            <v>126.57637215564235</v>
          </cell>
          <cell r="Q226">
            <v>126.57637215564235</v>
          </cell>
          <cell r="R226">
            <v>126.57637215564235</v>
          </cell>
          <cell r="S226">
            <v>126.57637215564235</v>
          </cell>
          <cell r="T226">
            <v>126.57637215564235</v>
          </cell>
          <cell r="U226">
            <v>126.57637215564235</v>
          </cell>
          <cell r="V226">
            <v>126.57637215564235</v>
          </cell>
          <cell r="W226">
            <v>126.57637215564235</v>
          </cell>
          <cell r="X226">
            <v>126.57637215564235</v>
          </cell>
          <cell r="Y226">
            <v>126.57637215564235</v>
          </cell>
          <cell r="Z226">
            <v>126.57637215564235</v>
          </cell>
          <cell r="AA226">
            <v>126.57637215564235</v>
          </cell>
          <cell r="AB226">
            <v>126.57637215564235</v>
          </cell>
          <cell r="AC226">
            <v>126.57637215564235</v>
          </cell>
          <cell r="AD226">
            <v>126.57637215564235</v>
          </cell>
          <cell r="AE226">
            <v>126.57637215564235</v>
          </cell>
          <cell r="AF226">
            <v>126.57637215564235</v>
          </cell>
          <cell r="AG226">
            <v>126.57637215564235</v>
          </cell>
          <cell r="AH226">
            <v>126.57637215564235</v>
          </cell>
          <cell r="AI226">
            <v>126.57637215564235</v>
          </cell>
          <cell r="AJ226">
            <v>126.57637215564235</v>
          </cell>
          <cell r="AK226">
            <v>126.57637215564235</v>
          </cell>
          <cell r="AL226">
            <v>126.57637215564235</v>
          </cell>
          <cell r="AM226">
            <v>126.57637215564235</v>
          </cell>
        </row>
        <row r="227">
          <cell r="A227" t="str">
            <v>RC3HyNSD33</v>
          </cell>
          <cell r="B227" t="str">
            <v>RD</v>
          </cell>
          <cell r="C227" t="str">
            <v>Conservative</v>
          </cell>
          <cell r="D227">
            <v>30</v>
          </cell>
          <cell r="E227" t="str">
            <v>Hydropower</v>
          </cell>
          <cell r="F227" t="str">
            <v>NSD3</v>
          </cell>
          <cell r="G227">
            <v>126.57637215564235</v>
          </cell>
          <cell r="H227">
            <v>126.57637215564235</v>
          </cell>
          <cell r="I227">
            <v>126.57637215564235</v>
          </cell>
          <cell r="J227">
            <v>126.57637215564235</v>
          </cell>
          <cell r="K227">
            <v>126.57637215564235</v>
          </cell>
          <cell r="L227">
            <v>126.57637215564235</v>
          </cell>
          <cell r="M227">
            <v>126.57637215564235</v>
          </cell>
          <cell r="N227">
            <v>126.57637215564235</v>
          </cell>
          <cell r="O227">
            <v>126.57637215564235</v>
          </cell>
          <cell r="P227">
            <v>126.57637215564235</v>
          </cell>
          <cell r="Q227">
            <v>126.57637215564235</v>
          </cell>
          <cell r="R227">
            <v>126.57637215564235</v>
          </cell>
          <cell r="S227">
            <v>126.57637215564235</v>
          </cell>
          <cell r="T227">
            <v>126.57637215564235</v>
          </cell>
          <cell r="U227">
            <v>126.57637215564235</v>
          </cell>
          <cell r="V227">
            <v>126.57637215564235</v>
          </cell>
          <cell r="W227">
            <v>126.57637215564235</v>
          </cell>
          <cell r="X227">
            <v>126.57637215564235</v>
          </cell>
          <cell r="Y227">
            <v>126.57637215564235</v>
          </cell>
          <cell r="Z227">
            <v>126.57637215564235</v>
          </cell>
          <cell r="AA227">
            <v>126.57637215564235</v>
          </cell>
          <cell r="AB227">
            <v>126.57637215564235</v>
          </cell>
          <cell r="AC227">
            <v>126.57637215564235</v>
          </cell>
          <cell r="AD227">
            <v>126.57637215564235</v>
          </cell>
          <cell r="AE227">
            <v>126.57637215564235</v>
          </cell>
          <cell r="AF227">
            <v>126.57637215564235</v>
          </cell>
          <cell r="AG227">
            <v>126.57637215564235</v>
          </cell>
          <cell r="AH227">
            <v>126.57637215564235</v>
          </cell>
          <cell r="AI227">
            <v>126.57637215564235</v>
          </cell>
          <cell r="AJ227">
            <v>126.57637215564235</v>
          </cell>
          <cell r="AK227">
            <v>126.57637215564235</v>
          </cell>
          <cell r="AL227">
            <v>126.57637215564235</v>
          </cell>
          <cell r="AM227">
            <v>126.57637215564235</v>
          </cell>
        </row>
        <row r="228">
          <cell r="A228" t="str">
            <v>RA3HyNSD44</v>
          </cell>
          <cell r="B228" t="str">
            <v>RD</v>
          </cell>
          <cell r="C228" t="str">
            <v>Advanced</v>
          </cell>
          <cell r="D228">
            <v>30</v>
          </cell>
          <cell r="E228" t="str">
            <v>Hydropower</v>
          </cell>
          <cell r="F228" t="str">
            <v>NSD4</v>
          </cell>
          <cell r="G228">
            <v>29.053291184380853</v>
          </cell>
          <cell r="H228">
            <v>28.063629429825426</v>
          </cell>
          <cell r="I228">
            <v>27.107679187752822</v>
          </cell>
          <cell r="J228">
            <v>26.184292120290404</v>
          </cell>
          <cell r="K228">
            <v>25.292359006169079</v>
          </cell>
          <cell r="L228">
            <v>24.430808408268216</v>
          </cell>
          <cell r="M228">
            <v>23.598605386548851</v>
          </cell>
          <cell r="N228">
            <v>22.794750254829083</v>
          </cell>
          <cell r="O228">
            <v>22.018277379908294</v>
          </cell>
          <cell r="P228">
            <v>21.268254021597581</v>
          </cell>
          <cell r="Q228">
            <v>20.543779212263058</v>
          </cell>
          <cell r="R228">
            <v>19.843982674535937</v>
          </cell>
          <cell r="S228">
            <v>19.16802377588948</v>
          </cell>
          <cell r="T228">
            <v>18.515090518826842</v>
          </cell>
          <cell r="U228">
            <v>17.884398565466817</v>
          </cell>
          <cell r="V228">
            <v>17.275190295355788</v>
          </cell>
          <cell r="W228">
            <v>16.686733895374093</v>
          </cell>
          <cell r="X228">
            <v>16.118322480643435</v>
          </cell>
          <cell r="Y228">
            <v>15.569273245379533</v>
          </cell>
          <cell r="Z228">
            <v>15.487469573613163</v>
          </cell>
          <cell r="AA228">
            <v>15.406095712577795</v>
          </cell>
          <cell r="AB228">
            <v>15.325149403973013</v>
          </cell>
          <cell r="AC228">
            <v>15.244628401363922</v>
          </cell>
          <cell r="AD228">
            <v>15.164530470118784</v>
          </cell>
          <cell r="AE228">
            <v>15.084853387347017</v>
          </cell>
          <cell r="AF228">
            <v>15.005594941837478</v>
          </cell>
          <cell r="AG228">
            <v>14.926752933997122</v>
          </cell>
          <cell r="AH228">
            <v>14.848325175789943</v>
          </cell>
          <cell r="AI228">
            <v>14.770309490676267</v>
          </cell>
          <cell r="AJ228">
            <v>14.692703713552325</v>
          </cell>
          <cell r="AK228">
            <v>14.615505690690188</v>
          </cell>
          <cell r="AL228">
            <v>14.538713279677989</v>
          </cell>
          <cell r="AM228">
            <v>14.462324349360463</v>
          </cell>
        </row>
        <row r="229">
          <cell r="A229" t="str">
            <v>RM3HyNSD44</v>
          </cell>
          <cell r="B229" t="str">
            <v>RD</v>
          </cell>
          <cell r="C229" t="str">
            <v>Moderate</v>
          </cell>
          <cell r="D229">
            <v>30</v>
          </cell>
          <cell r="E229" t="str">
            <v>Hydropower</v>
          </cell>
          <cell r="F229" t="str">
            <v>NSD4</v>
          </cell>
          <cell r="G229">
            <v>31.138546490759026</v>
          </cell>
          <cell r="H229">
            <v>31.138546490759026</v>
          </cell>
          <cell r="I229">
            <v>31.138546490759026</v>
          </cell>
          <cell r="J229">
            <v>31.138546490759026</v>
          </cell>
          <cell r="K229">
            <v>31.138546490759026</v>
          </cell>
          <cell r="L229">
            <v>31.138546490759026</v>
          </cell>
          <cell r="M229">
            <v>31.138546490759026</v>
          </cell>
          <cell r="N229">
            <v>31.138546490759026</v>
          </cell>
          <cell r="O229">
            <v>31.138546490759026</v>
          </cell>
          <cell r="P229">
            <v>31.138546490759026</v>
          </cell>
          <cell r="Q229">
            <v>31.138546490759026</v>
          </cell>
          <cell r="R229">
            <v>31.138546490759026</v>
          </cell>
          <cell r="S229">
            <v>31.138546490759026</v>
          </cell>
          <cell r="T229">
            <v>31.138546490759026</v>
          </cell>
          <cell r="U229">
            <v>31.138546490759026</v>
          </cell>
          <cell r="V229">
            <v>31.138546490759026</v>
          </cell>
          <cell r="W229">
            <v>31.138546490759026</v>
          </cell>
          <cell r="X229">
            <v>31.138546490759026</v>
          </cell>
          <cell r="Y229">
            <v>31.138546490759026</v>
          </cell>
          <cell r="Z229">
            <v>31.138546490759026</v>
          </cell>
          <cell r="AA229">
            <v>31.138546490759026</v>
          </cell>
          <cell r="AB229">
            <v>31.138546490759026</v>
          </cell>
          <cell r="AC229">
            <v>31.138546490759026</v>
          </cell>
          <cell r="AD229">
            <v>31.138546490759026</v>
          </cell>
          <cell r="AE229">
            <v>31.138546490759026</v>
          </cell>
          <cell r="AF229">
            <v>31.138546490759026</v>
          </cell>
          <cell r="AG229">
            <v>31.138546490759026</v>
          </cell>
          <cell r="AH229">
            <v>31.138546490759026</v>
          </cell>
          <cell r="AI229">
            <v>31.138546490759026</v>
          </cell>
          <cell r="AJ229">
            <v>31.138546490759026</v>
          </cell>
          <cell r="AK229">
            <v>31.138546490759026</v>
          </cell>
          <cell r="AL229">
            <v>31.138546490759026</v>
          </cell>
          <cell r="AM229">
            <v>31.138546490759026</v>
          </cell>
        </row>
        <row r="230">
          <cell r="A230" t="str">
            <v>RC3HyNSD44</v>
          </cell>
          <cell r="B230" t="str">
            <v>RD</v>
          </cell>
          <cell r="C230" t="str">
            <v>Conservative</v>
          </cell>
          <cell r="D230">
            <v>30</v>
          </cell>
          <cell r="E230" t="str">
            <v>Hydropower</v>
          </cell>
          <cell r="F230" t="str">
            <v>NSD4</v>
          </cell>
          <cell r="G230">
            <v>31.138546490759026</v>
          </cell>
          <cell r="H230">
            <v>31.138546490759026</v>
          </cell>
          <cell r="I230">
            <v>31.138546490759026</v>
          </cell>
          <cell r="J230">
            <v>31.138546490759026</v>
          </cell>
          <cell r="K230">
            <v>31.138546490759026</v>
          </cell>
          <cell r="L230">
            <v>31.138546490759026</v>
          </cell>
          <cell r="M230">
            <v>31.138546490759026</v>
          </cell>
          <cell r="N230">
            <v>31.138546490759026</v>
          </cell>
          <cell r="O230">
            <v>31.138546490759026</v>
          </cell>
          <cell r="P230">
            <v>31.138546490759026</v>
          </cell>
          <cell r="Q230">
            <v>31.138546490759026</v>
          </cell>
          <cell r="R230">
            <v>31.138546490759026</v>
          </cell>
          <cell r="S230">
            <v>31.138546490759026</v>
          </cell>
          <cell r="T230">
            <v>31.138546490759026</v>
          </cell>
          <cell r="U230">
            <v>31.138546490759026</v>
          </cell>
          <cell r="V230">
            <v>31.138546490759026</v>
          </cell>
          <cell r="W230">
            <v>31.138546490759026</v>
          </cell>
          <cell r="X230">
            <v>31.138546490759026</v>
          </cell>
          <cell r="Y230">
            <v>31.138546490759026</v>
          </cell>
          <cell r="Z230">
            <v>31.138546490759026</v>
          </cell>
          <cell r="AA230">
            <v>31.138546490759026</v>
          </cell>
          <cell r="AB230">
            <v>31.138546490759026</v>
          </cell>
          <cell r="AC230">
            <v>31.138546490759026</v>
          </cell>
          <cell r="AD230">
            <v>31.138546490759026</v>
          </cell>
          <cell r="AE230">
            <v>31.138546490759026</v>
          </cell>
          <cell r="AF230">
            <v>31.138546490759026</v>
          </cell>
          <cell r="AG230">
            <v>31.138546490759026</v>
          </cell>
          <cell r="AH230">
            <v>31.138546490759026</v>
          </cell>
          <cell r="AI230">
            <v>31.138546490759026</v>
          </cell>
          <cell r="AJ230">
            <v>31.138546490759026</v>
          </cell>
          <cell r="AK230">
            <v>31.138546490759026</v>
          </cell>
          <cell r="AL230">
            <v>31.138546490759026</v>
          </cell>
          <cell r="AM230">
            <v>31.138546490759026</v>
          </cell>
        </row>
      </sheetData>
      <sheetData sheetId="21"/>
      <sheetData sheetId="22"/>
      <sheetData sheetId="23"/>
      <sheetData sheetId="24"/>
      <sheetData sheetId="25"/>
      <sheetData sheetId="2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V67"/>
  <sheetViews>
    <sheetView workbookViewId="0">
      <selection activeCell="C21" sqref="C21"/>
    </sheetView>
  </sheetViews>
  <sheetFormatPr baseColWidth="10" defaultRowHeight="16"/>
  <cols>
    <col min="1" max="1" width="20.33203125" customWidth="1"/>
    <col min="2" max="2" width="15.6640625" bestFit="1" customWidth="1"/>
    <col min="3" max="5" width="15.6640625" customWidth="1"/>
    <col min="7" max="7" width="12.1640625" bestFit="1" customWidth="1"/>
    <col min="10" max="10" width="13.6640625" bestFit="1" customWidth="1"/>
    <col min="11" max="11" width="17.33203125" bestFit="1" customWidth="1"/>
    <col min="12" max="12" width="20.33203125" bestFit="1" customWidth="1"/>
    <col min="13" max="13" width="11" bestFit="1" customWidth="1"/>
    <col min="14" max="14" width="14.83203125" bestFit="1" customWidth="1"/>
    <col min="15" max="18" width="14.83203125" customWidth="1"/>
  </cols>
  <sheetData>
    <row r="1" spans="1:22">
      <c r="A1" t="s">
        <v>235</v>
      </c>
    </row>
    <row r="3" spans="1:22">
      <c r="A3" s="130" t="s">
        <v>183</v>
      </c>
    </row>
    <row r="5" spans="1:22">
      <c r="A5" t="s">
        <v>0</v>
      </c>
      <c r="B5" t="s">
        <v>221</v>
      </c>
      <c r="C5" t="s">
        <v>1</v>
      </c>
      <c r="D5" t="s">
        <v>139</v>
      </c>
      <c r="E5" t="s">
        <v>259</v>
      </c>
      <c r="F5" t="s">
        <v>238</v>
      </c>
      <c r="G5" t="s">
        <v>64</v>
      </c>
      <c r="H5" t="s">
        <v>2</v>
      </c>
      <c r="I5" t="s">
        <v>65</v>
      </c>
      <c r="J5" t="s">
        <v>3</v>
      </c>
      <c r="K5" t="s">
        <v>4</v>
      </c>
      <c r="L5" t="s">
        <v>5</v>
      </c>
      <c r="M5" t="s">
        <v>6</v>
      </c>
      <c r="N5" t="s">
        <v>7</v>
      </c>
      <c r="O5" t="s">
        <v>8</v>
      </c>
      <c r="P5" t="s">
        <v>178</v>
      </c>
      <c r="Q5" t="s">
        <v>180</v>
      </c>
      <c r="R5" t="s">
        <v>181</v>
      </c>
      <c r="S5" t="s">
        <v>179</v>
      </c>
      <c r="T5" t="s">
        <v>201</v>
      </c>
      <c r="U5" t="s">
        <v>202</v>
      </c>
      <c r="V5" t="s">
        <v>205</v>
      </c>
    </row>
    <row r="6" spans="1:22">
      <c r="A6" t="s">
        <v>11</v>
      </c>
      <c r="B6" t="s">
        <v>236</v>
      </c>
      <c r="C6">
        <v>2016</v>
      </c>
      <c r="D6">
        <f>INDEX('heat rates'!$B$3:$B$30, MATCH($A6, 'heat rates'!$E$3:$E$13, 0))</f>
        <v>150.58600000000001</v>
      </c>
      <c r="E6" s="119" t="s">
        <v>51</v>
      </c>
      <c r="F6">
        <f>INDEX('PSIP costs'!$B$58:$V$58, MATCH(A6, 'PSIP costs'!$B$57:$V$57, 0))</f>
        <v>154.72885925650456</v>
      </c>
      <c r="G6">
        <f>INDEX('PSIP costs'!$B$63:$V$63, MATCH($A6, 'PSIP costs'!$B$57:$V$57, 0))</f>
        <v>4.49</v>
      </c>
      <c r="H6" t="s">
        <v>12</v>
      </c>
      <c r="I6">
        <f t="array" ref="I6">1000*MAX(IF('heat rates'!A$3:A$20=A6, 'heat rates'!C$3:C$20))/MAX(IF('heat rates'!A$3:A$20=A6, 'heat rates'!B$3:B$20))</f>
        <v>7121.9196339633172</v>
      </c>
      <c r="J6">
        <v>30</v>
      </c>
      <c r="K6" s="1">
        <v>1.6E-2</v>
      </c>
      <c r="L6" s="2">
        <v>0.05</v>
      </c>
      <c r="M6">
        <v>0</v>
      </c>
      <c r="N6">
        <v>0</v>
      </c>
      <c r="O6">
        <v>0</v>
      </c>
      <c r="P6">
        <v>0</v>
      </c>
      <c r="Q6">
        <v>0</v>
      </c>
      <c r="R6">
        <v>0</v>
      </c>
      <c r="S6">
        <v>0</v>
      </c>
      <c r="T6" s="119" t="s">
        <v>51</v>
      </c>
      <c r="U6" s="119" t="s">
        <v>51</v>
      </c>
      <c r="V6" s="119" t="s">
        <v>51</v>
      </c>
    </row>
    <row r="7" spans="1:22">
      <c r="A7" t="s">
        <v>16</v>
      </c>
      <c r="B7" t="s">
        <v>236</v>
      </c>
      <c r="C7">
        <v>2016</v>
      </c>
      <c r="D7">
        <f>INDEX('heat rates'!$B$3:$B$30, MATCH($A7, 'heat rates'!$E$3:$E$13, 0))</f>
        <v>9.1638600000000014</v>
      </c>
      <c r="E7" s="119" t="s">
        <v>51</v>
      </c>
      <c r="F7">
        <f>INDEX('PSIP costs'!$B$58:$V$58, MATCH(A7, 'PSIP costs'!$B$57:$V$57, 0))</f>
        <v>498.3343991142014</v>
      </c>
      <c r="G7">
        <f>INDEX('PSIP costs'!$B$63:$V$63, MATCH($A7, 'PSIP costs'!$B$57:$V$57, 0))</f>
        <v>20.96</v>
      </c>
      <c r="H7" t="s">
        <v>258</v>
      </c>
      <c r="I7">
        <f t="array" ref="I7">1000*MAX(IF('heat rates'!A$3:A$20=A7, 'heat rates'!C$3:C$20))/MAX(IF('heat rates'!A$3:A$20=A7, 'heat rates'!B$3:B$20))</f>
        <v>8674.0184049079762</v>
      </c>
      <c r="J7">
        <v>30</v>
      </c>
      <c r="K7" s="2">
        <v>0.02</v>
      </c>
      <c r="L7" s="2">
        <v>0.02</v>
      </c>
      <c r="M7">
        <v>0</v>
      </c>
      <c r="N7">
        <v>0</v>
      </c>
      <c r="O7">
        <v>0</v>
      </c>
      <c r="P7">
        <v>0</v>
      </c>
      <c r="Q7">
        <v>0</v>
      </c>
      <c r="R7">
        <v>0</v>
      </c>
      <c r="S7">
        <v>0</v>
      </c>
      <c r="T7" s="119" t="s">
        <v>51</v>
      </c>
      <c r="U7" s="119" t="s">
        <v>51</v>
      </c>
      <c r="V7" s="119" t="s">
        <v>51</v>
      </c>
    </row>
    <row r="8" spans="1:22">
      <c r="A8" t="s">
        <v>14</v>
      </c>
      <c r="B8" t="s">
        <v>236</v>
      </c>
      <c r="C8">
        <v>2016</v>
      </c>
      <c r="D8">
        <f>INDEX('heat rates'!$B$3:$B$30, MATCH($A8, 'heat rates'!$E$3:$E$13, 0))</f>
        <v>8.14</v>
      </c>
      <c r="E8" s="119" t="s">
        <v>51</v>
      </c>
      <c r="F8">
        <f>INDEX('PSIP costs'!$B$58:$V$58, MATCH(A8, 'PSIP costs'!$B$57:$V$57, 0))</f>
        <v>309.17280917280914</v>
      </c>
      <c r="G8">
        <f>INDEX('PSIP costs'!$B$63:$V$63, MATCH($A8, 'PSIP costs'!$B$57:$V$57, 0))</f>
        <v>20.96</v>
      </c>
      <c r="H8" t="s">
        <v>258</v>
      </c>
      <c r="I8">
        <f t="array" ref="I8">1000*MAX(IF('heat rates'!A$3:A$20=A8, 'heat rates'!C$3:C$20))/MAX(IF('heat rates'!A$3:A$20=A8, 'heat rates'!B$3:B$20))</f>
        <v>8772.4140616288714</v>
      </c>
      <c r="J8">
        <v>30</v>
      </c>
      <c r="K8" s="2">
        <v>0.02</v>
      </c>
      <c r="L8" s="2">
        <v>0.02</v>
      </c>
      <c r="M8">
        <v>0</v>
      </c>
      <c r="N8">
        <v>0</v>
      </c>
      <c r="O8">
        <v>0</v>
      </c>
      <c r="P8">
        <v>0</v>
      </c>
      <c r="Q8">
        <v>0</v>
      </c>
      <c r="R8">
        <v>0</v>
      </c>
      <c r="S8">
        <v>0</v>
      </c>
      <c r="T8" s="119" t="s">
        <v>51</v>
      </c>
      <c r="U8" s="119" t="s">
        <v>51</v>
      </c>
      <c r="V8" s="119" t="s">
        <v>51</v>
      </c>
    </row>
    <row r="9" spans="1:22">
      <c r="A9" t="s">
        <v>13</v>
      </c>
      <c r="B9" t="s">
        <v>236</v>
      </c>
      <c r="C9">
        <v>2016</v>
      </c>
      <c r="D9">
        <f>INDEX('heat rates'!$B$3:$B$30, MATCH($A9, 'heat rates'!$E$3:$E$13, 0))</f>
        <v>16.786391999999999</v>
      </c>
      <c r="E9" s="119" t="s">
        <v>51</v>
      </c>
      <c r="F9">
        <f>INDEX('PSIP costs'!$B$58:$V$58, MATCH(A9, 'PSIP costs'!$B$57:$V$57, 0))</f>
        <v>160.84456981583654</v>
      </c>
      <c r="G9">
        <f>INDEX('PSIP costs'!$B$63:$V$63, MATCH($A9, 'PSIP costs'!$B$57:$V$57, 0))</f>
        <v>20.96</v>
      </c>
      <c r="H9" t="s">
        <v>258</v>
      </c>
      <c r="I9">
        <f t="array" ref="I9">1000*MAX(IF('heat rates'!A$3:A$20=A9, 'heat rates'!C$3:C$20))/MAX(IF('heat rates'!A$3:A$20=A9, 'heat rates'!B$3:B$20))</f>
        <v>8526.3548057259741</v>
      </c>
      <c r="J9">
        <v>30</v>
      </c>
      <c r="K9" s="2">
        <v>0.02</v>
      </c>
      <c r="L9" s="2">
        <v>0.02</v>
      </c>
      <c r="M9">
        <v>0</v>
      </c>
      <c r="N9">
        <v>0</v>
      </c>
      <c r="O9">
        <v>0</v>
      </c>
      <c r="P9">
        <v>0</v>
      </c>
      <c r="Q9">
        <v>0</v>
      </c>
      <c r="R9">
        <v>0</v>
      </c>
      <c r="S9">
        <v>0</v>
      </c>
      <c r="T9" s="119" t="s">
        <v>51</v>
      </c>
      <c r="U9" s="119" t="s">
        <v>51</v>
      </c>
      <c r="V9" s="119" t="s">
        <v>51</v>
      </c>
    </row>
    <row r="10" spans="1:22">
      <c r="A10" t="s">
        <v>208</v>
      </c>
      <c r="B10" t="s">
        <v>236</v>
      </c>
      <c r="C10">
        <v>2016</v>
      </c>
      <c r="D10" s="119">
        <v>150</v>
      </c>
      <c r="E10" s="119" t="s">
        <v>51</v>
      </c>
      <c r="F10">
        <f>INDEX('PSIP costs'!$B$58:$V$58, MATCH(A10, 'PSIP costs'!$B$57:$V$57, 0))</f>
        <v>435.83333333333337</v>
      </c>
      <c r="G10">
        <f>INDEX('PSIP costs'!$B$63:$V$63, MATCH($A10, 'PSIP costs'!$B$57:$V$57, 0))</f>
        <v>0</v>
      </c>
      <c r="H10" t="s">
        <v>211</v>
      </c>
      <c r="I10">
        <v>0</v>
      </c>
      <c r="J10">
        <v>50</v>
      </c>
      <c r="K10">
        <v>0</v>
      </c>
      <c r="L10">
        <v>0</v>
      </c>
      <c r="M10">
        <v>0</v>
      </c>
      <c r="N10">
        <v>1</v>
      </c>
      <c r="O10">
        <v>0</v>
      </c>
      <c r="P10">
        <v>0</v>
      </c>
      <c r="Q10">
        <v>0</v>
      </c>
      <c r="R10">
        <v>0</v>
      </c>
      <c r="S10">
        <v>0</v>
      </c>
      <c r="T10">
        <v>0.77</v>
      </c>
      <c r="U10">
        <v>24</v>
      </c>
      <c r="V10">
        <v>1000</v>
      </c>
    </row>
    <row r="11" spans="1:22">
      <c r="A11" t="s">
        <v>9</v>
      </c>
      <c r="B11" t="s">
        <v>222</v>
      </c>
      <c r="C11">
        <v>2016</v>
      </c>
      <c r="D11" s="119" t="s">
        <v>51</v>
      </c>
      <c r="E11" s="119" t="s">
        <v>51</v>
      </c>
      <c r="F11">
        <f>INDEX('PSIP costs'!$B$58:$V$58, MATCH(A11, 'PSIP costs'!$B$57:$V$57, 0))</f>
        <v>456.66666666666669</v>
      </c>
      <c r="G11">
        <f>INDEX('PSIP costs'!$B$63:$V$63, MATCH($A11, 'PSIP costs'!$B$57:$V$57, 0))</f>
        <v>0</v>
      </c>
      <c r="H11" t="s">
        <v>131</v>
      </c>
      <c r="I11">
        <v>0</v>
      </c>
      <c r="J11">
        <v>20</v>
      </c>
      <c r="K11">
        <v>0</v>
      </c>
      <c r="L11">
        <v>0</v>
      </c>
      <c r="M11">
        <v>1</v>
      </c>
      <c r="N11">
        <v>1</v>
      </c>
      <c r="O11">
        <v>0</v>
      </c>
      <c r="P11">
        <v>0</v>
      </c>
      <c r="Q11">
        <v>0</v>
      </c>
      <c r="R11">
        <v>0</v>
      </c>
      <c r="S11">
        <v>0</v>
      </c>
      <c r="T11" s="119" t="s">
        <v>51</v>
      </c>
      <c r="U11" s="119" t="s">
        <v>51</v>
      </c>
      <c r="V11" s="119" t="s">
        <v>51</v>
      </c>
    </row>
    <row r="12" spans="1:22">
      <c r="A12" t="s">
        <v>15</v>
      </c>
      <c r="B12" t="s">
        <v>222</v>
      </c>
      <c r="C12">
        <v>2016</v>
      </c>
      <c r="D12" s="119" t="s">
        <v>51</v>
      </c>
      <c r="E12" s="181">
        <v>200</v>
      </c>
      <c r="F12">
        <f>INDEX('PSIP costs'!$B$58:$V$58, MATCH(A12, 'PSIP costs'!$B$57:$V$57, 0))</f>
        <v>512.5</v>
      </c>
      <c r="G12">
        <f>INDEX('PSIP costs'!$B$63:$V$63, MATCH($A12, 'PSIP costs'!$B$57:$V$57, 0))</f>
        <v>0</v>
      </c>
      <c r="H12" t="s">
        <v>131</v>
      </c>
      <c r="I12">
        <v>0</v>
      </c>
      <c r="J12">
        <f>J$11</f>
        <v>20</v>
      </c>
      <c r="K12">
        <v>0</v>
      </c>
      <c r="L12">
        <v>0</v>
      </c>
      <c r="M12">
        <v>1</v>
      </c>
      <c r="N12">
        <v>1</v>
      </c>
      <c r="O12">
        <v>0</v>
      </c>
      <c r="P12">
        <v>0</v>
      </c>
      <c r="Q12">
        <v>0</v>
      </c>
      <c r="R12">
        <v>0</v>
      </c>
      <c r="S12">
        <v>0</v>
      </c>
      <c r="T12" s="119" t="s">
        <v>51</v>
      </c>
      <c r="U12" s="119" t="s">
        <v>51</v>
      </c>
      <c r="V12" s="119" t="s">
        <v>51</v>
      </c>
    </row>
    <row r="13" spans="1:22">
      <c r="A13" t="s">
        <v>67</v>
      </c>
      <c r="B13" t="s">
        <v>222</v>
      </c>
      <c r="C13">
        <v>2016</v>
      </c>
      <c r="D13" s="119" t="s">
        <v>51</v>
      </c>
      <c r="E13" s="119" t="s">
        <v>51</v>
      </c>
      <c r="F13">
        <f>INDEX('PSIP costs'!$B$58:$V$58, MATCH(A13, 'PSIP costs'!$B$57:$V$57, 0))</f>
        <v>415</v>
      </c>
      <c r="G13">
        <f>INDEX('PSIP costs'!$B$63:$V$63, MATCH($A13, 'PSIP costs'!$B$57:$V$57, 0))</f>
        <v>0</v>
      </c>
      <c r="H13" t="s">
        <v>132</v>
      </c>
      <c r="I13">
        <v>0</v>
      </c>
      <c r="J13">
        <f t="shared" ref="J13:J16" si="0">J$11</f>
        <v>20</v>
      </c>
      <c r="K13">
        <v>0</v>
      </c>
      <c r="L13">
        <v>0</v>
      </c>
      <c r="M13">
        <v>1</v>
      </c>
      <c r="N13">
        <v>1</v>
      </c>
      <c r="O13">
        <v>0</v>
      </c>
      <c r="P13">
        <v>0</v>
      </c>
      <c r="Q13">
        <v>0</v>
      </c>
      <c r="R13">
        <v>0</v>
      </c>
      <c r="S13">
        <v>0</v>
      </c>
      <c r="T13" s="119" t="s">
        <v>51</v>
      </c>
      <c r="U13" s="119" t="s">
        <v>51</v>
      </c>
      <c r="V13" s="119" t="s">
        <v>51</v>
      </c>
    </row>
    <row r="14" spans="1:22">
      <c r="A14" t="s">
        <v>66</v>
      </c>
      <c r="B14" t="s">
        <v>222</v>
      </c>
      <c r="C14">
        <v>2016</v>
      </c>
      <c r="D14" s="119" t="s">
        <v>51</v>
      </c>
      <c r="E14" s="119" t="s">
        <v>51</v>
      </c>
      <c r="F14">
        <f>INDEX('PSIP costs'!$B$58:$V$58, MATCH(A14, 'PSIP costs'!$B$57:$V$57, 0))</f>
        <v>415</v>
      </c>
      <c r="G14">
        <f>INDEX('PSIP costs'!$B$63:$V$63, MATCH($A14, 'PSIP costs'!$B$57:$V$57, 0))</f>
        <v>0</v>
      </c>
      <c r="H14" t="s">
        <v>132</v>
      </c>
      <c r="I14">
        <v>0</v>
      </c>
      <c r="J14">
        <f t="shared" si="0"/>
        <v>20</v>
      </c>
      <c r="K14">
        <v>0</v>
      </c>
      <c r="L14">
        <v>0</v>
      </c>
      <c r="M14">
        <v>1</v>
      </c>
      <c r="N14">
        <v>1</v>
      </c>
      <c r="O14">
        <v>0</v>
      </c>
      <c r="P14">
        <v>0</v>
      </c>
      <c r="Q14">
        <v>0</v>
      </c>
      <c r="R14">
        <v>0</v>
      </c>
      <c r="S14">
        <v>0</v>
      </c>
      <c r="T14" s="119" t="s">
        <v>51</v>
      </c>
      <c r="U14" s="119" t="s">
        <v>51</v>
      </c>
      <c r="V14" s="119" t="s">
        <v>51</v>
      </c>
    </row>
    <row r="15" spans="1:22">
      <c r="A15" t="s">
        <v>214</v>
      </c>
      <c r="B15" t="s">
        <v>222</v>
      </c>
      <c r="C15">
        <v>2016</v>
      </c>
      <c r="D15" s="119" t="s">
        <v>51</v>
      </c>
      <c r="E15" s="119" t="s">
        <v>51</v>
      </c>
      <c r="F15">
        <f>INDEX('PSIP costs'!$B$58:$V$58, MATCH(A15, 'PSIP costs'!$B$57:$V$57, 0))</f>
        <v>0</v>
      </c>
      <c r="G15">
        <f>INDEX('PSIP costs'!$B$63:$V$63, MATCH($A15, 'PSIP costs'!$B$57:$V$57, 0))</f>
        <v>0</v>
      </c>
      <c r="H15" t="s">
        <v>132</v>
      </c>
      <c r="I15">
        <v>0</v>
      </c>
      <c r="J15">
        <f t="shared" si="0"/>
        <v>20</v>
      </c>
      <c r="K15">
        <v>0</v>
      </c>
      <c r="L15">
        <v>0</v>
      </c>
      <c r="M15">
        <v>1</v>
      </c>
      <c r="N15">
        <v>1</v>
      </c>
      <c r="O15">
        <v>1</v>
      </c>
      <c r="P15">
        <v>0</v>
      </c>
      <c r="Q15">
        <v>0</v>
      </c>
      <c r="R15">
        <v>0</v>
      </c>
      <c r="S15">
        <v>0</v>
      </c>
      <c r="T15" s="119" t="s">
        <v>51</v>
      </c>
      <c r="U15" s="119" t="s">
        <v>51</v>
      </c>
      <c r="V15" s="119" t="s">
        <v>51</v>
      </c>
    </row>
    <row r="16" spans="1:22">
      <c r="A16" t="s">
        <v>215</v>
      </c>
      <c r="B16" t="s">
        <v>222</v>
      </c>
      <c r="C16">
        <v>2016</v>
      </c>
      <c r="D16" s="119" t="s">
        <v>51</v>
      </c>
      <c r="E16" s="119" t="s">
        <v>51</v>
      </c>
      <c r="F16">
        <f>INDEX('PSIP costs'!$B$58:$V$58, MATCH(A16, 'PSIP costs'!$B$57:$V$57, 0))</f>
        <v>0</v>
      </c>
      <c r="G16">
        <f>INDEX('PSIP costs'!$B$63:$V$63, MATCH($A16, 'PSIP costs'!$B$57:$V$57, 0))</f>
        <v>0</v>
      </c>
      <c r="H16" t="s">
        <v>132</v>
      </c>
      <c r="I16">
        <v>0</v>
      </c>
      <c r="J16">
        <f t="shared" si="0"/>
        <v>20</v>
      </c>
      <c r="K16">
        <v>0</v>
      </c>
      <c r="L16">
        <v>0</v>
      </c>
      <c r="M16">
        <v>1</v>
      </c>
      <c r="N16">
        <v>1</v>
      </c>
      <c r="O16">
        <v>1</v>
      </c>
      <c r="P16">
        <v>0</v>
      </c>
      <c r="Q16">
        <v>0</v>
      </c>
      <c r="R16">
        <v>0</v>
      </c>
      <c r="S16">
        <v>0</v>
      </c>
      <c r="T16" s="119" t="s">
        <v>51</v>
      </c>
      <c r="U16" s="119" t="s">
        <v>51</v>
      </c>
      <c r="V16" s="119" t="s">
        <v>51</v>
      </c>
    </row>
    <row r="17" spans="1:22">
      <c r="A17" t="s">
        <v>206</v>
      </c>
      <c r="B17" t="s">
        <v>222</v>
      </c>
      <c r="C17">
        <v>2016</v>
      </c>
      <c r="D17" s="119" t="s">
        <v>51</v>
      </c>
      <c r="E17" s="119" t="s">
        <v>51</v>
      </c>
      <c r="F17">
        <f>INDEX('PSIP costs'!$B$58:$V$58, MATCH(A17, 'PSIP costs'!$B$57:$V$57, 0))</f>
        <v>153</v>
      </c>
      <c r="G17">
        <f>INDEX('PSIP costs'!$B$63:$V$63, MATCH($A17, 'PSIP costs'!$B$57:$V$57, 0))</f>
        <v>0</v>
      </c>
      <c r="H17" t="s">
        <v>199</v>
      </c>
      <c r="I17">
        <v>0</v>
      </c>
      <c r="J17">
        <f>INDEX('PSIP storage'!$C$129:$Z$129, MATCH($A17, 'PSIP storage'!$C$125:$Z$125, 0))</f>
        <v>15</v>
      </c>
      <c r="K17">
        <v>0</v>
      </c>
      <c r="L17">
        <v>0</v>
      </c>
      <c r="M17">
        <v>0</v>
      </c>
      <c r="N17">
        <v>0</v>
      </c>
      <c r="O17">
        <v>0</v>
      </c>
      <c r="P17">
        <v>0</v>
      </c>
      <c r="Q17">
        <v>0</v>
      </c>
      <c r="R17">
        <v>0</v>
      </c>
      <c r="S17">
        <v>0</v>
      </c>
      <c r="T17">
        <v>0.88</v>
      </c>
      <c r="U17">
        <f>INDEX('PSIP storage'!$C$130:$Z$130, MATCH($A17, 'PSIP storage'!$C$125:$Z$125, 0))</f>
        <v>0</v>
      </c>
      <c r="V17" s="119" t="s">
        <v>51</v>
      </c>
    </row>
    <row r="18" spans="1:22">
      <c r="A18" t="s">
        <v>207</v>
      </c>
      <c r="B18" t="s">
        <v>222</v>
      </c>
      <c r="C18">
        <v>2016</v>
      </c>
      <c r="D18" s="119" t="s">
        <v>51</v>
      </c>
      <c r="E18" s="119" t="s">
        <v>51</v>
      </c>
      <c r="F18">
        <f>INDEX('PSIP costs'!$B$58:$V$58, MATCH(A18, 'PSIP costs'!$B$57:$V$57, 0))</f>
        <v>153</v>
      </c>
      <c r="G18">
        <f>INDEX('PSIP costs'!$B$63:$V$63, MATCH($A18, 'PSIP costs'!$B$57:$V$57, 0))</f>
        <v>0</v>
      </c>
      <c r="H18" t="s">
        <v>199</v>
      </c>
      <c r="I18">
        <v>0</v>
      </c>
      <c r="J18">
        <f>INDEX('PSIP storage'!$C$129:$Z$129, MATCH($A18, 'PSIP storage'!$C$125:$Z$125, 0))</f>
        <v>15</v>
      </c>
      <c r="K18">
        <v>0</v>
      </c>
      <c r="L18">
        <v>0</v>
      </c>
      <c r="M18">
        <v>0</v>
      </c>
      <c r="N18">
        <v>0</v>
      </c>
      <c r="O18">
        <v>0</v>
      </c>
      <c r="P18">
        <v>0</v>
      </c>
      <c r="Q18">
        <v>0</v>
      </c>
      <c r="R18">
        <v>0</v>
      </c>
      <c r="S18">
        <v>0</v>
      </c>
      <c r="T18">
        <v>0.88</v>
      </c>
      <c r="U18">
        <f>INDEX('PSIP storage'!$C$130:$Z$130, MATCH($A18, 'PSIP storage'!$C$125:$Z$125, 0))</f>
        <v>0</v>
      </c>
      <c r="V18" s="119" t="s">
        <v>51</v>
      </c>
    </row>
    <row r="19" spans="1:22">
      <c r="A19" t="s">
        <v>191</v>
      </c>
      <c r="B19" t="s">
        <v>222</v>
      </c>
      <c r="C19">
        <v>2016</v>
      </c>
      <c r="D19" s="119" t="s">
        <v>51</v>
      </c>
      <c r="E19" s="119" t="s">
        <v>51</v>
      </c>
      <c r="F19">
        <f>INDEX('PSIP costs'!$B$58:$V$58, MATCH(A19, 'PSIP costs'!$B$57:$V$57, 0))</f>
        <v>153</v>
      </c>
      <c r="G19">
        <f>INDEX('PSIP costs'!$B$63:$V$63, MATCH($A19, 'PSIP costs'!$B$57:$V$57, 0))</f>
        <v>0</v>
      </c>
      <c r="H19" t="s">
        <v>199</v>
      </c>
      <c r="I19">
        <v>0</v>
      </c>
      <c r="J19">
        <f>INDEX('PSIP storage'!$C$129:$Z$129, MATCH($A19, 'PSIP storage'!$C$125:$Z$125, 0))</f>
        <v>15</v>
      </c>
      <c r="K19">
        <v>0</v>
      </c>
      <c r="L19">
        <v>0</v>
      </c>
      <c r="M19">
        <v>0</v>
      </c>
      <c r="N19">
        <v>0</v>
      </c>
      <c r="O19">
        <v>0</v>
      </c>
      <c r="P19">
        <v>0</v>
      </c>
      <c r="Q19">
        <v>0</v>
      </c>
      <c r="R19">
        <v>0</v>
      </c>
      <c r="S19">
        <v>0</v>
      </c>
      <c r="T19">
        <v>0.88</v>
      </c>
      <c r="U19">
        <f>INDEX('PSIP storage'!$C$130:$Z$130, MATCH($A19, 'PSIP storage'!$C$125:$Z$125, 0))</f>
        <v>4</v>
      </c>
      <c r="V19">
        <v>365</v>
      </c>
    </row>
    <row r="20" spans="1:22">
      <c r="A20" t="s">
        <v>193</v>
      </c>
      <c r="B20" t="s">
        <v>222</v>
      </c>
      <c r="C20">
        <v>2016</v>
      </c>
      <c r="D20" s="119" t="s">
        <v>51</v>
      </c>
      <c r="E20" s="119" t="s">
        <v>51</v>
      </c>
      <c r="F20">
        <f>F19</f>
        <v>153</v>
      </c>
      <c r="G20">
        <f>INDEX('PSIP costs'!$B$63:$V$63, MATCH($A20, 'PSIP costs'!$B$57:$V$57, 0))</f>
        <v>0</v>
      </c>
      <c r="H20" t="s">
        <v>199</v>
      </c>
      <c r="I20">
        <v>0</v>
      </c>
      <c r="J20">
        <f>INDEX('PSIP storage'!$C$129:$Z$129, MATCH($A20, 'PSIP storage'!$C$125:$Z$125, 0))</f>
        <v>15</v>
      </c>
      <c r="K20">
        <v>0</v>
      </c>
      <c r="L20">
        <v>0</v>
      </c>
      <c r="M20">
        <v>0</v>
      </c>
      <c r="N20">
        <v>0</v>
      </c>
      <c r="O20">
        <v>0</v>
      </c>
      <c r="P20">
        <v>0</v>
      </c>
      <c r="Q20">
        <v>0</v>
      </c>
      <c r="R20">
        <v>0</v>
      </c>
      <c r="S20">
        <v>0</v>
      </c>
      <c r="T20">
        <v>0.88</v>
      </c>
      <c r="U20">
        <f>INDEX('PSIP storage'!$C$130:$Z$130, MATCH($A20, 'PSIP storage'!$C$125:$Z$125, 0))</f>
        <v>6</v>
      </c>
      <c r="V20">
        <v>365</v>
      </c>
    </row>
    <row r="21" spans="1:22">
      <c r="A21" t="s">
        <v>206</v>
      </c>
      <c r="B21" s="177" t="str">
        <f>ATB!$C$21</f>
        <v>ATB_2020_low</v>
      </c>
      <c r="C21">
        <v>2018</v>
      </c>
      <c r="D21" s="119" t="s">
        <v>51</v>
      </c>
      <c r="E21" s="119" t="s">
        <v>51</v>
      </c>
      <c r="F21">
        <v>0</v>
      </c>
      <c r="G21">
        <f>VLOOKUP(A21&amp;B21, ATB!$B$154:$C$177, 2, FALSE)</f>
        <v>0</v>
      </c>
      <c r="H21" t="s">
        <v>199</v>
      </c>
      <c r="I21">
        <v>0</v>
      </c>
      <c r="J21" cm="1">
        <f t="array" ref="J21:J44">INDEX(ATB!C6:J6, MATCH(A21:A44, ATB!C5:J5, 0))</f>
        <v>15</v>
      </c>
      <c r="K21">
        <v>0</v>
      </c>
      <c r="L21">
        <v>0</v>
      </c>
      <c r="M21">
        <v>0</v>
      </c>
      <c r="N21">
        <v>0</v>
      </c>
      <c r="O21">
        <v>0</v>
      </c>
      <c r="P21">
        <v>0</v>
      </c>
      <c r="Q21">
        <v>0</v>
      </c>
      <c r="R21">
        <v>0</v>
      </c>
      <c r="S21">
        <v>0</v>
      </c>
      <c r="T21" s="2">
        <v>0.9</v>
      </c>
      <c r="U21">
        <f>INDEX('PSIP storage'!$C$130:$Z$130, MATCH($A21, 'PSIP storage'!$C$125:$Z$125, 0))</f>
        <v>0</v>
      </c>
      <c r="V21" s="119" t="s">
        <v>51</v>
      </c>
    </row>
    <row r="22" spans="1:22">
      <c r="A22" t="s">
        <v>207</v>
      </c>
      <c r="B22" t="str">
        <f t="shared" ref="B22:B44" si="1">B21</f>
        <v>ATB_2020_low</v>
      </c>
      <c r="C22">
        <v>2018</v>
      </c>
      <c r="D22" s="119" t="s">
        <v>51</v>
      </c>
      <c r="E22" s="119" t="s">
        <v>51</v>
      </c>
      <c r="F22">
        <v>0</v>
      </c>
      <c r="G22">
        <f>VLOOKUP(A22&amp;B22, ATB!$B$154:$C$177, 2, FALSE)</f>
        <v>0</v>
      </c>
      <c r="H22" t="s">
        <v>199</v>
      </c>
      <c r="I22">
        <v>0</v>
      </c>
      <c r="J22">
        <v>15</v>
      </c>
      <c r="K22">
        <v>0</v>
      </c>
      <c r="L22">
        <v>0</v>
      </c>
      <c r="M22">
        <v>0</v>
      </c>
      <c r="N22">
        <v>0</v>
      </c>
      <c r="O22">
        <v>0</v>
      </c>
      <c r="P22">
        <v>0</v>
      </c>
      <c r="Q22">
        <v>0</v>
      </c>
      <c r="R22">
        <v>0</v>
      </c>
      <c r="S22">
        <v>0</v>
      </c>
      <c r="T22" s="2">
        <v>0.9</v>
      </c>
      <c r="U22">
        <f>INDEX('PSIP storage'!$C$130:$Z$130, MATCH($A22, 'PSIP storage'!$C$125:$Z$125, 0))</f>
        <v>0</v>
      </c>
      <c r="V22" s="119" t="s">
        <v>51</v>
      </c>
    </row>
    <row r="23" spans="1:22">
      <c r="A23" t="s">
        <v>223</v>
      </c>
      <c r="B23" t="str">
        <f t="shared" si="1"/>
        <v>ATB_2020_low</v>
      </c>
      <c r="C23">
        <v>2018</v>
      </c>
      <c r="D23" s="119" t="s">
        <v>51</v>
      </c>
      <c r="E23" s="119" t="s">
        <v>51</v>
      </c>
      <c r="F23">
        <v>0</v>
      </c>
      <c r="G23">
        <f>VLOOKUP(A23&amp;B23, ATB!$B$154:$C$177, 2, FALSE)</f>
        <v>0</v>
      </c>
      <c r="H23" t="s">
        <v>199</v>
      </c>
      <c r="I23">
        <v>0</v>
      </c>
      <c r="J23">
        <v>15</v>
      </c>
      <c r="K23">
        <v>0</v>
      </c>
      <c r="L23">
        <v>0</v>
      </c>
      <c r="M23">
        <v>0</v>
      </c>
      <c r="N23">
        <v>0</v>
      </c>
      <c r="O23">
        <v>0</v>
      </c>
      <c r="P23">
        <v>0</v>
      </c>
      <c r="Q23">
        <v>0</v>
      </c>
      <c r="R23">
        <v>0</v>
      </c>
      <c r="S23">
        <v>0</v>
      </c>
      <c r="T23" s="2">
        <v>0.9</v>
      </c>
      <c r="U23" t="s">
        <v>51</v>
      </c>
      <c r="V23">
        <v>365</v>
      </c>
    </row>
    <row r="24" spans="1:22">
      <c r="A24" t="s">
        <v>9</v>
      </c>
      <c r="B24" t="str">
        <f t="shared" si="1"/>
        <v>ATB_2020_low</v>
      </c>
      <c r="C24">
        <v>2018</v>
      </c>
      <c r="D24" s="119" t="s">
        <v>51</v>
      </c>
      <c r="E24" s="119" t="s">
        <v>51</v>
      </c>
      <c r="F24">
        <v>0</v>
      </c>
      <c r="G24">
        <f>VLOOKUP(A24&amp;B24, ATB!$B$154:$C$177, 2, FALSE)</f>
        <v>0</v>
      </c>
      <c r="H24" t="s">
        <v>131</v>
      </c>
      <c r="I24">
        <v>0</v>
      </c>
      <c r="J24">
        <v>30</v>
      </c>
      <c r="K24">
        <v>0</v>
      </c>
      <c r="L24">
        <v>0</v>
      </c>
      <c r="M24">
        <v>1</v>
      </c>
      <c r="N24">
        <v>1</v>
      </c>
      <c r="O24">
        <v>0</v>
      </c>
      <c r="P24">
        <v>0</v>
      </c>
      <c r="Q24">
        <v>0</v>
      </c>
      <c r="R24">
        <v>0</v>
      </c>
      <c r="S24">
        <v>0</v>
      </c>
      <c r="T24" s="119" t="s">
        <v>51</v>
      </c>
      <c r="U24" s="119" t="s">
        <v>51</v>
      </c>
      <c r="V24" s="119" t="s">
        <v>51</v>
      </c>
    </row>
    <row r="25" spans="1:22">
      <c r="A25" t="s">
        <v>15</v>
      </c>
      <c r="B25" t="str">
        <f t="shared" si="1"/>
        <v>ATB_2020_low</v>
      </c>
      <c r="C25">
        <v>2018</v>
      </c>
      <c r="D25" s="119" t="s">
        <v>51</v>
      </c>
      <c r="E25" s="167">
        <f>E12</f>
        <v>200</v>
      </c>
      <c r="F25">
        <v>0</v>
      </c>
      <c r="G25">
        <f>VLOOKUP(A25&amp;B25, ATB!$B$154:$C$177, 2, FALSE)</f>
        <v>0</v>
      </c>
      <c r="H25" t="s">
        <v>131</v>
      </c>
      <c r="I25">
        <v>0</v>
      </c>
      <c r="J25">
        <v>30</v>
      </c>
      <c r="K25">
        <v>0</v>
      </c>
      <c r="L25">
        <v>0</v>
      </c>
      <c r="M25">
        <v>1</v>
      </c>
      <c r="N25">
        <v>1</v>
      </c>
      <c r="O25">
        <v>0</v>
      </c>
      <c r="P25">
        <v>0</v>
      </c>
      <c r="Q25">
        <v>0</v>
      </c>
      <c r="R25">
        <v>0</v>
      </c>
      <c r="S25">
        <v>0</v>
      </c>
      <c r="T25" s="119" t="s">
        <v>51</v>
      </c>
      <c r="U25" s="119" t="s">
        <v>51</v>
      </c>
      <c r="V25" s="119" t="s">
        <v>51</v>
      </c>
    </row>
    <row r="26" spans="1:22">
      <c r="A26" t="s">
        <v>66</v>
      </c>
      <c r="B26" t="str">
        <f t="shared" si="1"/>
        <v>ATB_2020_low</v>
      </c>
      <c r="C26">
        <v>2018</v>
      </c>
      <c r="D26" s="119" t="s">
        <v>51</v>
      </c>
      <c r="E26" s="119" t="s">
        <v>51</v>
      </c>
      <c r="F26">
        <v>0</v>
      </c>
      <c r="G26">
        <f>VLOOKUP(A26&amp;B26, ATB!$B$154:$C$177, 2, FALSE)</f>
        <v>0</v>
      </c>
      <c r="H26" t="s">
        <v>132</v>
      </c>
      <c r="I26">
        <v>0</v>
      </c>
      <c r="J26">
        <v>30</v>
      </c>
      <c r="K26">
        <v>0</v>
      </c>
      <c r="L26">
        <v>0</v>
      </c>
      <c r="M26">
        <v>1</v>
      </c>
      <c r="N26">
        <v>1</v>
      </c>
      <c r="O26">
        <v>0</v>
      </c>
      <c r="P26">
        <v>0</v>
      </c>
      <c r="Q26">
        <v>0</v>
      </c>
      <c r="R26">
        <v>0</v>
      </c>
      <c r="S26">
        <v>0</v>
      </c>
      <c r="T26" s="119" t="s">
        <v>51</v>
      </c>
      <c r="U26" s="119" t="s">
        <v>51</v>
      </c>
      <c r="V26" s="119" t="s">
        <v>51</v>
      </c>
    </row>
    <row r="27" spans="1:22">
      <c r="A27" t="s">
        <v>214</v>
      </c>
      <c r="B27" t="str">
        <f t="shared" si="1"/>
        <v>ATB_2020_low</v>
      </c>
      <c r="C27">
        <v>2018</v>
      </c>
      <c r="D27" s="119" t="s">
        <v>51</v>
      </c>
      <c r="E27" s="119" t="s">
        <v>51</v>
      </c>
      <c r="F27">
        <v>0</v>
      </c>
      <c r="G27">
        <f>VLOOKUP(A27&amp;B27, ATB!$B$154:$C$177, 2, FALSE)</f>
        <v>0</v>
      </c>
      <c r="H27" t="s">
        <v>132</v>
      </c>
      <c r="I27">
        <v>0</v>
      </c>
      <c r="J27">
        <v>30</v>
      </c>
      <c r="K27">
        <v>0</v>
      </c>
      <c r="L27">
        <v>0</v>
      </c>
      <c r="M27">
        <v>1</v>
      </c>
      <c r="N27">
        <v>1</v>
      </c>
      <c r="O27">
        <v>1</v>
      </c>
      <c r="P27">
        <v>0</v>
      </c>
      <c r="Q27">
        <v>0</v>
      </c>
      <c r="R27">
        <v>0</v>
      </c>
      <c r="S27">
        <v>0</v>
      </c>
      <c r="T27" s="119" t="s">
        <v>51</v>
      </c>
      <c r="U27" s="119" t="s">
        <v>51</v>
      </c>
      <c r="V27" s="119" t="s">
        <v>51</v>
      </c>
    </row>
    <row r="28" spans="1:22">
      <c r="A28" t="s">
        <v>215</v>
      </c>
      <c r="B28" t="str">
        <f t="shared" si="1"/>
        <v>ATB_2020_low</v>
      </c>
      <c r="C28">
        <v>2018</v>
      </c>
      <c r="D28" s="119" t="s">
        <v>51</v>
      </c>
      <c r="E28" s="119" t="s">
        <v>51</v>
      </c>
      <c r="F28">
        <v>0</v>
      </c>
      <c r="G28">
        <f>VLOOKUP(A28&amp;B28, ATB!$B$154:$C$177, 2, FALSE)</f>
        <v>0</v>
      </c>
      <c r="H28" t="s">
        <v>132</v>
      </c>
      <c r="I28">
        <v>0</v>
      </c>
      <c r="J28">
        <v>30</v>
      </c>
      <c r="K28">
        <v>0</v>
      </c>
      <c r="L28">
        <v>0</v>
      </c>
      <c r="M28">
        <v>1</v>
      </c>
      <c r="N28">
        <v>1</v>
      </c>
      <c r="O28">
        <v>1</v>
      </c>
      <c r="P28">
        <v>0</v>
      </c>
      <c r="Q28">
        <v>0</v>
      </c>
      <c r="R28">
        <v>0</v>
      </c>
      <c r="S28">
        <v>0</v>
      </c>
      <c r="T28" s="119" t="s">
        <v>51</v>
      </c>
      <c r="U28" s="119" t="s">
        <v>51</v>
      </c>
      <c r="V28" s="119" t="s">
        <v>51</v>
      </c>
    </row>
    <row r="29" spans="1:22">
      <c r="A29" t="str">
        <f>A21</f>
        <v>Battery_Conting</v>
      </c>
      <c r="B29" s="177" t="str">
        <f>ATB!$C$22</f>
        <v>ATB_2020_mid</v>
      </c>
      <c r="C29">
        <f>C21</f>
        <v>2018</v>
      </c>
      <c r="D29" s="119" t="str">
        <f t="shared" ref="D29:V29" si="2">D21</f>
        <v>NA</v>
      </c>
      <c r="E29" s="181" t="str" cm="1">
        <f t="array" ref="E29:E36">E21:E28</f>
        <v>NA</v>
      </c>
      <c r="F29">
        <f t="shared" si="2"/>
        <v>0</v>
      </c>
      <c r="G29">
        <f>VLOOKUP(A29&amp;B29, ATB!$B$154:$C$177, 2, FALSE)</f>
        <v>0</v>
      </c>
      <c r="H29" t="str">
        <f t="shared" si="2"/>
        <v>Battery</v>
      </c>
      <c r="I29">
        <f t="shared" si="2"/>
        <v>0</v>
      </c>
      <c r="J29">
        <v>15</v>
      </c>
      <c r="K29">
        <f t="shared" si="2"/>
        <v>0</v>
      </c>
      <c r="L29">
        <f t="shared" si="2"/>
        <v>0</v>
      </c>
      <c r="M29">
        <f t="shared" si="2"/>
        <v>0</v>
      </c>
      <c r="N29">
        <f t="shared" si="2"/>
        <v>0</v>
      </c>
      <c r="O29">
        <f t="shared" si="2"/>
        <v>0</v>
      </c>
      <c r="P29">
        <f t="shared" si="2"/>
        <v>0</v>
      </c>
      <c r="Q29">
        <f t="shared" si="2"/>
        <v>0</v>
      </c>
      <c r="R29">
        <f t="shared" si="2"/>
        <v>0</v>
      </c>
      <c r="S29">
        <f t="shared" si="2"/>
        <v>0</v>
      </c>
      <c r="T29">
        <f t="shared" si="2"/>
        <v>0.9</v>
      </c>
      <c r="U29">
        <f t="shared" si="2"/>
        <v>0</v>
      </c>
      <c r="V29" t="str">
        <f t="shared" si="2"/>
        <v>NA</v>
      </c>
    </row>
    <row r="30" spans="1:22">
      <c r="A30" t="str">
        <f t="shared" ref="A30:A44" si="3">A22</f>
        <v>Battery_Reg</v>
      </c>
      <c r="B30" t="str">
        <f t="shared" si="1"/>
        <v>ATB_2020_mid</v>
      </c>
      <c r="C30">
        <f t="shared" ref="C30:F30" si="4">C22</f>
        <v>2018</v>
      </c>
      <c r="D30" s="119" t="str">
        <f t="shared" si="4"/>
        <v>NA</v>
      </c>
      <c r="E30" s="119" t="str">
        <v>NA</v>
      </c>
      <c r="F30">
        <f t="shared" si="4"/>
        <v>0</v>
      </c>
      <c r="G30">
        <f>VLOOKUP(A30&amp;B30, ATB!$B$154:$C$177, 2, FALSE)</f>
        <v>0</v>
      </c>
      <c r="H30" t="str">
        <f t="shared" ref="H30:V30" si="5">H22</f>
        <v>Battery</v>
      </c>
      <c r="I30">
        <f t="shared" si="5"/>
        <v>0</v>
      </c>
      <c r="J30">
        <v>15</v>
      </c>
      <c r="K30">
        <f t="shared" si="5"/>
        <v>0</v>
      </c>
      <c r="L30">
        <f t="shared" si="5"/>
        <v>0</v>
      </c>
      <c r="M30">
        <f t="shared" si="5"/>
        <v>0</v>
      </c>
      <c r="N30">
        <f t="shared" si="5"/>
        <v>0</v>
      </c>
      <c r="O30">
        <f t="shared" si="5"/>
        <v>0</v>
      </c>
      <c r="P30">
        <f t="shared" si="5"/>
        <v>0</v>
      </c>
      <c r="Q30">
        <f t="shared" si="5"/>
        <v>0</v>
      </c>
      <c r="R30">
        <f t="shared" si="5"/>
        <v>0</v>
      </c>
      <c r="S30">
        <f t="shared" si="5"/>
        <v>0</v>
      </c>
      <c r="T30">
        <f t="shared" si="5"/>
        <v>0.9</v>
      </c>
      <c r="U30">
        <f t="shared" si="5"/>
        <v>0</v>
      </c>
      <c r="V30" t="str">
        <f t="shared" si="5"/>
        <v>NA</v>
      </c>
    </row>
    <row r="31" spans="1:22">
      <c r="A31" t="str">
        <f t="shared" si="3"/>
        <v>Battery_Bulk</v>
      </c>
      <c r="B31" t="str">
        <f t="shared" si="1"/>
        <v>ATB_2020_mid</v>
      </c>
      <c r="C31">
        <f t="shared" ref="C31:F31" si="6">C23</f>
        <v>2018</v>
      </c>
      <c r="D31" s="119" t="str">
        <f t="shared" si="6"/>
        <v>NA</v>
      </c>
      <c r="E31" s="119" t="str">
        <v>NA</v>
      </c>
      <c r="F31">
        <f t="shared" si="6"/>
        <v>0</v>
      </c>
      <c r="G31">
        <f>VLOOKUP(A31&amp;B31, ATB!$B$154:$C$177, 2, FALSE)</f>
        <v>0</v>
      </c>
      <c r="H31" t="str">
        <f t="shared" ref="H31:V31" si="7">H23</f>
        <v>Battery</v>
      </c>
      <c r="I31">
        <f t="shared" si="7"/>
        <v>0</v>
      </c>
      <c r="J31">
        <v>15</v>
      </c>
      <c r="K31">
        <f t="shared" si="7"/>
        <v>0</v>
      </c>
      <c r="L31">
        <f t="shared" si="7"/>
        <v>0</v>
      </c>
      <c r="M31">
        <f t="shared" si="7"/>
        <v>0</v>
      </c>
      <c r="N31">
        <f t="shared" si="7"/>
        <v>0</v>
      </c>
      <c r="O31">
        <f t="shared" si="7"/>
        <v>0</v>
      </c>
      <c r="P31">
        <f t="shared" si="7"/>
        <v>0</v>
      </c>
      <c r="Q31">
        <f t="shared" si="7"/>
        <v>0</v>
      </c>
      <c r="R31">
        <f t="shared" si="7"/>
        <v>0</v>
      </c>
      <c r="S31">
        <f t="shared" si="7"/>
        <v>0</v>
      </c>
      <c r="T31">
        <f t="shared" si="7"/>
        <v>0.9</v>
      </c>
      <c r="U31" t="str">
        <f t="shared" si="7"/>
        <v>NA</v>
      </c>
      <c r="V31">
        <f t="shared" si="7"/>
        <v>365</v>
      </c>
    </row>
    <row r="32" spans="1:22">
      <c r="A32" t="str">
        <f t="shared" si="3"/>
        <v>OnshoreWind</v>
      </c>
      <c r="B32" t="str">
        <f t="shared" si="1"/>
        <v>ATB_2020_mid</v>
      </c>
      <c r="C32">
        <f t="shared" ref="C32:F32" si="8">C24</f>
        <v>2018</v>
      </c>
      <c r="D32" s="119" t="str">
        <f t="shared" si="8"/>
        <v>NA</v>
      </c>
      <c r="E32" s="119" t="str">
        <v>NA</v>
      </c>
      <c r="F32">
        <f t="shared" si="8"/>
        <v>0</v>
      </c>
      <c r="G32">
        <f>VLOOKUP(A32&amp;B32, ATB!$B$154:$C$177, 2, FALSE)</f>
        <v>0</v>
      </c>
      <c r="H32" t="str">
        <f t="shared" ref="H32:V32" si="9">H24</f>
        <v>WND</v>
      </c>
      <c r="I32">
        <f t="shared" si="9"/>
        <v>0</v>
      </c>
      <c r="J32">
        <v>30</v>
      </c>
      <c r="K32">
        <f t="shared" si="9"/>
        <v>0</v>
      </c>
      <c r="L32">
        <f t="shared" si="9"/>
        <v>0</v>
      </c>
      <c r="M32">
        <f t="shared" si="9"/>
        <v>1</v>
      </c>
      <c r="N32">
        <f t="shared" si="9"/>
        <v>1</v>
      </c>
      <c r="O32">
        <f t="shared" si="9"/>
        <v>0</v>
      </c>
      <c r="P32">
        <f t="shared" si="9"/>
        <v>0</v>
      </c>
      <c r="Q32">
        <f t="shared" si="9"/>
        <v>0</v>
      </c>
      <c r="R32">
        <f t="shared" si="9"/>
        <v>0</v>
      </c>
      <c r="S32">
        <f t="shared" si="9"/>
        <v>0</v>
      </c>
      <c r="T32" t="str">
        <f t="shared" si="9"/>
        <v>NA</v>
      </c>
      <c r="U32" t="str">
        <f t="shared" si="9"/>
        <v>NA</v>
      </c>
      <c r="V32" t="str">
        <f t="shared" si="9"/>
        <v>NA</v>
      </c>
    </row>
    <row r="33" spans="1:22">
      <c r="A33" t="str">
        <f t="shared" si="3"/>
        <v>OffshoreWind</v>
      </c>
      <c r="B33" t="str">
        <f t="shared" si="1"/>
        <v>ATB_2020_mid</v>
      </c>
      <c r="C33">
        <f t="shared" ref="C33:F33" si="10">C25</f>
        <v>2018</v>
      </c>
      <c r="D33" s="119" t="str">
        <f t="shared" si="10"/>
        <v>NA</v>
      </c>
      <c r="E33" s="119">
        <v>200</v>
      </c>
      <c r="F33">
        <f t="shared" si="10"/>
        <v>0</v>
      </c>
      <c r="G33">
        <f>VLOOKUP(A33&amp;B33, ATB!$B$154:$C$177, 2, FALSE)</f>
        <v>0</v>
      </c>
      <c r="H33" t="str">
        <f t="shared" ref="H33:V33" si="11">H25</f>
        <v>WND</v>
      </c>
      <c r="I33">
        <f t="shared" si="11"/>
        <v>0</v>
      </c>
      <c r="J33">
        <v>30</v>
      </c>
      <c r="K33">
        <f t="shared" si="11"/>
        <v>0</v>
      </c>
      <c r="L33">
        <f t="shared" si="11"/>
        <v>0</v>
      </c>
      <c r="M33">
        <f t="shared" si="11"/>
        <v>1</v>
      </c>
      <c r="N33">
        <f t="shared" si="11"/>
        <v>1</v>
      </c>
      <c r="O33">
        <f t="shared" si="11"/>
        <v>0</v>
      </c>
      <c r="P33">
        <f t="shared" si="11"/>
        <v>0</v>
      </c>
      <c r="Q33">
        <f t="shared" si="11"/>
        <v>0</v>
      </c>
      <c r="R33">
        <f t="shared" si="11"/>
        <v>0</v>
      </c>
      <c r="S33">
        <f t="shared" si="11"/>
        <v>0</v>
      </c>
      <c r="T33" t="str">
        <f t="shared" si="11"/>
        <v>NA</v>
      </c>
      <c r="U33" t="str">
        <f t="shared" si="11"/>
        <v>NA</v>
      </c>
      <c r="V33" t="str">
        <f t="shared" si="11"/>
        <v>NA</v>
      </c>
    </row>
    <row r="34" spans="1:22">
      <c r="A34" t="str">
        <f t="shared" si="3"/>
        <v>CentralTrackingPV</v>
      </c>
      <c r="B34" t="str">
        <f t="shared" si="1"/>
        <v>ATB_2020_mid</v>
      </c>
      <c r="C34">
        <f t="shared" ref="C34:F34" si="12">C26</f>
        <v>2018</v>
      </c>
      <c r="D34" s="119" t="str">
        <f t="shared" si="12"/>
        <v>NA</v>
      </c>
      <c r="E34" s="119" t="str">
        <v>NA</v>
      </c>
      <c r="F34">
        <f t="shared" si="12"/>
        <v>0</v>
      </c>
      <c r="G34">
        <f>VLOOKUP(A34&amp;B34, ATB!$B$154:$C$177, 2, FALSE)</f>
        <v>0</v>
      </c>
      <c r="H34" t="str">
        <f t="shared" ref="H34:V34" si="13">H26</f>
        <v>SUN</v>
      </c>
      <c r="I34">
        <f t="shared" si="13"/>
        <v>0</v>
      </c>
      <c r="J34">
        <v>30</v>
      </c>
      <c r="K34">
        <f t="shared" si="13"/>
        <v>0</v>
      </c>
      <c r="L34">
        <f t="shared" si="13"/>
        <v>0</v>
      </c>
      <c r="M34">
        <f t="shared" si="13"/>
        <v>1</v>
      </c>
      <c r="N34">
        <f t="shared" si="13"/>
        <v>1</v>
      </c>
      <c r="O34">
        <f t="shared" si="13"/>
        <v>0</v>
      </c>
      <c r="P34">
        <f t="shared" si="13"/>
        <v>0</v>
      </c>
      <c r="Q34">
        <f t="shared" si="13"/>
        <v>0</v>
      </c>
      <c r="R34">
        <f t="shared" si="13"/>
        <v>0</v>
      </c>
      <c r="S34">
        <f t="shared" si="13"/>
        <v>0</v>
      </c>
      <c r="T34" t="str">
        <f t="shared" si="13"/>
        <v>NA</v>
      </c>
      <c r="U34" t="str">
        <f t="shared" si="13"/>
        <v>NA</v>
      </c>
      <c r="V34" t="str">
        <f t="shared" si="13"/>
        <v>NA</v>
      </c>
    </row>
    <row r="35" spans="1:22">
      <c r="A35" t="str">
        <f t="shared" si="3"/>
        <v>FlatDistPV</v>
      </c>
      <c r="B35" t="str">
        <f t="shared" si="1"/>
        <v>ATB_2020_mid</v>
      </c>
      <c r="C35">
        <f t="shared" ref="C35:F35" si="14">C27</f>
        <v>2018</v>
      </c>
      <c r="D35" s="119" t="str">
        <f t="shared" si="14"/>
        <v>NA</v>
      </c>
      <c r="E35" s="119" t="str">
        <v>NA</v>
      </c>
      <c r="F35">
        <f t="shared" si="14"/>
        <v>0</v>
      </c>
      <c r="G35">
        <f>VLOOKUP(A35&amp;B35, ATB!$B$154:$C$177, 2, FALSE)</f>
        <v>0</v>
      </c>
      <c r="H35" t="str">
        <f t="shared" ref="H35:V35" si="15">H27</f>
        <v>SUN</v>
      </c>
      <c r="I35">
        <f t="shared" si="15"/>
        <v>0</v>
      </c>
      <c r="J35">
        <v>30</v>
      </c>
      <c r="K35">
        <f t="shared" si="15"/>
        <v>0</v>
      </c>
      <c r="L35">
        <f t="shared" si="15"/>
        <v>0</v>
      </c>
      <c r="M35">
        <f t="shared" si="15"/>
        <v>1</v>
      </c>
      <c r="N35">
        <f t="shared" si="15"/>
        <v>1</v>
      </c>
      <c r="O35">
        <f t="shared" si="15"/>
        <v>1</v>
      </c>
      <c r="P35">
        <f t="shared" si="15"/>
        <v>0</v>
      </c>
      <c r="Q35">
        <f t="shared" si="15"/>
        <v>0</v>
      </c>
      <c r="R35">
        <f t="shared" si="15"/>
        <v>0</v>
      </c>
      <c r="S35">
        <f t="shared" si="15"/>
        <v>0</v>
      </c>
      <c r="T35" t="str">
        <f t="shared" si="15"/>
        <v>NA</v>
      </c>
      <c r="U35" t="str">
        <f t="shared" si="15"/>
        <v>NA</v>
      </c>
      <c r="V35" t="str">
        <f t="shared" si="15"/>
        <v>NA</v>
      </c>
    </row>
    <row r="36" spans="1:22">
      <c r="A36" t="str">
        <f t="shared" si="3"/>
        <v>SlopedDistPV</v>
      </c>
      <c r="B36" t="str">
        <f t="shared" si="1"/>
        <v>ATB_2020_mid</v>
      </c>
      <c r="C36">
        <f t="shared" ref="C36:F36" si="16">C28</f>
        <v>2018</v>
      </c>
      <c r="D36" s="119" t="str">
        <f t="shared" si="16"/>
        <v>NA</v>
      </c>
      <c r="E36" s="119" t="str">
        <v>NA</v>
      </c>
      <c r="F36">
        <f t="shared" si="16"/>
        <v>0</v>
      </c>
      <c r="G36">
        <f>VLOOKUP(A36&amp;B36, ATB!$B$154:$C$177, 2, FALSE)</f>
        <v>0</v>
      </c>
      <c r="H36" t="str">
        <f t="shared" ref="H36:V36" si="17">H28</f>
        <v>SUN</v>
      </c>
      <c r="I36">
        <f t="shared" si="17"/>
        <v>0</v>
      </c>
      <c r="J36">
        <v>30</v>
      </c>
      <c r="K36">
        <f t="shared" si="17"/>
        <v>0</v>
      </c>
      <c r="L36">
        <f t="shared" si="17"/>
        <v>0</v>
      </c>
      <c r="M36">
        <f t="shared" si="17"/>
        <v>1</v>
      </c>
      <c r="N36">
        <f t="shared" si="17"/>
        <v>1</v>
      </c>
      <c r="O36">
        <f t="shared" si="17"/>
        <v>1</v>
      </c>
      <c r="P36">
        <f t="shared" si="17"/>
        <v>0</v>
      </c>
      <c r="Q36">
        <f t="shared" si="17"/>
        <v>0</v>
      </c>
      <c r="R36">
        <f t="shared" si="17"/>
        <v>0</v>
      </c>
      <c r="S36">
        <f t="shared" si="17"/>
        <v>0</v>
      </c>
      <c r="T36" t="str">
        <f t="shared" si="17"/>
        <v>NA</v>
      </c>
      <c r="U36" t="str">
        <f t="shared" si="17"/>
        <v>NA</v>
      </c>
      <c r="V36" t="str">
        <f t="shared" si="17"/>
        <v>NA</v>
      </c>
    </row>
    <row r="37" spans="1:22">
      <c r="A37" t="str">
        <f t="shared" si="3"/>
        <v>Battery_Conting</v>
      </c>
      <c r="B37" s="177" t="str">
        <f>ATB!$C$23</f>
        <v>ATB_2020_high</v>
      </c>
      <c r="C37">
        <f t="shared" ref="C37:F37" si="18">C29</f>
        <v>2018</v>
      </c>
      <c r="D37" s="119" t="str">
        <f t="shared" si="18"/>
        <v>NA</v>
      </c>
      <c r="E37" s="181" t="str" cm="1">
        <f t="array" ref="E37:E44">E29:E36</f>
        <v>NA</v>
      </c>
      <c r="F37">
        <f t="shared" si="18"/>
        <v>0</v>
      </c>
      <c r="G37">
        <f>VLOOKUP(A37&amp;B37, ATB!$B$154:$C$177, 2, FALSE)</f>
        <v>0</v>
      </c>
      <c r="H37" t="str">
        <f t="shared" ref="H37:V37" si="19">H29</f>
        <v>Battery</v>
      </c>
      <c r="I37">
        <f t="shared" si="19"/>
        <v>0</v>
      </c>
      <c r="J37">
        <v>15</v>
      </c>
      <c r="K37">
        <f t="shared" si="19"/>
        <v>0</v>
      </c>
      <c r="L37">
        <f t="shared" si="19"/>
        <v>0</v>
      </c>
      <c r="M37">
        <f t="shared" si="19"/>
        <v>0</v>
      </c>
      <c r="N37">
        <f t="shared" si="19"/>
        <v>0</v>
      </c>
      <c r="O37">
        <f t="shared" si="19"/>
        <v>0</v>
      </c>
      <c r="P37">
        <f t="shared" si="19"/>
        <v>0</v>
      </c>
      <c r="Q37">
        <f t="shared" si="19"/>
        <v>0</v>
      </c>
      <c r="R37">
        <f t="shared" si="19"/>
        <v>0</v>
      </c>
      <c r="S37">
        <f t="shared" si="19"/>
        <v>0</v>
      </c>
      <c r="T37">
        <f t="shared" si="19"/>
        <v>0.9</v>
      </c>
      <c r="U37">
        <f t="shared" si="19"/>
        <v>0</v>
      </c>
      <c r="V37" t="str">
        <f t="shared" si="19"/>
        <v>NA</v>
      </c>
    </row>
    <row r="38" spans="1:22">
      <c r="A38" t="str">
        <f t="shared" si="3"/>
        <v>Battery_Reg</v>
      </c>
      <c r="B38" t="str">
        <f t="shared" si="1"/>
        <v>ATB_2020_high</v>
      </c>
      <c r="C38">
        <f t="shared" ref="C38:F38" si="20">C30</f>
        <v>2018</v>
      </c>
      <c r="D38" s="119" t="str">
        <f t="shared" si="20"/>
        <v>NA</v>
      </c>
      <c r="E38" s="119" t="str">
        <v>NA</v>
      </c>
      <c r="F38">
        <f t="shared" si="20"/>
        <v>0</v>
      </c>
      <c r="G38">
        <f>VLOOKUP(A38&amp;B38, ATB!$B$154:$C$177, 2, FALSE)</f>
        <v>0</v>
      </c>
      <c r="H38" t="str">
        <f t="shared" ref="H38:V38" si="21">H30</f>
        <v>Battery</v>
      </c>
      <c r="I38">
        <f t="shared" si="21"/>
        <v>0</v>
      </c>
      <c r="J38">
        <v>15</v>
      </c>
      <c r="K38">
        <f t="shared" si="21"/>
        <v>0</v>
      </c>
      <c r="L38">
        <f t="shared" si="21"/>
        <v>0</v>
      </c>
      <c r="M38">
        <f t="shared" si="21"/>
        <v>0</v>
      </c>
      <c r="N38">
        <f t="shared" si="21"/>
        <v>0</v>
      </c>
      <c r="O38">
        <f t="shared" si="21"/>
        <v>0</v>
      </c>
      <c r="P38">
        <f t="shared" si="21"/>
        <v>0</v>
      </c>
      <c r="Q38">
        <f t="shared" si="21"/>
        <v>0</v>
      </c>
      <c r="R38">
        <f t="shared" si="21"/>
        <v>0</v>
      </c>
      <c r="S38">
        <f t="shared" si="21"/>
        <v>0</v>
      </c>
      <c r="T38">
        <f t="shared" si="21"/>
        <v>0.9</v>
      </c>
      <c r="U38">
        <f t="shared" si="21"/>
        <v>0</v>
      </c>
      <c r="V38" t="str">
        <f t="shared" si="21"/>
        <v>NA</v>
      </c>
    </row>
    <row r="39" spans="1:22">
      <c r="A39" t="str">
        <f t="shared" si="3"/>
        <v>Battery_Bulk</v>
      </c>
      <c r="B39" t="str">
        <f t="shared" si="1"/>
        <v>ATB_2020_high</v>
      </c>
      <c r="C39">
        <f t="shared" ref="C39:F39" si="22">C31</f>
        <v>2018</v>
      </c>
      <c r="D39" s="119" t="str">
        <f t="shared" si="22"/>
        <v>NA</v>
      </c>
      <c r="E39" s="119" t="str">
        <v>NA</v>
      </c>
      <c r="F39">
        <f t="shared" si="22"/>
        <v>0</v>
      </c>
      <c r="G39">
        <f>VLOOKUP(A39&amp;B39, ATB!$B$154:$C$177, 2, FALSE)</f>
        <v>0</v>
      </c>
      <c r="H39" t="str">
        <f t="shared" ref="H39:V39" si="23">H31</f>
        <v>Battery</v>
      </c>
      <c r="I39">
        <f t="shared" si="23"/>
        <v>0</v>
      </c>
      <c r="J39">
        <v>15</v>
      </c>
      <c r="K39">
        <f t="shared" si="23"/>
        <v>0</v>
      </c>
      <c r="L39">
        <f t="shared" si="23"/>
        <v>0</v>
      </c>
      <c r="M39">
        <f t="shared" si="23"/>
        <v>0</v>
      </c>
      <c r="N39">
        <f t="shared" si="23"/>
        <v>0</v>
      </c>
      <c r="O39">
        <f t="shared" si="23"/>
        <v>0</v>
      </c>
      <c r="P39">
        <f t="shared" si="23"/>
        <v>0</v>
      </c>
      <c r="Q39">
        <f t="shared" si="23"/>
        <v>0</v>
      </c>
      <c r="R39">
        <f t="shared" si="23"/>
        <v>0</v>
      </c>
      <c r="S39">
        <f t="shared" si="23"/>
        <v>0</v>
      </c>
      <c r="T39">
        <f t="shared" si="23"/>
        <v>0.9</v>
      </c>
      <c r="U39" t="str">
        <f t="shared" si="23"/>
        <v>NA</v>
      </c>
      <c r="V39">
        <f t="shared" si="23"/>
        <v>365</v>
      </c>
    </row>
    <row r="40" spans="1:22">
      <c r="A40" t="str">
        <f t="shared" si="3"/>
        <v>OnshoreWind</v>
      </c>
      <c r="B40" t="str">
        <f t="shared" si="1"/>
        <v>ATB_2020_high</v>
      </c>
      <c r="C40">
        <f t="shared" ref="C40:F40" si="24">C32</f>
        <v>2018</v>
      </c>
      <c r="D40" s="119" t="str">
        <f t="shared" si="24"/>
        <v>NA</v>
      </c>
      <c r="E40" s="119" t="str">
        <v>NA</v>
      </c>
      <c r="F40">
        <f t="shared" si="24"/>
        <v>0</v>
      </c>
      <c r="G40">
        <f>VLOOKUP(A40&amp;B40, ATB!$B$154:$C$177, 2, FALSE)</f>
        <v>0</v>
      </c>
      <c r="H40" t="str">
        <f t="shared" ref="H40:V40" si="25">H32</f>
        <v>WND</v>
      </c>
      <c r="I40">
        <f t="shared" si="25"/>
        <v>0</v>
      </c>
      <c r="J40">
        <v>30</v>
      </c>
      <c r="K40">
        <f t="shared" si="25"/>
        <v>0</v>
      </c>
      <c r="L40">
        <f t="shared" si="25"/>
        <v>0</v>
      </c>
      <c r="M40">
        <f t="shared" si="25"/>
        <v>1</v>
      </c>
      <c r="N40">
        <f t="shared" si="25"/>
        <v>1</v>
      </c>
      <c r="O40">
        <f t="shared" si="25"/>
        <v>0</v>
      </c>
      <c r="P40">
        <f t="shared" si="25"/>
        <v>0</v>
      </c>
      <c r="Q40">
        <f t="shared" si="25"/>
        <v>0</v>
      </c>
      <c r="R40">
        <f t="shared" si="25"/>
        <v>0</v>
      </c>
      <c r="S40">
        <f t="shared" si="25"/>
        <v>0</v>
      </c>
      <c r="T40" t="str">
        <f t="shared" si="25"/>
        <v>NA</v>
      </c>
      <c r="U40" t="str">
        <f t="shared" si="25"/>
        <v>NA</v>
      </c>
      <c r="V40" t="str">
        <f t="shared" si="25"/>
        <v>NA</v>
      </c>
    </row>
    <row r="41" spans="1:22">
      <c r="A41" t="str">
        <f t="shared" si="3"/>
        <v>OffshoreWind</v>
      </c>
      <c r="B41" t="str">
        <f t="shared" si="1"/>
        <v>ATB_2020_high</v>
      </c>
      <c r="C41">
        <f t="shared" ref="C41:F41" si="26">C33</f>
        <v>2018</v>
      </c>
      <c r="D41" s="119" t="str">
        <f t="shared" si="26"/>
        <v>NA</v>
      </c>
      <c r="E41" s="119">
        <v>200</v>
      </c>
      <c r="F41">
        <f t="shared" si="26"/>
        <v>0</v>
      </c>
      <c r="G41">
        <f>VLOOKUP(A41&amp;B41, ATB!$B$154:$C$177, 2, FALSE)</f>
        <v>0</v>
      </c>
      <c r="H41" t="str">
        <f t="shared" ref="H41:V41" si="27">H33</f>
        <v>WND</v>
      </c>
      <c r="I41">
        <f t="shared" si="27"/>
        <v>0</v>
      </c>
      <c r="J41">
        <v>30</v>
      </c>
      <c r="K41">
        <f t="shared" si="27"/>
        <v>0</v>
      </c>
      <c r="L41">
        <f t="shared" si="27"/>
        <v>0</v>
      </c>
      <c r="M41">
        <f t="shared" si="27"/>
        <v>1</v>
      </c>
      <c r="N41">
        <f t="shared" si="27"/>
        <v>1</v>
      </c>
      <c r="O41">
        <f t="shared" si="27"/>
        <v>0</v>
      </c>
      <c r="P41">
        <f t="shared" si="27"/>
        <v>0</v>
      </c>
      <c r="Q41">
        <f t="shared" si="27"/>
        <v>0</v>
      </c>
      <c r="R41">
        <f t="shared" si="27"/>
        <v>0</v>
      </c>
      <c r="S41">
        <f t="shared" si="27"/>
        <v>0</v>
      </c>
      <c r="T41" t="str">
        <f t="shared" si="27"/>
        <v>NA</v>
      </c>
      <c r="U41" t="str">
        <f t="shared" si="27"/>
        <v>NA</v>
      </c>
      <c r="V41" t="str">
        <f t="shared" si="27"/>
        <v>NA</v>
      </c>
    </row>
    <row r="42" spans="1:22">
      <c r="A42" t="str">
        <f t="shared" si="3"/>
        <v>CentralTrackingPV</v>
      </c>
      <c r="B42" t="str">
        <f t="shared" si="1"/>
        <v>ATB_2020_high</v>
      </c>
      <c r="C42">
        <f t="shared" ref="C42:F42" si="28">C34</f>
        <v>2018</v>
      </c>
      <c r="D42" s="119" t="str">
        <f t="shared" si="28"/>
        <v>NA</v>
      </c>
      <c r="E42" s="119" t="str">
        <v>NA</v>
      </c>
      <c r="F42">
        <f t="shared" si="28"/>
        <v>0</v>
      </c>
      <c r="G42">
        <f>VLOOKUP(A42&amp;B42, ATB!$B$154:$C$177, 2, FALSE)</f>
        <v>0</v>
      </c>
      <c r="H42" t="str">
        <f t="shared" ref="H42:V42" si="29">H34</f>
        <v>SUN</v>
      </c>
      <c r="I42">
        <f t="shared" si="29"/>
        <v>0</v>
      </c>
      <c r="J42">
        <v>30</v>
      </c>
      <c r="K42">
        <f t="shared" si="29"/>
        <v>0</v>
      </c>
      <c r="L42">
        <f t="shared" si="29"/>
        <v>0</v>
      </c>
      <c r="M42">
        <f t="shared" si="29"/>
        <v>1</v>
      </c>
      <c r="N42">
        <f t="shared" si="29"/>
        <v>1</v>
      </c>
      <c r="O42">
        <f t="shared" si="29"/>
        <v>0</v>
      </c>
      <c r="P42">
        <f t="shared" si="29"/>
        <v>0</v>
      </c>
      <c r="Q42">
        <f t="shared" si="29"/>
        <v>0</v>
      </c>
      <c r="R42">
        <f t="shared" si="29"/>
        <v>0</v>
      </c>
      <c r="S42">
        <f t="shared" si="29"/>
        <v>0</v>
      </c>
      <c r="T42" t="str">
        <f t="shared" si="29"/>
        <v>NA</v>
      </c>
      <c r="U42" t="str">
        <f t="shared" si="29"/>
        <v>NA</v>
      </c>
      <c r="V42" t="str">
        <f t="shared" si="29"/>
        <v>NA</v>
      </c>
    </row>
    <row r="43" spans="1:22">
      <c r="A43" t="str">
        <f t="shared" si="3"/>
        <v>FlatDistPV</v>
      </c>
      <c r="B43" t="str">
        <f t="shared" si="1"/>
        <v>ATB_2020_high</v>
      </c>
      <c r="C43">
        <f t="shared" ref="C43:F43" si="30">C35</f>
        <v>2018</v>
      </c>
      <c r="D43" s="119" t="str">
        <f t="shared" si="30"/>
        <v>NA</v>
      </c>
      <c r="E43" s="119" t="str">
        <v>NA</v>
      </c>
      <c r="F43">
        <f t="shared" si="30"/>
        <v>0</v>
      </c>
      <c r="G43">
        <f>VLOOKUP(A43&amp;B43, ATB!$B$154:$C$177, 2, FALSE)</f>
        <v>0</v>
      </c>
      <c r="H43" t="str">
        <f t="shared" ref="H43:V43" si="31">H35</f>
        <v>SUN</v>
      </c>
      <c r="I43">
        <f t="shared" si="31"/>
        <v>0</v>
      </c>
      <c r="J43">
        <v>30</v>
      </c>
      <c r="K43">
        <f t="shared" si="31"/>
        <v>0</v>
      </c>
      <c r="L43">
        <f t="shared" si="31"/>
        <v>0</v>
      </c>
      <c r="M43">
        <f t="shared" si="31"/>
        <v>1</v>
      </c>
      <c r="N43">
        <f t="shared" si="31"/>
        <v>1</v>
      </c>
      <c r="O43">
        <f t="shared" si="31"/>
        <v>1</v>
      </c>
      <c r="P43">
        <f t="shared" si="31"/>
        <v>0</v>
      </c>
      <c r="Q43">
        <f t="shared" si="31"/>
        <v>0</v>
      </c>
      <c r="R43">
        <f t="shared" si="31"/>
        <v>0</v>
      </c>
      <c r="S43">
        <f t="shared" si="31"/>
        <v>0</v>
      </c>
      <c r="T43" t="str">
        <f t="shared" si="31"/>
        <v>NA</v>
      </c>
      <c r="U43" t="str">
        <f t="shared" si="31"/>
        <v>NA</v>
      </c>
      <c r="V43" t="str">
        <f t="shared" si="31"/>
        <v>NA</v>
      </c>
    </row>
    <row r="44" spans="1:22">
      <c r="A44" t="str">
        <f t="shared" si="3"/>
        <v>SlopedDistPV</v>
      </c>
      <c r="B44" t="str">
        <f t="shared" si="1"/>
        <v>ATB_2020_high</v>
      </c>
      <c r="C44">
        <f t="shared" ref="C44:F44" si="32">C36</f>
        <v>2018</v>
      </c>
      <c r="D44" s="119" t="str">
        <f t="shared" si="32"/>
        <v>NA</v>
      </c>
      <c r="E44" s="119" t="str">
        <v>NA</v>
      </c>
      <c r="F44">
        <f t="shared" si="32"/>
        <v>0</v>
      </c>
      <c r="G44">
        <f>VLOOKUP(A44&amp;B44, ATB!$B$154:$C$177, 2, FALSE)</f>
        <v>0</v>
      </c>
      <c r="H44" t="str">
        <f t="shared" ref="H44:V44" si="33">H36</f>
        <v>SUN</v>
      </c>
      <c r="I44">
        <f t="shared" si="33"/>
        <v>0</v>
      </c>
      <c r="J44">
        <v>30</v>
      </c>
      <c r="K44">
        <f t="shared" si="33"/>
        <v>0</v>
      </c>
      <c r="L44">
        <f t="shared" si="33"/>
        <v>0</v>
      </c>
      <c r="M44">
        <f t="shared" si="33"/>
        <v>1</v>
      </c>
      <c r="N44">
        <f t="shared" si="33"/>
        <v>1</v>
      </c>
      <c r="O44">
        <f t="shared" si="33"/>
        <v>1</v>
      </c>
      <c r="P44">
        <f t="shared" si="33"/>
        <v>0</v>
      </c>
      <c r="Q44">
        <f t="shared" si="33"/>
        <v>0</v>
      </c>
      <c r="R44">
        <f t="shared" si="33"/>
        <v>0</v>
      </c>
      <c r="S44">
        <f t="shared" si="33"/>
        <v>0</v>
      </c>
      <c r="T44" t="str">
        <f t="shared" si="33"/>
        <v>NA</v>
      </c>
      <c r="U44" t="str">
        <f t="shared" si="33"/>
        <v>NA</v>
      </c>
      <c r="V44" t="str">
        <f t="shared" si="33"/>
        <v>NA</v>
      </c>
    </row>
    <row r="45" spans="1:22">
      <c r="K45" s="2"/>
      <c r="L45" s="2"/>
    </row>
    <row r="48" spans="1:22">
      <c r="A48" t="s">
        <v>10</v>
      </c>
      <c r="B48" t="s">
        <v>51</v>
      </c>
      <c r="C48">
        <v>2016</v>
      </c>
      <c r="D48" s="119"/>
      <c r="E48" s="119"/>
      <c r="F48">
        <f>INDEX('PSIP costs'!$B$53:$V$53, MATCH(A48, 'PSIP costs'!$B$57:$V$57, 0))</f>
        <v>383</v>
      </c>
      <c r="G48">
        <f>INDEX('PSIP costs'!$B$63:$V$63, MATCH($A48, 'PSIP costs'!$B$57:$V$57, 0))</f>
        <v>1.085</v>
      </c>
      <c r="H48">
        <f>INDEX('PSIP costs'!$B$62:$V$62, MATCH($A48, 'PSIP costs'!$B$57:$V$57, 0))</f>
        <v>40.378590078328983</v>
      </c>
      <c r="I48">
        <f>INDEX('PSIP costs'!$B$63:$V$63, MATCH($A48, 'PSIP costs'!$B$57:$V$57, 0))</f>
        <v>1.085</v>
      </c>
      <c r="J48" t="s">
        <v>12</v>
      </c>
      <c r="K48">
        <v>6965</v>
      </c>
      <c r="L48">
        <v>30</v>
      </c>
      <c r="M48" s="1">
        <v>1.6E-2</v>
      </c>
      <c r="N48" s="2">
        <v>0.05</v>
      </c>
      <c r="O48">
        <v>0</v>
      </c>
      <c r="P48">
        <v>0</v>
      </c>
      <c r="Q48">
        <v>0</v>
      </c>
      <c r="R48">
        <v>0</v>
      </c>
      <c r="S48">
        <v>0</v>
      </c>
      <c r="T48">
        <v>0</v>
      </c>
      <c r="U48">
        <v>0</v>
      </c>
    </row>
    <row r="49" spans="1:21">
      <c r="A49" t="s">
        <v>20</v>
      </c>
      <c r="B49" t="s">
        <v>51</v>
      </c>
      <c r="C49">
        <v>2016</v>
      </c>
      <c r="D49" s="119"/>
      <c r="E49" s="119"/>
      <c r="F49">
        <f>INDEX('PSIP costs'!$B$53:$V$53, MATCH(A49, 'PSIP costs'!$B$57:$V$57, 0))</f>
        <v>100</v>
      </c>
      <c r="G49">
        <f>INDEX('PSIP costs'!$B$63:$V$63, MATCH($A49, 'PSIP costs'!$B$57:$V$57, 0))</f>
        <v>12.99</v>
      </c>
      <c r="H49">
        <f>INDEX('PSIP costs'!$B$62:$V$62, MATCH($A49, 'PSIP costs'!$B$57:$V$57, 0))</f>
        <v>9.01</v>
      </c>
      <c r="I49">
        <f>INDEX('PSIP costs'!$B$63:$V$63, MATCH($A49, 'PSIP costs'!$B$57:$V$57, 0))</f>
        <v>12.99</v>
      </c>
      <c r="J49" t="s">
        <v>12</v>
      </c>
      <c r="K49">
        <v>10849</v>
      </c>
      <c r="L49">
        <v>30</v>
      </c>
      <c r="M49" s="1">
        <v>1.6E-2</v>
      </c>
      <c r="N49" s="2">
        <v>0.05</v>
      </c>
      <c r="O49">
        <v>0</v>
      </c>
      <c r="P49">
        <v>0</v>
      </c>
      <c r="Q49">
        <v>0</v>
      </c>
      <c r="R49">
        <v>0</v>
      </c>
      <c r="S49">
        <v>0</v>
      </c>
      <c r="T49">
        <v>0</v>
      </c>
      <c r="U49">
        <v>0</v>
      </c>
    </row>
    <row r="50" spans="1:21">
      <c r="K50" s="1"/>
      <c r="L50" s="2"/>
    </row>
    <row r="51" spans="1:21">
      <c r="A51" s="130" t="s">
        <v>225</v>
      </c>
    </row>
    <row r="53" spans="1:21">
      <c r="A53" t="s">
        <v>136</v>
      </c>
      <c r="B53" t="s">
        <v>0</v>
      </c>
      <c r="C53" t="s">
        <v>185</v>
      </c>
      <c r="D53" t="s">
        <v>186</v>
      </c>
      <c r="E53" t="s">
        <v>184</v>
      </c>
      <c r="G53" t="s">
        <v>189</v>
      </c>
      <c r="H53" t="s">
        <v>188</v>
      </c>
    </row>
    <row r="54" spans="1:21">
      <c r="A54" t="s">
        <v>69</v>
      </c>
      <c r="B54" t="str">
        <f>A6</f>
        <v>CC_152</v>
      </c>
      <c r="C54" t="s">
        <v>187</v>
      </c>
      <c r="D54" t="s">
        <v>187</v>
      </c>
      <c r="E54">
        <f t="shared" ref="E54:E63" si="34">G54*H54</f>
        <v>1505.8600000000001</v>
      </c>
      <c r="G54" s="130">
        <v>10</v>
      </c>
      <c r="H54">
        <f>INDEX('PSIP costs'!$B$53:$V$53, MATCH($B54, 'PSIP costs'!$B$57:$V$57, 0))</f>
        <v>150.58600000000001</v>
      </c>
    </row>
    <row r="55" spans="1:21">
      <c r="A55" t="s">
        <v>69</v>
      </c>
      <c r="B55" t="str">
        <f>A7</f>
        <v>IC_MCBH</v>
      </c>
      <c r="C55" t="s">
        <v>187</v>
      </c>
      <c r="D55" t="s">
        <v>187</v>
      </c>
      <c r="E55">
        <f t="shared" si="34"/>
        <v>274.91580000000005</v>
      </c>
      <c r="G55" s="130">
        <v>10</v>
      </c>
      <c r="H55">
        <f>INDEX('PSIP costs'!$B$53:$V$53, MATCH($B55, 'PSIP costs'!$B$57:$V$57, 0))</f>
        <v>27.491580000000006</v>
      </c>
    </row>
    <row r="56" spans="1:21">
      <c r="A56" t="s">
        <v>69</v>
      </c>
      <c r="B56" t="str">
        <f>A8</f>
        <v>IC_Schofield</v>
      </c>
      <c r="C56" t="s">
        <v>187</v>
      </c>
      <c r="D56" t="s">
        <v>187</v>
      </c>
      <c r="E56">
        <f t="shared" si="34"/>
        <v>48.84</v>
      </c>
      <c r="G56" s="130">
        <v>1</v>
      </c>
      <c r="H56">
        <f>INDEX('PSIP costs'!$B$53:$V$53, MATCH($B56, 'PSIP costs'!$B$57:$V$57, 0))</f>
        <v>48.84</v>
      </c>
    </row>
    <row r="57" spans="1:21">
      <c r="A57" t="s">
        <v>69</v>
      </c>
      <c r="B57" t="str">
        <f>A9</f>
        <v>IC_Barge</v>
      </c>
      <c r="C57" t="s">
        <v>187</v>
      </c>
      <c r="D57" t="s">
        <v>187</v>
      </c>
      <c r="E57">
        <f t="shared" si="34"/>
        <v>1007.1835199999999</v>
      </c>
      <c r="G57" s="130">
        <v>10</v>
      </c>
      <c r="H57">
        <f>INDEX('PSIP costs'!$B$53:$V$53, MATCH($B57, 'PSIP costs'!$B$57:$V$57, 0))</f>
        <v>100.718352</v>
      </c>
    </row>
    <row r="58" spans="1:21">
      <c r="A58" t="s">
        <v>69</v>
      </c>
      <c r="B58" t="str">
        <f>A17</f>
        <v>Battery_Conting</v>
      </c>
      <c r="C58" t="s">
        <v>187</v>
      </c>
      <c r="D58" t="s">
        <v>187</v>
      </c>
      <c r="E58">
        <f t="shared" si="34"/>
        <v>3000</v>
      </c>
      <c r="G58" s="130">
        <v>1</v>
      </c>
      <c r="H58">
        <v>3000</v>
      </c>
    </row>
    <row r="59" spans="1:21">
      <c r="A59" t="s">
        <v>69</v>
      </c>
      <c r="B59" t="str">
        <f>A18</f>
        <v>Battery_Reg</v>
      </c>
      <c r="C59" t="s">
        <v>187</v>
      </c>
      <c r="D59" t="s">
        <v>187</v>
      </c>
      <c r="E59">
        <f t="shared" si="34"/>
        <v>3000</v>
      </c>
      <c r="G59" s="130">
        <v>1</v>
      </c>
      <c r="H59">
        <v>3000</v>
      </c>
    </row>
    <row r="60" spans="1:21">
      <c r="A60" t="s">
        <v>69</v>
      </c>
      <c r="B60" t="str">
        <f>A19</f>
        <v>Battery_4</v>
      </c>
      <c r="C60" t="s">
        <v>187</v>
      </c>
      <c r="D60" t="s">
        <v>187</v>
      </c>
      <c r="E60">
        <f t="shared" si="34"/>
        <v>3000</v>
      </c>
      <c r="G60" s="130">
        <v>1</v>
      </c>
      <c r="H60">
        <v>3000</v>
      </c>
    </row>
    <row r="61" spans="1:21">
      <c r="A61" t="s">
        <v>69</v>
      </c>
      <c r="B61" t="str">
        <f>A20</f>
        <v>Battery_6</v>
      </c>
      <c r="C61" t="s">
        <v>187</v>
      </c>
      <c r="D61" t="s">
        <v>187</v>
      </c>
      <c r="E61">
        <f t="shared" si="34"/>
        <v>3000</v>
      </c>
      <c r="G61" s="130">
        <v>1</v>
      </c>
      <c r="H61">
        <v>3000</v>
      </c>
    </row>
    <row r="62" spans="1:21">
      <c r="A62" t="s">
        <v>69</v>
      </c>
      <c r="B62" t="s">
        <v>223</v>
      </c>
      <c r="C62" t="s">
        <v>187</v>
      </c>
      <c r="D62" t="s">
        <v>187</v>
      </c>
      <c r="E62">
        <f t="shared" si="34"/>
        <v>3000</v>
      </c>
      <c r="G62" s="130">
        <v>1</v>
      </c>
      <c r="H62">
        <v>3000</v>
      </c>
    </row>
    <row r="63" spans="1:21">
      <c r="A63" t="s">
        <v>69</v>
      </c>
      <c r="B63" t="str">
        <f>A10</f>
        <v>Lake_Wilson</v>
      </c>
      <c r="C63" t="s">
        <v>187</v>
      </c>
      <c r="D63" t="s">
        <v>187</v>
      </c>
      <c r="E63">
        <f t="shared" si="34"/>
        <v>150</v>
      </c>
      <c r="G63" s="130">
        <v>1</v>
      </c>
      <c r="H63">
        <v>150</v>
      </c>
    </row>
    <row r="66" spans="1:1">
      <c r="A66" t="s">
        <v>237</v>
      </c>
    </row>
    <row r="67" spans="1:1">
      <c r="A67">
        <v>1000</v>
      </c>
    </row>
  </sheetData>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3DF7C-12A6-6B4E-B283-31D106C747FC}">
  <sheetPr codeName="Sheet8"/>
  <dimension ref="A1:AS116"/>
  <sheetViews>
    <sheetView topLeftCell="H1" workbookViewId="0">
      <selection activeCell="Q4" sqref="Q4"/>
    </sheetView>
  </sheetViews>
  <sheetFormatPr baseColWidth="10" defaultRowHeight="16"/>
  <sheetData>
    <row r="1" spans="1:45">
      <c r="A1" t="s">
        <v>265</v>
      </c>
      <c r="P1" s="169" t="s">
        <v>229</v>
      </c>
      <c r="Q1" s="169"/>
      <c r="AP1" t="s">
        <v>253</v>
      </c>
    </row>
    <row r="2" spans="1:45">
      <c r="P2" s="167" t="s">
        <v>230</v>
      </c>
      <c r="Q2" s="168" t="s">
        <v>231</v>
      </c>
    </row>
    <row r="3" spans="1:45">
      <c r="A3" t="s">
        <v>0</v>
      </c>
      <c r="B3" t="str">
        <f t="shared" ref="B3:AN3" si="0">B8</f>
        <v>CC_152</v>
      </c>
      <c r="C3" t="str">
        <f t="shared" si="0"/>
        <v>IC_MCBH</v>
      </c>
      <c r="D3" t="str">
        <f t="shared" si="0"/>
        <v>IC_Schofield</v>
      </c>
      <c r="E3" t="str">
        <f t="shared" si="0"/>
        <v>IC_Barge</v>
      </c>
      <c r="F3" t="str">
        <f t="shared" si="0"/>
        <v>Lake_Wilson</v>
      </c>
      <c r="G3" t="str">
        <f t="shared" si="0"/>
        <v>OnshoreWind</v>
      </c>
      <c r="H3" t="str">
        <f t="shared" si="0"/>
        <v>OffshoreWind</v>
      </c>
      <c r="I3" t="str">
        <f t="shared" si="0"/>
        <v>CentralFixedPV</v>
      </c>
      <c r="J3" t="str">
        <f t="shared" si="0"/>
        <v>CentralTrackingPV</v>
      </c>
      <c r="K3" t="str">
        <f t="shared" si="0"/>
        <v>FlatDistPV</v>
      </c>
      <c r="L3" t="str">
        <f t="shared" si="0"/>
        <v>SlopedDistPV</v>
      </c>
      <c r="M3" t="str">
        <f t="shared" si="0"/>
        <v>Battery_Conting</v>
      </c>
      <c r="N3" t="str">
        <f t="shared" si="0"/>
        <v>Battery_Reg</v>
      </c>
      <c r="O3" t="str">
        <f t="shared" si="0"/>
        <v>Battery_4</v>
      </c>
      <c r="P3" t="str">
        <f t="shared" si="0"/>
        <v>Battery_6</v>
      </c>
      <c r="Q3" t="str">
        <f t="shared" si="0"/>
        <v>CentralTrackingPV</v>
      </c>
      <c r="R3" t="str">
        <f t="shared" si="0"/>
        <v>CentralTrackingPV</v>
      </c>
      <c r="S3" t="str">
        <f t="shared" si="0"/>
        <v>CentralTrackingPV</v>
      </c>
      <c r="T3" t="str">
        <f t="shared" si="0"/>
        <v>FlatDistPV</v>
      </c>
      <c r="U3" t="str">
        <f t="shared" si="0"/>
        <v>FlatDistPV</v>
      </c>
      <c r="V3" t="str">
        <f t="shared" si="0"/>
        <v>FlatDistPV</v>
      </c>
      <c r="W3" t="str">
        <f t="shared" si="0"/>
        <v>SlopedDistPV</v>
      </c>
      <c r="X3" t="str">
        <f t="shared" si="0"/>
        <v>SlopedDistPV</v>
      </c>
      <c r="Y3" t="str">
        <f t="shared" si="0"/>
        <v>SlopedDistPV</v>
      </c>
      <c r="Z3" t="str">
        <f t="shared" si="0"/>
        <v>OnshoreWind</v>
      </c>
      <c r="AA3" t="str">
        <f t="shared" si="0"/>
        <v>OnshoreWind</v>
      </c>
      <c r="AB3" t="str">
        <f t="shared" si="0"/>
        <v>OnshoreWind</v>
      </c>
      <c r="AC3" t="str">
        <f t="shared" si="0"/>
        <v>OffshoreWind</v>
      </c>
      <c r="AD3" t="str">
        <f t="shared" si="0"/>
        <v>OffshoreWind</v>
      </c>
      <c r="AE3" t="str">
        <f t="shared" si="0"/>
        <v>OffshoreWind</v>
      </c>
      <c r="AF3" t="str">
        <f t="shared" si="0"/>
        <v>Battery_Bulk</v>
      </c>
      <c r="AG3" t="str">
        <f t="shared" si="0"/>
        <v>Battery_Bulk</v>
      </c>
      <c r="AH3" t="str">
        <f t="shared" si="0"/>
        <v>Battery_Bulk</v>
      </c>
      <c r="AI3" t="str">
        <f t="shared" si="0"/>
        <v>Battery_Conting</v>
      </c>
      <c r="AJ3" t="str">
        <f t="shared" si="0"/>
        <v>Battery_Conting</v>
      </c>
      <c r="AK3" t="str">
        <f t="shared" si="0"/>
        <v>Battery_Conting</v>
      </c>
      <c r="AL3" t="str">
        <f t="shared" si="0"/>
        <v>Battery_Reg</v>
      </c>
      <c r="AM3" t="str">
        <f t="shared" si="0"/>
        <v>Battery_Reg</v>
      </c>
      <c r="AN3" t="str">
        <f t="shared" si="0"/>
        <v>Battery_Reg</v>
      </c>
      <c r="AQ3" t="s">
        <v>242</v>
      </c>
      <c r="AR3" t="s">
        <v>240</v>
      </c>
      <c r="AS3" t="s">
        <v>241</v>
      </c>
    </row>
    <row r="4" spans="1:45">
      <c r="A4" t="s">
        <v>221</v>
      </c>
      <c r="B4" t="str">
        <f>B9</f>
        <v>all</v>
      </c>
      <c r="C4" t="str">
        <f t="shared" ref="C4:AN4" si="1">C9</f>
        <v>all</v>
      </c>
      <c r="D4" t="str">
        <f t="shared" si="1"/>
        <v>all</v>
      </c>
      <c r="E4" t="str">
        <f t="shared" si="1"/>
        <v>all</v>
      </c>
      <c r="F4" t="str">
        <f t="shared" si="1"/>
        <v>all</v>
      </c>
      <c r="G4" t="str">
        <f t="shared" si="1"/>
        <v>PSIP_2016_12</v>
      </c>
      <c r="H4" t="str">
        <f t="shared" si="1"/>
        <v>PSIP_2016_12</v>
      </c>
      <c r="I4" t="str">
        <f t="shared" si="1"/>
        <v>PSIP_2016_12</v>
      </c>
      <c r="J4" t="str">
        <f t="shared" si="1"/>
        <v>PSIP_2016_12</v>
      </c>
      <c r="K4" t="str">
        <f t="shared" si="1"/>
        <v>PSIP_2016_12</v>
      </c>
      <c r="L4" t="str">
        <f t="shared" si="1"/>
        <v>PSIP_2016_12</v>
      </c>
      <c r="M4" t="str">
        <f t="shared" si="1"/>
        <v>PSIP_2016_12</v>
      </c>
      <c r="N4" t="str">
        <f t="shared" si="1"/>
        <v>PSIP_2016_12</v>
      </c>
      <c r="O4" t="str">
        <f t="shared" si="1"/>
        <v>PSIP_2016_12</v>
      </c>
      <c r="P4" t="str">
        <f t="shared" si="1"/>
        <v>PSIP_2016_12</v>
      </c>
      <c r="Q4" t="str">
        <f t="shared" si="1"/>
        <v>ATB_2020_low</v>
      </c>
      <c r="R4" t="str">
        <f t="shared" si="1"/>
        <v>ATB_2020_mid</v>
      </c>
      <c r="S4" t="str">
        <f t="shared" si="1"/>
        <v>ATB_2020_high</v>
      </c>
      <c r="T4" t="str">
        <f t="shared" si="1"/>
        <v>ATB_2020_low</v>
      </c>
      <c r="U4" t="str">
        <f t="shared" si="1"/>
        <v>ATB_2020_mid</v>
      </c>
      <c r="V4" t="str">
        <f t="shared" si="1"/>
        <v>ATB_2020_high</v>
      </c>
      <c r="W4" t="str">
        <f t="shared" si="1"/>
        <v>ATB_2020_low</v>
      </c>
      <c r="X4" t="str">
        <f t="shared" si="1"/>
        <v>ATB_2020_mid</v>
      </c>
      <c r="Y4" t="str">
        <f t="shared" si="1"/>
        <v>ATB_2020_high</v>
      </c>
      <c r="Z4" t="str">
        <f t="shared" si="1"/>
        <v>ATB_2020_low</v>
      </c>
      <c r="AA4" t="str">
        <f t="shared" si="1"/>
        <v>ATB_2020_mid</v>
      </c>
      <c r="AB4" t="str">
        <f t="shared" si="1"/>
        <v>ATB_2020_high</v>
      </c>
      <c r="AC4" t="str">
        <f t="shared" si="1"/>
        <v>ATB_2020_low</v>
      </c>
      <c r="AD4" t="str">
        <f t="shared" si="1"/>
        <v>ATB_2020_mid</v>
      </c>
      <c r="AE4" t="str">
        <f t="shared" si="1"/>
        <v>ATB_2020_high</v>
      </c>
      <c r="AF4" t="str">
        <f t="shared" si="1"/>
        <v>ATB_2020_low</v>
      </c>
      <c r="AG4" t="str">
        <f t="shared" si="1"/>
        <v>ATB_2020_mid</v>
      </c>
      <c r="AH4" t="str">
        <f t="shared" si="1"/>
        <v>ATB_2020_high</v>
      </c>
      <c r="AI4" t="str">
        <f t="shared" si="1"/>
        <v>ATB_2020_low</v>
      </c>
      <c r="AJ4" t="str">
        <f t="shared" si="1"/>
        <v>ATB_2020_mid</v>
      </c>
      <c r="AK4" t="str">
        <f t="shared" si="1"/>
        <v>ATB_2020_high</v>
      </c>
      <c r="AL4" t="str">
        <f t="shared" si="1"/>
        <v>ATB_2020_low</v>
      </c>
      <c r="AM4" t="str">
        <f t="shared" si="1"/>
        <v>ATB_2020_mid</v>
      </c>
      <c r="AN4" t="str">
        <f t="shared" si="1"/>
        <v>ATB_2020_high</v>
      </c>
      <c r="AP4" t="s">
        <v>239</v>
      </c>
      <c r="AQ4">
        <v>3033</v>
      </c>
      <c r="AR4" s="171">
        <f>-PMT(0.06, 50, AQ4)</f>
        <v>192.42652057193618</v>
      </c>
      <c r="AS4" s="171">
        <f>AR4+F43</f>
        <v>192.42652057193618</v>
      </c>
    </row>
    <row r="5" spans="1:45">
      <c r="A5" t="s">
        <v>257</v>
      </c>
      <c r="B5">
        <f t="shared" ref="B5:AN5" si="2">IF(LEFT(B4,3)="ATB", atb_base_year, psip_base_year)</f>
        <v>2016</v>
      </c>
      <c r="C5">
        <f t="shared" si="2"/>
        <v>2016</v>
      </c>
      <c r="D5">
        <f t="shared" si="2"/>
        <v>2016</v>
      </c>
      <c r="E5">
        <f t="shared" si="2"/>
        <v>2016</v>
      </c>
      <c r="F5">
        <f t="shared" si="2"/>
        <v>2016</v>
      </c>
      <c r="G5">
        <f t="shared" si="2"/>
        <v>2016</v>
      </c>
      <c r="H5">
        <f t="shared" si="2"/>
        <v>2016</v>
      </c>
      <c r="I5">
        <f t="shared" si="2"/>
        <v>2016</v>
      </c>
      <c r="J5">
        <f t="shared" si="2"/>
        <v>2016</v>
      </c>
      <c r="K5">
        <f t="shared" si="2"/>
        <v>2016</v>
      </c>
      <c r="L5">
        <f t="shared" si="2"/>
        <v>2016</v>
      </c>
      <c r="M5">
        <f t="shared" si="2"/>
        <v>2016</v>
      </c>
      <c r="N5">
        <f t="shared" si="2"/>
        <v>2016</v>
      </c>
      <c r="O5">
        <f t="shared" si="2"/>
        <v>2016</v>
      </c>
      <c r="P5">
        <f t="shared" si="2"/>
        <v>2016</v>
      </c>
      <c r="Q5">
        <f t="shared" si="2"/>
        <v>2018</v>
      </c>
      <c r="R5">
        <f t="shared" si="2"/>
        <v>2018</v>
      </c>
      <c r="S5">
        <f t="shared" si="2"/>
        <v>2018</v>
      </c>
      <c r="T5">
        <f t="shared" si="2"/>
        <v>2018</v>
      </c>
      <c r="U5">
        <f t="shared" si="2"/>
        <v>2018</v>
      </c>
      <c r="V5">
        <f t="shared" si="2"/>
        <v>2018</v>
      </c>
      <c r="W5">
        <f t="shared" si="2"/>
        <v>2018</v>
      </c>
      <c r="X5">
        <f t="shared" si="2"/>
        <v>2018</v>
      </c>
      <c r="Y5">
        <f t="shared" si="2"/>
        <v>2018</v>
      </c>
      <c r="Z5">
        <f t="shared" si="2"/>
        <v>2018</v>
      </c>
      <c r="AA5">
        <f t="shared" si="2"/>
        <v>2018</v>
      </c>
      <c r="AB5">
        <f t="shared" si="2"/>
        <v>2018</v>
      </c>
      <c r="AC5">
        <f t="shared" si="2"/>
        <v>2018</v>
      </c>
      <c r="AD5">
        <f t="shared" si="2"/>
        <v>2018</v>
      </c>
      <c r="AE5">
        <f t="shared" si="2"/>
        <v>2018</v>
      </c>
      <c r="AF5">
        <f t="shared" si="2"/>
        <v>2018</v>
      </c>
      <c r="AG5">
        <f t="shared" si="2"/>
        <v>2018</v>
      </c>
      <c r="AH5">
        <f t="shared" si="2"/>
        <v>2018</v>
      </c>
      <c r="AI5">
        <f t="shared" si="2"/>
        <v>2018</v>
      </c>
      <c r="AJ5">
        <f t="shared" si="2"/>
        <v>2018</v>
      </c>
      <c r="AK5">
        <f t="shared" si="2"/>
        <v>2018</v>
      </c>
      <c r="AL5">
        <f t="shared" si="2"/>
        <v>2018</v>
      </c>
      <c r="AM5">
        <f t="shared" si="2"/>
        <v>2018</v>
      </c>
      <c r="AN5">
        <f t="shared" si="2"/>
        <v>2018</v>
      </c>
      <c r="AR5" s="171"/>
      <c r="AS5" s="171"/>
    </row>
    <row r="6" spans="1:45">
      <c r="AR6" s="171"/>
      <c r="AS6" s="171"/>
    </row>
    <row r="7" spans="1:45">
      <c r="A7" t="s">
        <v>256</v>
      </c>
      <c r="P7" s="167" t="s">
        <v>230</v>
      </c>
      <c r="Q7" s="168" t="s">
        <v>231</v>
      </c>
      <c r="AR7" s="171"/>
      <c r="AS7" s="171"/>
    </row>
    <row r="8" spans="1:45">
      <c r="A8" t="s">
        <v>0</v>
      </c>
      <c r="B8" s="177" t="str" cm="1">
        <f t="array" ref="B8:P9">TRANSPOSE(info!$A$6:$B$20)</f>
        <v>CC_152</v>
      </c>
      <c r="C8" t="str">
        <v>IC_MCBH</v>
      </c>
      <c r="D8" t="str">
        <v>IC_Schofield</v>
      </c>
      <c r="E8" t="str">
        <v>IC_Barge</v>
      </c>
      <c r="F8" t="str">
        <v>Lake_Wilson</v>
      </c>
      <c r="G8" t="str">
        <v>OnshoreWind</v>
      </c>
      <c r="H8" t="str">
        <v>OffshoreWind</v>
      </c>
      <c r="I8" t="str">
        <v>CentralFixedPV</v>
      </c>
      <c r="J8" t="str">
        <v>CentralTrackingPV</v>
      </c>
      <c r="K8" t="str">
        <v>FlatDistPV</v>
      </c>
      <c r="L8" t="str">
        <v>SlopedDistPV</v>
      </c>
      <c r="M8" t="str">
        <v>Battery_Conting</v>
      </c>
      <c r="N8" t="str">
        <v>Battery_Reg</v>
      </c>
      <c r="O8" t="str">
        <v>Battery_4</v>
      </c>
      <c r="P8" t="str">
        <v>Battery_6</v>
      </c>
      <c r="Q8" s="177" t="str" cm="1">
        <f t="array" ref="Q8:AN42">TRANSPOSE(ATB!$B114:$AJ137)</f>
        <v>CentralTrackingPV</v>
      </c>
      <c r="R8" t="str">
        <v>CentralTrackingPV</v>
      </c>
      <c r="S8" t="str">
        <v>CentralTrackingPV</v>
      </c>
      <c r="T8" t="str">
        <v>FlatDistPV</v>
      </c>
      <c r="U8" t="str">
        <v>FlatDistPV</v>
      </c>
      <c r="V8" t="str">
        <v>FlatDistPV</v>
      </c>
      <c r="W8" t="str">
        <v>SlopedDistPV</v>
      </c>
      <c r="X8" t="str">
        <v>SlopedDistPV</v>
      </c>
      <c r="Y8" t="str">
        <v>SlopedDistPV</v>
      </c>
      <c r="Z8" t="str">
        <v>OnshoreWind</v>
      </c>
      <c r="AA8" t="str">
        <v>OnshoreWind</v>
      </c>
      <c r="AB8" t="str">
        <v>OnshoreWind</v>
      </c>
      <c r="AC8" t="str">
        <v>OffshoreWind</v>
      </c>
      <c r="AD8" t="str">
        <v>OffshoreWind</v>
      </c>
      <c r="AE8" t="str">
        <v>OffshoreWind</v>
      </c>
      <c r="AF8" t="str">
        <v>Battery_Bulk</v>
      </c>
      <c r="AG8" t="str">
        <v>Battery_Bulk</v>
      </c>
      <c r="AH8" t="str">
        <v>Battery_Bulk</v>
      </c>
      <c r="AI8" t="str">
        <v>Battery_Conting</v>
      </c>
      <c r="AJ8" t="str">
        <v>Battery_Conting</v>
      </c>
      <c r="AK8" t="str">
        <v>Battery_Conting</v>
      </c>
      <c r="AL8" t="str">
        <v>Battery_Reg</v>
      </c>
      <c r="AM8" t="str">
        <v>Battery_Reg</v>
      </c>
      <c r="AN8" t="str">
        <v>Battery_Reg</v>
      </c>
    </row>
    <row r="9" spans="1:45">
      <c r="A9" t="s">
        <v>221</v>
      </c>
      <c r="B9" t="str">
        <v>all</v>
      </c>
      <c r="C9" t="str">
        <v>all</v>
      </c>
      <c r="D9" t="str">
        <v>all</v>
      </c>
      <c r="E9" t="str">
        <v>all</v>
      </c>
      <c r="F9" t="str">
        <v>all</v>
      </c>
      <c r="G9" t="str">
        <v>PSIP_2016_12</v>
      </c>
      <c r="H9" t="str">
        <v>PSIP_2016_12</v>
      </c>
      <c r="I9" t="str">
        <v>PSIP_2016_12</v>
      </c>
      <c r="J9" t="str">
        <v>PSIP_2016_12</v>
      </c>
      <c r="K9" t="str">
        <v>PSIP_2016_12</v>
      </c>
      <c r="L9" t="str">
        <v>PSIP_2016_12</v>
      </c>
      <c r="M9" t="str">
        <v>PSIP_2016_12</v>
      </c>
      <c r="N9" t="str">
        <v>PSIP_2016_12</v>
      </c>
      <c r="O9" t="str">
        <v>PSIP_2016_12</v>
      </c>
      <c r="P9" t="str">
        <v>PSIP_2016_12</v>
      </c>
      <c r="Q9" t="str">
        <v>ATB_2020_low</v>
      </c>
      <c r="R9" t="str">
        <v>ATB_2020_mid</v>
      </c>
      <c r="S9" t="str">
        <v>ATB_2020_high</v>
      </c>
      <c r="T9" t="str">
        <v>ATB_2020_low</v>
      </c>
      <c r="U9" t="str">
        <v>ATB_2020_mid</v>
      </c>
      <c r="V9" t="str">
        <v>ATB_2020_high</v>
      </c>
      <c r="W9" t="str">
        <v>ATB_2020_low</v>
      </c>
      <c r="X9" t="str">
        <v>ATB_2020_mid</v>
      </c>
      <c r="Y9" t="str">
        <v>ATB_2020_high</v>
      </c>
      <c r="Z9" t="str">
        <v>ATB_2020_low</v>
      </c>
      <c r="AA9" t="str">
        <v>ATB_2020_mid</v>
      </c>
      <c r="AB9" t="str">
        <v>ATB_2020_high</v>
      </c>
      <c r="AC9" t="str">
        <v>ATB_2020_low</v>
      </c>
      <c r="AD9" t="str">
        <v>ATB_2020_mid</v>
      </c>
      <c r="AE9" t="str">
        <v>ATB_2020_high</v>
      </c>
      <c r="AF9" t="str">
        <v>ATB_2020_low</v>
      </c>
      <c r="AG9" t="str">
        <v>ATB_2020_mid</v>
      </c>
      <c r="AH9" t="str">
        <v>ATB_2020_high</v>
      </c>
      <c r="AI9" t="str">
        <v>ATB_2020_low</v>
      </c>
      <c r="AJ9" t="str">
        <v>ATB_2020_mid</v>
      </c>
      <c r="AK9" t="str">
        <v>ATB_2020_high</v>
      </c>
      <c r="AL9" t="str">
        <v>ATB_2020_low</v>
      </c>
      <c r="AM9" t="str">
        <v>ATB_2020_mid</v>
      </c>
      <c r="AN9" t="str">
        <v>ATB_2020_high</v>
      </c>
      <c r="AP9" t="s">
        <v>133</v>
      </c>
      <c r="AQ9" t="s">
        <v>243</v>
      </c>
    </row>
    <row r="10" spans="1:45">
      <c r="A10" s="177" cm="1">
        <f t="array" ref="A10:A42">TRANSPOSE(ATB!D113:$AJ113)</f>
        <v>2018</v>
      </c>
      <c r="B10" s="177" cm="1">
        <f t="array" ref="B10:P42">INDEX('PSIP costs'!$B$15:$V$49,MATCH($A10:A42,'PSIP costs'!$A$15:$A$49,0),MATCH(B$8:P$8,'PSIP costs'!$B$7:$V$7,0))/(1+inflation_rate)^($A10:$A42-B$5:P$5)</f>
        <v>1637.5187682616634</v>
      </c>
      <c r="C10">
        <v>3124.5054635422898</v>
      </c>
      <c r="D10">
        <v>2451.9358810565036</v>
      </c>
      <c r="E10">
        <v>1322.9453336987274</v>
      </c>
      <c r="F10">
        <v>2800</v>
      </c>
      <c r="G10">
        <v>2357.0724292288683</v>
      </c>
      <c r="H10">
        <v>6009.0653235160717</v>
      </c>
      <c r="I10">
        <v>2458.1608372328433</v>
      </c>
      <c r="J10">
        <v>2721.1840468167575</v>
      </c>
      <c r="K10">
        <v>3447.7634407772084</v>
      </c>
      <c r="L10">
        <v>3447.7634407772084</v>
      </c>
      <c r="M10">
        <v>608.88293622457843</v>
      </c>
      <c r="N10">
        <v>881.96355579915155</v>
      </c>
      <c r="O10">
        <v>2181.7501090392579</v>
      </c>
      <c r="P10">
        <v>2627.5566328677132</v>
      </c>
      <c r="Q10">
        <v>2623.8389253951395</v>
      </c>
      <c r="R10">
        <v>2623.8389253951395</v>
      </c>
      <c r="S10">
        <v>2623.8389253951395</v>
      </c>
      <c r="T10">
        <v>3324.4066752773042</v>
      </c>
      <c r="U10">
        <v>3324.4066752773042</v>
      </c>
      <c r="V10">
        <v>3324.4066752773042</v>
      </c>
      <c r="W10">
        <v>4947.9954987012752</v>
      </c>
      <c r="X10">
        <v>4947.9954987012752</v>
      </c>
      <c r="Y10">
        <v>4947.9954987012752</v>
      </c>
      <c r="Z10">
        <v>2363.5233908623691</v>
      </c>
      <c r="AA10">
        <v>2363.5233908623691</v>
      </c>
      <c r="AB10">
        <v>2363.5233908623691</v>
      </c>
      <c r="AC10">
        <v>6249.0908899910255</v>
      </c>
      <c r="AD10">
        <v>6249.0908899910255</v>
      </c>
      <c r="AE10">
        <v>6249.0908899910255</v>
      </c>
      <c r="AF10">
        <v>373.73347876213995</v>
      </c>
      <c r="AG10">
        <v>373.73347876213995</v>
      </c>
      <c r="AH10">
        <v>373.73347876213995</v>
      </c>
      <c r="AI10">
        <v>588.35940768894852</v>
      </c>
      <c r="AJ10">
        <v>588.35940768894852</v>
      </c>
      <c r="AK10">
        <v>588.35940768894852</v>
      </c>
      <c r="AL10">
        <v>802.98533661575732</v>
      </c>
      <c r="AM10">
        <v>802.98533661575732</v>
      </c>
      <c r="AN10">
        <v>802.98533661575732</v>
      </c>
      <c r="AP10">
        <f>A10</f>
        <v>2018</v>
      </c>
      <c r="AQ10">
        <f>AG10+9*G84</f>
        <v>4237.0001994446957</v>
      </c>
      <c r="AR10" s="171">
        <f>-PMT(0.06, 15, AQ10)</f>
        <v>436.25325141403709</v>
      </c>
      <c r="AS10" s="171">
        <f>AR10+AG47</f>
        <v>477.088034815924</v>
      </c>
    </row>
    <row r="11" spans="1:45">
      <c r="A11">
        <v>2019</v>
      </c>
      <c r="B11">
        <v>1630.3660113305584</v>
      </c>
      <c r="C11">
        <v>3109.0700681187391</v>
      </c>
      <c r="D11">
        <v>2439.8616937004986</v>
      </c>
      <c r="E11">
        <v>1323.2505533822439</v>
      </c>
      <c r="F11">
        <v>2800</v>
      </c>
      <c r="G11">
        <v>2301.0732740475228</v>
      </c>
      <c r="H11">
        <v>5812.532147965353</v>
      </c>
      <c r="I11">
        <v>2354.1197000309971</v>
      </c>
      <c r="J11">
        <v>2606.0105079343139</v>
      </c>
      <c r="K11">
        <v>3276.8461053312444</v>
      </c>
      <c r="L11">
        <v>3276.8461053312444</v>
      </c>
      <c r="M11">
        <v>550.72247243200843</v>
      </c>
      <c r="N11">
        <v>799.06892299515152</v>
      </c>
      <c r="O11">
        <v>1985.8237172892557</v>
      </c>
      <c r="P11">
        <v>2391.5194456901154</v>
      </c>
      <c r="Q11">
        <v>2304.6242921475341</v>
      </c>
      <c r="R11">
        <v>2304.6242921475341</v>
      </c>
      <c r="S11">
        <v>2304.6242921475341</v>
      </c>
      <c r="T11">
        <v>2936.2885248663879</v>
      </c>
      <c r="U11">
        <v>2936.2885248663879</v>
      </c>
      <c r="V11">
        <v>2936.2885248663879</v>
      </c>
      <c r="W11">
        <v>4529.9170153503956</v>
      </c>
      <c r="X11">
        <v>4529.9170153503956</v>
      </c>
      <c r="Y11">
        <v>4529.9170153503956</v>
      </c>
      <c r="Z11">
        <v>2282.1797180662552</v>
      </c>
      <c r="AA11">
        <v>2315.0364578414406</v>
      </c>
      <c r="AB11">
        <v>2324.9844345532183</v>
      </c>
      <c r="AC11">
        <v>5818.8434725349389</v>
      </c>
      <c r="AD11">
        <v>5897.4884802041033</v>
      </c>
      <c r="AE11">
        <v>6057.7533170670104</v>
      </c>
      <c r="AF11">
        <v>353.28000000000003</v>
      </c>
      <c r="AG11">
        <v>353.28000000000003</v>
      </c>
      <c r="AH11">
        <v>353.28000000000003</v>
      </c>
      <c r="AI11">
        <v>556.16</v>
      </c>
      <c r="AJ11">
        <v>556.16</v>
      </c>
      <c r="AK11">
        <v>556.16</v>
      </c>
      <c r="AL11">
        <v>759.04</v>
      </c>
      <c r="AM11">
        <v>759.04</v>
      </c>
      <c r="AN11">
        <v>759.04</v>
      </c>
      <c r="AP11">
        <f t="shared" ref="AP11:AP42" si="3">A11</f>
        <v>2019</v>
      </c>
      <c r="AQ11">
        <f>AG11+9*G85</f>
        <v>4005.1200000000003</v>
      </c>
      <c r="AR11" s="171">
        <f t="shared" ref="AR11:AR42" si="4">-PMT(0.06, 15, AQ11)</f>
        <v>412.37822517270206</v>
      </c>
      <c r="AS11" s="171">
        <f>AR11+AG48</f>
        <v>450.97822517270208</v>
      </c>
    </row>
    <row r="12" spans="1:45">
      <c r="A12">
        <v>2020</v>
      </c>
      <c r="B12">
        <v>1622.0231140276378</v>
      </c>
      <c r="C12">
        <v>3090.4102844189033</v>
      </c>
      <c r="D12">
        <v>2424.6545286612909</v>
      </c>
      <c r="E12">
        <v>1323.1313691350592</v>
      </c>
      <c r="F12">
        <v>2800.0000000000005</v>
      </c>
      <c r="G12">
        <v>2309.4754411518625</v>
      </c>
      <c r="H12">
        <v>5615.9989724146353</v>
      </c>
      <c r="I12">
        <v>2264.087780858099</v>
      </c>
      <c r="J12">
        <v>2506.3451734099153</v>
      </c>
      <c r="K12">
        <v>3128.5864885952142</v>
      </c>
      <c r="L12">
        <v>3128.5864885952142</v>
      </c>
      <c r="M12">
        <v>501.87741587881561</v>
      </c>
      <c r="N12">
        <v>728.14126014329088</v>
      </c>
      <c r="O12">
        <v>1813.8352618403205</v>
      </c>
      <c r="P12">
        <v>2184.4237804298727</v>
      </c>
      <c r="Q12">
        <v>2197.6564213523798</v>
      </c>
      <c r="R12">
        <v>2219.8102852869433</v>
      </c>
      <c r="S12">
        <v>2277.506103651313</v>
      </c>
      <c r="T12">
        <v>2786.5591341348068</v>
      </c>
      <c r="U12">
        <v>2822.1293711020553</v>
      </c>
      <c r="V12">
        <v>2906.6242047713558</v>
      </c>
      <c r="W12">
        <v>4244.415875323064</v>
      </c>
      <c r="X12">
        <v>4283.7314342159034</v>
      </c>
      <c r="Y12">
        <v>4476.0039276716871</v>
      </c>
      <c r="Z12">
        <v>2199.0453072198166</v>
      </c>
      <c r="AA12">
        <v>2266.1036494890359</v>
      </c>
      <c r="AB12">
        <v>2286.5707590252141</v>
      </c>
      <c r="AC12">
        <v>5461.7690682225584</v>
      </c>
      <c r="AD12">
        <v>5609.1583674005869</v>
      </c>
      <c r="AE12">
        <v>5940.6872396841427</v>
      </c>
      <c r="AF12">
        <v>275.15660798687406</v>
      </c>
      <c r="AG12">
        <v>332.82652123786005</v>
      </c>
      <c r="AH12">
        <v>344.02293048128348</v>
      </c>
      <c r="AI12">
        <v>433.17226873295937</v>
      </c>
      <c r="AJ12">
        <v>523.96059231105141</v>
      </c>
      <c r="AK12">
        <v>541.58682352941184</v>
      </c>
      <c r="AL12">
        <v>591.18792947904456</v>
      </c>
      <c r="AM12">
        <v>715.09466338424272</v>
      </c>
      <c r="AN12">
        <v>739.15071657754015</v>
      </c>
      <c r="AP12">
        <f t="shared" si="3"/>
        <v>2020</v>
      </c>
      <c r="AQ12">
        <f>AG12+9*G86</f>
        <v>3773.2398005553046</v>
      </c>
      <c r="AR12" s="171">
        <f t="shared" si="4"/>
        <v>388.50319893136702</v>
      </c>
      <c r="AS12" s="171">
        <f>AR12+AG49</f>
        <v>424.8684155294801</v>
      </c>
    </row>
    <row r="13" spans="1:45">
      <c r="A13">
        <v>2021</v>
      </c>
      <c r="B13">
        <v>1615.2948530203796</v>
      </c>
      <c r="C13">
        <v>3075.0969965201111</v>
      </c>
      <c r="D13">
        <v>2412.8809865615863</v>
      </c>
      <c r="E13">
        <v>1323.5173569198694</v>
      </c>
      <c r="F13">
        <v>2800</v>
      </c>
      <c r="G13">
        <v>2305.3286253591973</v>
      </c>
      <c r="H13">
        <v>5377.7769414440691</v>
      </c>
      <c r="I13">
        <v>2188.1462954897393</v>
      </c>
      <c r="J13">
        <v>2422.2779491071415</v>
      </c>
      <c r="K13">
        <v>3004.6679457372293</v>
      </c>
      <c r="L13">
        <v>3004.6679457372293</v>
      </c>
      <c r="M13">
        <v>462.81947657322314</v>
      </c>
      <c r="N13">
        <v>674.10662892186849</v>
      </c>
      <c r="O13">
        <v>1688.4678927948021</v>
      </c>
      <c r="P13">
        <v>2033.2958427317687</v>
      </c>
      <c r="Q13">
        <v>2090.6885505572254</v>
      </c>
      <c r="R13">
        <v>2134.996278426353</v>
      </c>
      <c r="S13">
        <v>2250.3879151550923</v>
      </c>
      <c r="T13">
        <v>2636.8297434032256</v>
      </c>
      <c r="U13">
        <v>2707.9702173377232</v>
      </c>
      <c r="V13">
        <v>2876.9598846763233</v>
      </c>
      <c r="W13">
        <v>3958.914735295732</v>
      </c>
      <c r="X13">
        <v>4037.5458530814117</v>
      </c>
      <c r="Y13">
        <v>4422.0908399929795</v>
      </c>
      <c r="Z13">
        <v>2114.1201583230477</v>
      </c>
      <c r="AA13">
        <v>2216.7249658051551</v>
      </c>
      <c r="AB13">
        <v>2248.2823642783533</v>
      </c>
      <c r="AC13">
        <v>5144.1643920568176</v>
      </c>
      <c r="AD13">
        <v>5356.3014188525394</v>
      </c>
      <c r="AE13">
        <v>5836.0247816012761</v>
      </c>
      <c r="AF13">
        <v>255.78965960162532</v>
      </c>
      <c r="AG13">
        <v>312.20929060991989</v>
      </c>
      <c r="AH13">
        <v>334.76586096256688</v>
      </c>
      <c r="AI13">
        <v>402.68335904676161</v>
      </c>
      <c r="AJ13">
        <v>491.50339409423981</v>
      </c>
      <c r="AK13">
        <v>527.01364705882361</v>
      </c>
      <c r="AL13">
        <v>549.5770584918979</v>
      </c>
      <c r="AM13">
        <v>670.79749757855973</v>
      </c>
      <c r="AN13">
        <v>719.26143315508034</v>
      </c>
      <c r="AP13">
        <f t="shared" si="3"/>
        <v>2021</v>
      </c>
      <c r="AQ13">
        <f>AG13+9*G87</f>
        <v>3539.5031533276788</v>
      </c>
      <c r="AR13" s="171">
        <f t="shared" si="4"/>
        <v>364.43702769516278</v>
      </c>
      <c r="AS13" s="171">
        <f>AR13+AG50</f>
        <v>398.54956907181275</v>
      </c>
    </row>
    <row r="14" spans="1:45">
      <c r="A14">
        <v>2022</v>
      </c>
      <c r="B14">
        <v>1608.2974115448983</v>
      </c>
      <c r="C14">
        <v>3060.2575328055441</v>
      </c>
      <c r="D14">
        <v>2400.7657450547308</v>
      </c>
      <c r="E14">
        <v>1323.4760263718633</v>
      </c>
      <c r="F14">
        <v>2800</v>
      </c>
      <c r="G14">
        <v>2323.682912364362</v>
      </c>
      <c r="H14">
        <v>5139.5549104735046</v>
      </c>
      <c r="I14">
        <v>2118.1829793296579</v>
      </c>
      <c r="J14">
        <v>2344.8285581179316</v>
      </c>
      <c r="K14">
        <v>2891.3413800846274</v>
      </c>
      <c r="L14">
        <v>2891.3413800846274</v>
      </c>
      <c r="M14">
        <v>429.47830319467118</v>
      </c>
      <c r="N14">
        <v>627.14614148510555</v>
      </c>
      <c r="O14">
        <v>1581.3427063234753</v>
      </c>
      <c r="P14">
        <v>1904.7991689805499</v>
      </c>
      <c r="Q14">
        <v>1983.7206797620711</v>
      </c>
      <c r="R14">
        <v>2050.1822715657622</v>
      </c>
      <c r="S14">
        <v>2223.2697266588711</v>
      </c>
      <c r="T14">
        <v>2487.100352671644</v>
      </c>
      <c r="U14">
        <v>2593.8110635733906</v>
      </c>
      <c r="V14">
        <v>2847.2955645812908</v>
      </c>
      <c r="W14">
        <v>3673.4135952684001</v>
      </c>
      <c r="X14">
        <v>3791.3602719469195</v>
      </c>
      <c r="Y14">
        <v>4368.1777523142719</v>
      </c>
      <c r="Z14">
        <v>2027.4042713759511</v>
      </c>
      <c r="AA14">
        <v>2166.900406789794</v>
      </c>
      <c r="AB14">
        <v>2210.1192503126358</v>
      </c>
      <c r="AC14">
        <v>4855.2432279429013</v>
      </c>
      <c r="AD14">
        <v>5129.7043569315701</v>
      </c>
      <c r="AE14">
        <v>5741.1410265712402</v>
      </c>
      <c r="AF14">
        <v>236.42271121637663</v>
      </c>
      <c r="AG14">
        <v>291.59205998197979</v>
      </c>
      <c r="AH14">
        <v>325.50879144385027</v>
      </c>
      <c r="AI14">
        <v>372.19444936056391</v>
      </c>
      <c r="AJ14">
        <v>459.04619587742832</v>
      </c>
      <c r="AK14">
        <v>512.44047058823537</v>
      </c>
      <c r="AL14">
        <v>507.96618750475125</v>
      </c>
      <c r="AM14">
        <v>626.50033177287685</v>
      </c>
      <c r="AN14">
        <v>699.3721497326203</v>
      </c>
      <c r="AP14" s="130">
        <f t="shared" si="3"/>
        <v>2022</v>
      </c>
      <c r="AQ14">
        <f>AG14+9*G88</f>
        <v>3305.766506100053</v>
      </c>
      <c r="AR14" s="171">
        <f t="shared" si="4"/>
        <v>340.3708564589586</v>
      </c>
      <c r="AS14" s="171">
        <f>AR14+AG51</f>
        <v>372.23072261414546</v>
      </c>
    </row>
    <row r="15" spans="1:45">
      <c r="A15">
        <v>2023</v>
      </c>
      <c r="B15">
        <v>1600.1598089862366</v>
      </c>
      <c r="C15">
        <v>3043.2162280113316</v>
      </c>
      <c r="D15">
        <v>2387.4419654207227</v>
      </c>
      <c r="E15">
        <v>1323.0223682682674</v>
      </c>
      <c r="F15">
        <v>2799.9999999999995</v>
      </c>
      <c r="G15">
        <v>2333.5769268228382</v>
      </c>
      <c r="H15">
        <v>4901.3328795029374</v>
      </c>
      <c r="I15">
        <v>2054.7826778999938</v>
      </c>
      <c r="J15">
        <v>2274.6444244352929</v>
      </c>
      <c r="K15">
        <v>2789.0264734674615</v>
      </c>
      <c r="L15">
        <v>2789.0264734674615</v>
      </c>
      <c r="M15">
        <v>401.5845080467389</v>
      </c>
      <c r="N15">
        <v>587.81380738269922</v>
      </c>
      <c r="O15">
        <v>1488.9517913732936</v>
      </c>
      <c r="P15">
        <v>1793.4499348373045</v>
      </c>
      <c r="Q15">
        <v>1876.752808966917</v>
      </c>
      <c r="R15">
        <v>1965.3682647051717</v>
      </c>
      <c r="S15">
        <v>2196.1515381626505</v>
      </c>
      <c r="T15">
        <v>2337.3709619400624</v>
      </c>
      <c r="U15">
        <v>2479.651909809058</v>
      </c>
      <c r="V15">
        <v>2817.6312444862583</v>
      </c>
      <c r="W15">
        <v>3387.9124552410685</v>
      </c>
      <c r="X15">
        <v>3545.1746908124283</v>
      </c>
      <c r="Y15">
        <v>4314.2646646355633</v>
      </c>
      <c r="Z15">
        <v>1938.8976463785284</v>
      </c>
      <c r="AA15">
        <v>2116.6299724429573</v>
      </c>
      <c r="AB15">
        <v>2172.0814171280645</v>
      </c>
      <c r="AC15">
        <v>4589.8717911693839</v>
      </c>
      <c r="AD15">
        <v>4924.8584186205389</v>
      </c>
      <c r="AE15">
        <v>5654.6658659065424</v>
      </c>
      <c r="AF15">
        <v>217.05576283112791</v>
      </c>
      <c r="AG15">
        <v>270.97482935403968</v>
      </c>
      <c r="AH15">
        <v>316.25172192513367</v>
      </c>
      <c r="AI15">
        <v>341.70553967436621</v>
      </c>
      <c r="AJ15">
        <v>426.58899766061683</v>
      </c>
      <c r="AK15">
        <v>497.86729411764702</v>
      </c>
      <c r="AL15">
        <v>466.35531651760454</v>
      </c>
      <c r="AM15">
        <v>582.20316596719397</v>
      </c>
      <c r="AN15">
        <v>679.48286631016038</v>
      </c>
      <c r="AP15">
        <f t="shared" si="3"/>
        <v>2023</v>
      </c>
      <c r="AQ15">
        <f>AG15+9*G89</f>
        <v>3072.0298588724281</v>
      </c>
      <c r="AR15" s="171">
        <f t="shared" si="4"/>
        <v>316.30468522275442</v>
      </c>
      <c r="AS15" s="171">
        <f>AR15+AG52</f>
        <v>345.91187615647817</v>
      </c>
    </row>
    <row r="16" spans="1:45">
      <c r="A16">
        <v>2024</v>
      </c>
      <c r="B16">
        <v>1591.807156401936</v>
      </c>
      <c r="C16">
        <v>3023.219800857054</v>
      </c>
      <c r="D16">
        <v>2372.1047820891595</v>
      </c>
      <c r="E16">
        <v>1323.0379742207813</v>
      </c>
      <c r="F16">
        <v>2800</v>
      </c>
      <c r="G16">
        <v>2332.6804927702383</v>
      </c>
      <c r="H16">
        <v>4829.8662702117663</v>
      </c>
      <c r="I16">
        <v>1997.4322044332976</v>
      </c>
      <c r="J16">
        <v>2211.1574503076604</v>
      </c>
      <c r="K16">
        <v>2697.2287927921693</v>
      </c>
      <c r="L16">
        <v>2697.2287927921693</v>
      </c>
      <c r="M16">
        <v>377.14385241549138</v>
      </c>
      <c r="N16">
        <v>553.14431687605406</v>
      </c>
      <c r="O16">
        <v>1408.8707130463758</v>
      </c>
      <c r="P16">
        <v>1696.7138371887738</v>
      </c>
      <c r="Q16">
        <v>1769.7849381717624</v>
      </c>
      <c r="R16">
        <v>1880.5542578445809</v>
      </c>
      <c r="S16">
        <v>2169.0333496664289</v>
      </c>
      <c r="T16">
        <v>2187.6415712084813</v>
      </c>
      <c r="U16">
        <v>2365.4927560447254</v>
      </c>
      <c r="V16">
        <v>2787.9669243912258</v>
      </c>
      <c r="W16">
        <v>3102.4113152137375</v>
      </c>
      <c r="X16">
        <v>3298.9891096779361</v>
      </c>
      <c r="Y16">
        <v>4260.3515769568558</v>
      </c>
      <c r="Z16">
        <v>1848.6002833307762</v>
      </c>
      <c r="AA16">
        <v>2065.9136627646421</v>
      </c>
      <c r="AB16">
        <v>2134.1688647246369</v>
      </c>
      <c r="AC16">
        <v>4344.9683776076317</v>
      </c>
      <c r="AD16">
        <v>4739.0178251866955</v>
      </c>
      <c r="AE16">
        <v>5575.699421366503</v>
      </c>
      <c r="AF16">
        <v>197.68881444587919</v>
      </c>
      <c r="AG16">
        <v>250.35759872609961</v>
      </c>
      <c r="AH16">
        <v>306.99465240641712</v>
      </c>
      <c r="AI16">
        <v>311.21662998816851</v>
      </c>
      <c r="AJ16">
        <v>394.13179944380539</v>
      </c>
      <c r="AK16">
        <v>483.2941176470589</v>
      </c>
      <c r="AL16">
        <v>424.74444553045782</v>
      </c>
      <c r="AM16">
        <v>537.90600016151109</v>
      </c>
      <c r="AN16">
        <v>659.59358288770068</v>
      </c>
      <c r="AP16">
        <f t="shared" si="3"/>
        <v>2024</v>
      </c>
      <c r="AQ16">
        <f>AG16+9*G90</f>
        <v>2838.2932116448033</v>
      </c>
      <c r="AR16" s="171">
        <f t="shared" si="4"/>
        <v>292.23851398655029</v>
      </c>
      <c r="AS16" s="171">
        <f>AR16+AG53</f>
        <v>319.59302969881094</v>
      </c>
    </row>
    <row r="17" spans="1:45">
      <c r="A17">
        <v>2025</v>
      </c>
      <c r="B17">
        <v>1583.249602873334</v>
      </c>
      <c r="C17">
        <v>3003.8307419764651</v>
      </c>
      <c r="D17">
        <v>2357.4152236435657</v>
      </c>
      <c r="E17">
        <v>1323.491061250759</v>
      </c>
      <c r="F17">
        <v>2800.0000000000005</v>
      </c>
      <c r="G17">
        <v>2317.9200377857705</v>
      </c>
      <c r="H17">
        <v>4758.399660920596</v>
      </c>
      <c r="I17">
        <v>1945.5070801729578</v>
      </c>
      <c r="J17">
        <v>2153.6763377514644</v>
      </c>
      <c r="K17">
        <v>2612.9154285182294</v>
      </c>
      <c r="L17">
        <v>2612.9154285182294</v>
      </c>
      <c r="M17">
        <v>355.99695212536506</v>
      </c>
      <c r="N17">
        <v>522.92375264347879</v>
      </c>
      <c r="O17">
        <v>1338.8210735432388</v>
      </c>
      <c r="P17">
        <v>1612.2062927591292</v>
      </c>
      <c r="Q17">
        <v>1662.8170673766081</v>
      </c>
      <c r="R17">
        <v>1795.7402509839903</v>
      </c>
      <c r="S17">
        <v>2141.9151611702082</v>
      </c>
      <c r="T17">
        <v>2037.9121804768999</v>
      </c>
      <c r="U17">
        <v>2251.3336022803928</v>
      </c>
      <c r="V17">
        <v>2758.3026042961937</v>
      </c>
      <c r="W17">
        <v>2816.9101751864064</v>
      </c>
      <c r="X17">
        <v>3052.8035285434444</v>
      </c>
      <c r="Y17">
        <v>4206.4384892781472</v>
      </c>
      <c r="Z17">
        <v>1756.5121822326985</v>
      </c>
      <c r="AA17">
        <v>2014.7514777548504</v>
      </c>
      <c r="AB17">
        <v>2096.3815931023555</v>
      </c>
      <c r="AC17">
        <v>4118.3593960468197</v>
      </c>
      <c r="AD17">
        <v>4570.2492746253483</v>
      </c>
      <c r="AE17">
        <v>5503.5585218576534</v>
      </c>
      <c r="AF17">
        <v>178.32186606063053</v>
      </c>
      <c r="AG17">
        <v>229.74036809815954</v>
      </c>
      <c r="AH17">
        <v>297.73758288770051</v>
      </c>
      <c r="AI17">
        <v>280.72772030197092</v>
      </c>
      <c r="AJ17">
        <v>361.6746012269939</v>
      </c>
      <c r="AK17">
        <v>468.72094117647055</v>
      </c>
      <c r="AL17">
        <v>383.13357454331128</v>
      </c>
      <c r="AM17">
        <v>493.60883435582832</v>
      </c>
      <c r="AN17">
        <v>639.70429946524064</v>
      </c>
      <c r="AP17">
        <f t="shared" si="3"/>
        <v>2025</v>
      </c>
      <c r="AQ17">
        <f>AG17+9*G91</f>
        <v>2604.5565644171784</v>
      </c>
      <c r="AR17" s="171">
        <f t="shared" si="4"/>
        <v>268.17234275034616</v>
      </c>
      <c r="AS17" s="171">
        <f>AR17+AG54</f>
        <v>293.2741832411437</v>
      </c>
    </row>
    <row r="18" spans="1:45">
      <c r="A18">
        <v>2026</v>
      </c>
      <c r="B18">
        <v>1573.6603974107491</v>
      </c>
      <c r="C18">
        <v>2981.6723319361558</v>
      </c>
      <c r="D18">
        <v>2339.9936903550583</v>
      </c>
      <c r="E18">
        <v>1323.5144862859142</v>
      </c>
      <c r="F18">
        <v>2799.9999999999995</v>
      </c>
      <c r="G18">
        <v>2302.950812840319</v>
      </c>
      <c r="H18">
        <v>4686.9330516294258</v>
      </c>
      <c r="I18">
        <v>1898.964307376606</v>
      </c>
      <c r="J18">
        <v>2102.153488265903</v>
      </c>
      <c r="K18">
        <v>2538.2698807784222</v>
      </c>
      <c r="L18">
        <v>2538.2698807784222</v>
      </c>
      <c r="M18">
        <v>337.15318455955975</v>
      </c>
      <c r="N18">
        <v>496.94538865602601</v>
      </c>
      <c r="O18">
        <v>1276.6644159749085</v>
      </c>
      <c r="P18">
        <v>1537.6862362790837</v>
      </c>
      <c r="Q18">
        <v>1555.8491965814537</v>
      </c>
      <c r="R18">
        <v>1710.9262441233996</v>
      </c>
      <c r="S18">
        <v>2114.7969726739871</v>
      </c>
      <c r="T18">
        <v>1888.1827897453188</v>
      </c>
      <c r="U18">
        <v>2137.1744485160602</v>
      </c>
      <c r="V18">
        <v>2728.6382842011617</v>
      </c>
      <c r="W18">
        <v>2531.4090351590748</v>
      </c>
      <c r="X18">
        <v>2806.6179474089531</v>
      </c>
      <c r="Y18">
        <v>4152.5254015994396</v>
      </c>
      <c r="Z18">
        <v>1662.6333430842922</v>
      </c>
      <c r="AA18">
        <v>1963.14341741358</v>
      </c>
      <c r="AB18">
        <v>2058.7196022612179</v>
      </c>
      <c r="AC18">
        <v>3908.3268716503449</v>
      </c>
      <c r="AD18">
        <v>4417.046558100702</v>
      </c>
      <c r="AE18">
        <v>5437.6739123397838</v>
      </c>
      <c r="AF18">
        <v>168.62292143969412</v>
      </c>
      <c r="AG18">
        <v>221.19022854689211</v>
      </c>
      <c r="AH18">
        <v>290.78533475935825</v>
      </c>
      <c r="AI18">
        <v>265.45891074473582</v>
      </c>
      <c r="AJ18">
        <v>348.21432718704574</v>
      </c>
      <c r="AK18">
        <v>457.77618823529411</v>
      </c>
      <c r="AL18">
        <v>362.2949000497776</v>
      </c>
      <c r="AM18">
        <v>475.23842582719942</v>
      </c>
      <c r="AN18">
        <v>624.76704171123004</v>
      </c>
      <c r="AP18">
        <f t="shared" si="3"/>
        <v>2026</v>
      </c>
      <c r="AQ18">
        <f>AG18+9*G92</f>
        <v>2507.6240040696575</v>
      </c>
      <c r="AR18" s="171">
        <f t="shared" si="4"/>
        <v>258.19189841970029</v>
      </c>
      <c r="AS18" s="171">
        <f>AR18+AG55</f>
        <v>282.35953548353081</v>
      </c>
    </row>
    <row r="19" spans="1:45">
      <c r="A19">
        <v>2027</v>
      </c>
      <c r="B19">
        <v>1568.846200949167</v>
      </c>
      <c r="C19">
        <v>2972.5074430765517</v>
      </c>
      <c r="D19">
        <v>2332.3130006777033</v>
      </c>
      <c r="E19">
        <v>1323.1233020053216</v>
      </c>
      <c r="F19">
        <v>2799.9999999999995</v>
      </c>
      <c r="G19">
        <v>2278.6911419302905</v>
      </c>
      <c r="H19">
        <v>4615.4664423382555</v>
      </c>
      <c r="I19">
        <v>1855.0248908161261</v>
      </c>
      <c r="J19">
        <v>2053.5125541334514</v>
      </c>
      <c r="K19">
        <v>2468.7344094558916</v>
      </c>
      <c r="L19">
        <v>2468.7344094558916</v>
      </c>
      <c r="M19">
        <v>320.50812905718971</v>
      </c>
      <c r="N19">
        <v>473.36585214600325</v>
      </c>
      <c r="O19">
        <v>1221.2181532794459</v>
      </c>
      <c r="P19">
        <v>1471.0501308009475</v>
      </c>
      <c r="Q19">
        <v>1448.8813257862994</v>
      </c>
      <c r="R19">
        <v>1626.1122372628088</v>
      </c>
      <c r="S19">
        <v>2087.6787841777664</v>
      </c>
      <c r="T19">
        <v>1738.4533990137375</v>
      </c>
      <c r="U19">
        <v>2023.0152947517281</v>
      </c>
      <c r="V19">
        <v>2698.9739641061292</v>
      </c>
      <c r="W19">
        <v>2245.9078951317438</v>
      </c>
      <c r="X19">
        <v>2560.4323662744614</v>
      </c>
      <c r="Y19">
        <v>4098.612313920732</v>
      </c>
      <c r="Z19">
        <v>1566.9637658855584</v>
      </c>
      <c r="AA19">
        <v>1911.0894817408332</v>
      </c>
      <c r="AB19">
        <v>2021.1828922012239</v>
      </c>
      <c r="AC19">
        <v>3713.4042186084894</v>
      </c>
      <c r="AD19">
        <v>4278.1496370837604</v>
      </c>
      <c r="AE19">
        <v>5377.54199733323</v>
      </c>
      <c r="AF19">
        <v>158.92397681875767</v>
      </c>
      <c r="AG19">
        <v>212.64008899562469</v>
      </c>
      <c r="AH19">
        <v>283.83308663101604</v>
      </c>
      <c r="AI19">
        <v>250.19010118750074</v>
      </c>
      <c r="AJ19">
        <v>334.75405314709758</v>
      </c>
      <c r="AK19">
        <v>446.83143529411763</v>
      </c>
      <c r="AL19">
        <v>341.45622555624379</v>
      </c>
      <c r="AM19">
        <v>456.86801729857041</v>
      </c>
      <c r="AN19">
        <v>609.82978395721921</v>
      </c>
      <c r="AP19">
        <f t="shared" si="3"/>
        <v>2027</v>
      </c>
      <c r="AQ19">
        <f>AG19+9*G93</f>
        <v>2410.6914437221367</v>
      </c>
      <c r="AR19" s="171">
        <f t="shared" si="4"/>
        <v>248.21145408905437</v>
      </c>
      <c r="AS19" s="171">
        <f>AR19+AG56</f>
        <v>271.44488772591779</v>
      </c>
    </row>
    <row r="20" spans="1:45">
      <c r="A20">
        <v>2028</v>
      </c>
      <c r="B20">
        <v>1563.7102563693932</v>
      </c>
      <c r="C20">
        <v>2961.1198866096715</v>
      </c>
      <c r="D20">
        <v>2323.3650582504456</v>
      </c>
      <c r="E20">
        <v>1323.1394476971789</v>
      </c>
      <c r="F20">
        <v>2800</v>
      </c>
      <c r="G20">
        <v>2264.1507720081463</v>
      </c>
      <c r="H20">
        <v>4543.9998330470862</v>
      </c>
      <c r="I20">
        <v>1813.761916954373</v>
      </c>
      <c r="J20">
        <v>2007.8344420684909</v>
      </c>
      <c r="K20">
        <v>2402.4789483507043</v>
      </c>
      <c r="L20">
        <v>2402.4789483507043</v>
      </c>
      <c r="M20">
        <v>305.96086069385649</v>
      </c>
      <c r="N20">
        <v>452.0793720014766</v>
      </c>
      <c r="O20">
        <v>1172.1772288324</v>
      </c>
      <c r="P20">
        <v>1411.1334683188948</v>
      </c>
      <c r="Q20">
        <v>1341.913454991145</v>
      </c>
      <c r="R20">
        <v>1541.2982304022182</v>
      </c>
      <c r="S20">
        <v>2060.5605956815448</v>
      </c>
      <c r="T20">
        <v>1588.7240082821559</v>
      </c>
      <c r="U20">
        <v>1908.8561409873957</v>
      </c>
      <c r="V20">
        <v>2669.3096440110967</v>
      </c>
      <c r="W20">
        <v>1960.4067551044127</v>
      </c>
      <c r="X20">
        <v>2314.2467851399701</v>
      </c>
      <c r="Y20">
        <v>4044.699226242024</v>
      </c>
      <c r="Z20">
        <v>1469.5034506364968</v>
      </c>
      <c r="AA20">
        <v>1858.589670736608</v>
      </c>
      <c r="AB20">
        <v>1983.7714629223758</v>
      </c>
      <c r="AC20">
        <v>3532.2762853950339</v>
      </c>
      <c r="AD20">
        <v>4152.4504127463269</v>
      </c>
      <c r="AE20">
        <v>5322.6997073426082</v>
      </c>
      <c r="AF20">
        <v>149.22503219782124</v>
      </c>
      <c r="AG20">
        <v>204.0899494443573</v>
      </c>
      <c r="AH20">
        <v>276.88083850267378</v>
      </c>
      <c r="AI20">
        <v>234.92129163026567</v>
      </c>
      <c r="AJ20">
        <v>321.29377910714942</v>
      </c>
      <c r="AK20">
        <v>435.88668235294114</v>
      </c>
      <c r="AL20">
        <v>320.61755106271011</v>
      </c>
      <c r="AM20">
        <v>438.49760876994156</v>
      </c>
      <c r="AN20">
        <v>594.8925262032086</v>
      </c>
      <c r="AP20">
        <f t="shared" si="3"/>
        <v>2028</v>
      </c>
      <c r="AQ20">
        <f>AG20+9*G94</f>
        <v>2313.7588833746158</v>
      </c>
      <c r="AR20" s="171">
        <f t="shared" si="4"/>
        <v>238.23100975840848</v>
      </c>
      <c r="AS20" s="171">
        <f>AR20+AG57</f>
        <v>260.53023996830484</v>
      </c>
    </row>
    <row r="21" spans="1:45">
      <c r="A21">
        <v>2029</v>
      </c>
      <c r="B21">
        <v>1556.6794261137006</v>
      </c>
      <c r="C21">
        <v>2946.8266670598632</v>
      </c>
      <c r="D21">
        <v>2312.4183426120994</v>
      </c>
      <c r="E21">
        <v>1323.5343668791475</v>
      </c>
      <c r="F21">
        <v>2799.9999999999995</v>
      </c>
      <c r="G21">
        <v>2244.0188370884007</v>
      </c>
      <c r="H21">
        <v>4472.5332237559142</v>
      </c>
      <c r="I21">
        <v>1774.9242179684222</v>
      </c>
      <c r="J21">
        <v>1964.8411092910435</v>
      </c>
      <c r="K21">
        <v>2340.9667172122486</v>
      </c>
      <c r="L21">
        <v>2340.9667172122486</v>
      </c>
      <c r="M21">
        <v>292.62083965153107</v>
      </c>
      <c r="N21">
        <v>433.77669184115854</v>
      </c>
      <c r="O21">
        <v>1127.6607967059003</v>
      </c>
      <c r="P21">
        <v>1357.6338143182147</v>
      </c>
      <c r="Q21">
        <v>1234.9455841959907</v>
      </c>
      <c r="R21">
        <v>1456.4842235416274</v>
      </c>
      <c r="S21">
        <v>2033.4424071853243</v>
      </c>
      <c r="T21">
        <v>1438.9946175505743</v>
      </c>
      <c r="U21">
        <v>1794.6969872230629</v>
      </c>
      <c r="V21">
        <v>2639.6453239160642</v>
      </c>
      <c r="W21">
        <v>1674.9056150770812</v>
      </c>
      <c r="X21">
        <v>2068.0612040054784</v>
      </c>
      <c r="Y21">
        <v>3990.7861385633155</v>
      </c>
      <c r="Z21">
        <v>1370.2523973371074</v>
      </c>
      <c r="AA21">
        <v>1805.6439844009053</v>
      </c>
      <c r="AB21">
        <v>1946.4853144246713</v>
      </c>
      <c r="AC21">
        <v>3363.728212115368</v>
      </c>
      <c r="AD21">
        <v>4038.939670823816</v>
      </c>
      <c r="AE21">
        <v>5272.7103477715809</v>
      </c>
      <c r="AF21">
        <v>139.52608757688478</v>
      </c>
      <c r="AG21">
        <v>195.53980989308988</v>
      </c>
      <c r="AH21">
        <v>269.92859037433158</v>
      </c>
      <c r="AI21">
        <v>219.65248207303057</v>
      </c>
      <c r="AJ21">
        <v>307.83350506720126</v>
      </c>
      <c r="AK21">
        <v>424.9419294117647</v>
      </c>
      <c r="AL21">
        <v>299.7788765691763</v>
      </c>
      <c r="AM21">
        <v>420.12720024131266</v>
      </c>
      <c r="AN21">
        <v>579.95526844919789</v>
      </c>
      <c r="AP21">
        <f t="shared" si="3"/>
        <v>2029</v>
      </c>
      <c r="AQ21">
        <f>AG21+9*G95</f>
        <v>2216.8263230270954</v>
      </c>
      <c r="AR21" s="171">
        <f t="shared" si="4"/>
        <v>228.25056542776261</v>
      </c>
      <c r="AS21" s="171">
        <f>AR21+AG58</f>
        <v>249.61559221069194</v>
      </c>
    </row>
    <row r="22" spans="1:45">
      <c r="A22">
        <v>2030</v>
      </c>
      <c r="B22">
        <v>1550.9663236437843</v>
      </c>
      <c r="C22">
        <v>2933.6711074045661</v>
      </c>
      <c r="D22">
        <v>2301.9113442327384</v>
      </c>
      <c r="E22">
        <v>1323.5016493575035</v>
      </c>
      <c r="F22">
        <v>2799.9999999999995</v>
      </c>
      <c r="G22">
        <v>2233.6648674752746</v>
      </c>
      <c r="H22">
        <v>4401.0666144647457</v>
      </c>
      <c r="I22">
        <v>1738.9511648668872</v>
      </c>
      <c r="J22">
        <v>1925.0189395076441</v>
      </c>
      <c r="K22">
        <v>2284.7735948002105</v>
      </c>
      <c r="L22">
        <v>2284.7735948002105</v>
      </c>
      <c r="M22">
        <v>281.21488841557311</v>
      </c>
      <c r="N22">
        <v>416.75890665465823</v>
      </c>
      <c r="O22">
        <v>1086.6891117443893</v>
      </c>
      <c r="P22">
        <v>1308.7008657566839</v>
      </c>
      <c r="Q22">
        <v>1127.9777134008355</v>
      </c>
      <c r="R22">
        <v>1371.6702166810373</v>
      </c>
      <c r="S22">
        <v>2006.3242186891011</v>
      </c>
      <c r="T22">
        <v>1289.2652268189916</v>
      </c>
      <c r="U22">
        <v>1680.5378334587322</v>
      </c>
      <c r="V22">
        <v>2609.9810038210339</v>
      </c>
      <c r="W22">
        <v>1389.4044750497505</v>
      </c>
      <c r="X22">
        <v>1821.875622870989</v>
      </c>
      <c r="Y22">
        <v>3936.873050884607</v>
      </c>
      <c r="Z22">
        <v>1269.2106059873909</v>
      </c>
      <c r="AA22">
        <v>1752.2524227337262</v>
      </c>
      <c r="AB22">
        <v>1909.324446708112</v>
      </c>
      <c r="AC22">
        <v>3206.6189534516734</v>
      </c>
      <c r="AD22">
        <v>3936.6753360758325</v>
      </c>
      <c r="AE22">
        <v>5227.15513162153</v>
      </c>
      <c r="AF22">
        <v>129.82714295594829</v>
      </c>
      <c r="AG22">
        <v>186.98967034182235</v>
      </c>
      <c r="AH22">
        <v>262.97634224598931</v>
      </c>
      <c r="AI22">
        <v>204.38367251579541</v>
      </c>
      <c r="AJ22">
        <v>294.37323102725293</v>
      </c>
      <c r="AK22">
        <v>413.99717647058827</v>
      </c>
      <c r="AL22">
        <v>278.9402020756425</v>
      </c>
      <c r="AM22">
        <v>401.75679171268348</v>
      </c>
      <c r="AN22">
        <v>565.01801069518717</v>
      </c>
      <c r="AP22">
        <f t="shared" si="3"/>
        <v>2030</v>
      </c>
      <c r="AQ22">
        <f>AG22+9*G96</f>
        <v>2119.8937626795728</v>
      </c>
      <c r="AR22" s="171">
        <f t="shared" si="4"/>
        <v>218.27012109711654</v>
      </c>
      <c r="AS22" s="171">
        <f>AR22+AG59</f>
        <v>238.70094445307879</v>
      </c>
    </row>
    <row r="23" spans="1:45">
      <c r="A23">
        <v>2031</v>
      </c>
      <c r="B23">
        <v>1544.9685704712463</v>
      </c>
      <c r="C23">
        <v>2922.3551117531897</v>
      </c>
      <c r="D23">
        <v>2293.3485912344354</v>
      </c>
      <c r="E23">
        <v>1323.0562943758221</v>
      </c>
      <c r="F23">
        <v>2799.9999999999991</v>
      </c>
      <c r="G23">
        <v>2212.0293280324931</v>
      </c>
      <c r="H23">
        <v>4365.3333098191597</v>
      </c>
      <c r="I23">
        <v>1703.7071910896093</v>
      </c>
      <c r="J23">
        <v>1886.0038605361976</v>
      </c>
      <c r="K23">
        <v>2238.2531295831577</v>
      </c>
      <c r="L23">
        <v>2238.2531295831577</v>
      </c>
      <c r="M23">
        <v>270.12080504029223</v>
      </c>
      <c r="N23">
        <v>401.73774120723346</v>
      </c>
      <c r="O23">
        <v>1049.8746303549035</v>
      </c>
      <c r="P23">
        <v>1264.1347589987613</v>
      </c>
      <c r="Q23">
        <v>1114.0199588351106</v>
      </c>
      <c r="R23">
        <v>1359.4855915170272</v>
      </c>
      <c r="S23">
        <v>1974.5915185886977</v>
      </c>
      <c r="T23">
        <v>1272.2976573212652</v>
      </c>
      <c r="U23">
        <v>1660.9742031267454</v>
      </c>
      <c r="V23">
        <v>2563.5088453029189</v>
      </c>
      <c r="W23">
        <v>1368.7303459189668</v>
      </c>
      <c r="X23">
        <v>1800.2520654799271</v>
      </c>
      <c r="Y23">
        <v>3831.1231794839264</v>
      </c>
      <c r="Z23">
        <v>1252.039676691367</v>
      </c>
      <c r="AA23">
        <v>1734.1742622643881</v>
      </c>
      <c r="AB23">
        <v>1898.7673077269708</v>
      </c>
      <c r="AC23">
        <v>3059.8679338291313</v>
      </c>
      <c r="AD23">
        <v>3844.7625249579451</v>
      </c>
      <c r="AE23">
        <v>5185.627859057814</v>
      </c>
      <c r="AF23">
        <v>127.28704668072319</v>
      </c>
      <c r="AG23">
        <v>184.65229946254959</v>
      </c>
      <c r="AH23">
        <v>259.68913796791446</v>
      </c>
      <c r="AI23">
        <v>200.3848615317907</v>
      </c>
      <c r="AJ23">
        <v>290.69356563941233</v>
      </c>
      <c r="AK23">
        <v>408.82221176470586</v>
      </c>
      <c r="AL23">
        <v>273.48267638285819</v>
      </c>
      <c r="AM23">
        <v>396.73483181627512</v>
      </c>
      <c r="AN23">
        <v>557.95528556149736</v>
      </c>
      <c r="AP23">
        <f t="shared" si="3"/>
        <v>2031</v>
      </c>
      <c r="AQ23">
        <f>AG23+9*G97</f>
        <v>2093.3950906460791</v>
      </c>
      <c r="AR23" s="171">
        <f t="shared" si="4"/>
        <v>215.54174458340268</v>
      </c>
      <c r="AS23" s="171">
        <f>AR23+AG60</f>
        <v>235.7171826474154</v>
      </c>
    </row>
    <row r="24" spans="1:45">
      <c r="A24">
        <v>2032</v>
      </c>
      <c r="B24">
        <v>1539.4497034192425</v>
      </c>
      <c r="C24">
        <v>2910.5220955270051</v>
      </c>
      <c r="D24">
        <v>2283.6172846619429</v>
      </c>
      <c r="E24">
        <v>1323.7162733014093</v>
      </c>
      <c r="F24">
        <v>2799.9999999999995</v>
      </c>
      <c r="G24">
        <v>2198.5572437163819</v>
      </c>
      <c r="H24">
        <v>4329.6000051735737</v>
      </c>
      <c r="I24">
        <v>1669.1775201131863</v>
      </c>
      <c r="J24">
        <v>1847.7795147652973</v>
      </c>
      <c r="K24">
        <v>2192.663469176724</v>
      </c>
      <c r="L24">
        <v>2192.663469176724</v>
      </c>
      <c r="M24">
        <v>260.83449564769393</v>
      </c>
      <c r="N24">
        <v>387.86916355680131</v>
      </c>
      <c r="O24">
        <v>1016.2773432728593</v>
      </c>
      <c r="P24">
        <v>1223.7422447102181</v>
      </c>
      <c r="Q24">
        <v>1100.0622042693863</v>
      </c>
      <c r="R24">
        <v>1347.300966353017</v>
      </c>
      <c r="S24">
        <v>1942.8588184882944</v>
      </c>
      <c r="T24">
        <v>1255.3300878235389</v>
      </c>
      <c r="U24">
        <v>1641.4105727947583</v>
      </c>
      <c r="V24">
        <v>2517.0366867848038</v>
      </c>
      <c r="W24">
        <v>1348.0562167881831</v>
      </c>
      <c r="X24">
        <v>1778.6285080888649</v>
      </c>
      <c r="Y24">
        <v>3725.3733080832458</v>
      </c>
      <c r="Z24">
        <v>1234.8118774523848</v>
      </c>
      <c r="AA24">
        <v>1716.0714820080227</v>
      </c>
      <c r="AB24">
        <v>1888.2035705544329</v>
      </c>
      <c r="AC24">
        <v>2922.4489181098211</v>
      </c>
      <c r="AD24">
        <v>3762.3404968721661</v>
      </c>
      <c r="AE24">
        <v>5147.7314369934256</v>
      </c>
      <c r="AF24">
        <v>124.74695040549814</v>
      </c>
      <c r="AG24">
        <v>182.31492858327681</v>
      </c>
      <c r="AH24">
        <v>256.40193368983961</v>
      </c>
      <c r="AI24">
        <v>196.386050547786</v>
      </c>
      <c r="AJ24">
        <v>287.01390025157167</v>
      </c>
      <c r="AK24">
        <v>403.64724705882355</v>
      </c>
      <c r="AL24">
        <v>268.02515069007387</v>
      </c>
      <c r="AM24">
        <v>391.71287191986653</v>
      </c>
      <c r="AN24">
        <v>550.89256042780755</v>
      </c>
      <c r="AP24">
        <f t="shared" si="3"/>
        <v>2032</v>
      </c>
      <c r="AQ24">
        <f>AG24+9*G98</f>
        <v>2066.8964186125845</v>
      </c>
      <c r="AR24" s="171">
        <f t="shared" si="4"/>
        <v>212.81336806968875</v>
      </c>
      <c r="AS24" s="171">
        <f>AR24+AG61</f>
        <v>232.73342084175195</v>
      </c>
    </row>
    <row r="25" spans="1:45">
      <c r="A25">
        <v>2033</v>
      </c>
      <c r="B25">
        <v>1535.1197648425052</v>
      </c>
      <c r="C25">
        <v>2901.8858469605802</v>
      </c>
      <c r="D25">
        <v>2276.4666835062262</v>
      </c>
      <c r="E25">
        <v>1323.200874746402</v>
      </c>
      <c r="F25">
        <v>2799.9999999999991</v>
      </c>
      <c r="G25">
        <v>2177.8836022084747</v>
      </c>
      <c r="H25">
        <v>4293.8667005279895</v>
      </c>
      <c r="I25">
        <v>1635.3476748955416</v>
      </c>
      <c r="J25">
        <v>1810.3298761093645</v>
      </c>
      <c r="K25">
        <v>2148.724634772338</v>
      </c>
      <c r="L25">
        <v>2148.724634772338</v>
      </c>
      <c r="M25">
        <v>251.79213074136331</v>
      </c>
      <c r="N25">
        <v>375.10381940355592</v>
      </c>
      <c r="O25">
        <v>985.01672260697546</v>
      </c>
      <c r="P25">
        <v>1185.85971252384</v>
      </c>
      <c r="Q25">
        <v>1086.1044497036612</v>
      </c>
      <c r="R25">
        <v>1335.1163411890068</v>
      </c>
      <c r="S25">
        <v>1911.1261183878914</v>
      </c>
      <c r="T25">
        <v>1238.3625183258127</v>
      </c>
      <c r="U25">
        <v>1621.8469424627713</v>
      </c>
      <c r="V25">
        <v>2470.5645282666892</v>
      </c>
      <c r="W25">
        <v>1327.3820876573993</v>
      </c>
      <c r="X25">
        <v>1757.0049506978032</v>
      </c>
      <c r="Y25">
        <v>3619.6234366825652</v>
      </c>
      <c r="Z25">
        <v>1217.5272082704453</v>
      </c>
      <c r="AA25">
        <v>1697.9440819646327</v>
      </c>
      <c r="AB25">
        <v>1877.6332351904975</v>
      </c>
      <c r="AC25">
        <v>2854.5569694666278</v>
      </c>
      <c r="AD25">
        <v>3688.5738253266413</v>
      </c>
      <c r="AE25">
        <v>5113.0755242242585</v>
      </c>
      <c r="AF25">
        <v>122.20685413027304</v>
      </c>
      <c r="AG25">
        <v>179.97755770400406</v>
      </c>
      <c r="AH25">
        <v>253.11472941176476</v>
      </c>
      <c r="AI25">
        <v>192.38723956378129</v>
      </c>
      <c r="AJ25">
        <v>283.33423486373107</v>
      </c>
      <c r="AK25">
        <v>398.47228235294125</v>
      </c>
      <c r="AL25">
        <v>262.56762499728956</v>
      </c>
      <c r="AM25">
        <v>386.690912023458</v>
      </c>
      <c r="AN25">
        <v>543.82983529411774</v>
      </c>
      <c r="AP25">
        <f t="shared" si="3"/>
        <v>2033</v>
      </c>
      <c r="AQ25">
        <f>AG25+9*G99</f>
        <v>2040.3977465790895</v>
      </c>
      <c r="AR25" s="171">
        <f t="shared" si="4"/>
        <v>210.08499155597474</v>
      </c>
      <c r="AS25" s="171">
        <f>AR25+AG62</f>
        <v>229.74965903608842</v>
      </c>
    </row>
    <row r="26" spans="1:45">
      <c r="A26">
        <v>2034</v>
      </c>
      <c r="B26">
        <v>1530.4616488666657</v>
      </c>
      <c r="C26">
        <v>2891.1943755367438</v>
      </c>
      <c r="D26">
        <v>2268.1296568749117</v>
      </c>
      <c r="E26">
        <v>1323.7405256785141</v>
      </c>
      <c r="F26">
        <v>2799.9999999999991</v>
      </c>
      <c r="G26">
        <v>2164.6194781085801</v>
      </c>
      <c r="H26">
        <v>4258.1333958824043</v>
      </c>
      <c r="I26">
        <v>1602.2034718062259</v>
      </c>
      <c r="J26">
        <v>1773.6392432894922</v>
      </c>
      <c r="K26">
        <v>2104.9287701474236</v>
      </c>
      <c r="L26">
        <v>2104.9287701474236</v>
      </c>
      <c r="M26">
        <v>243.71332417971547</v>
      </c>
      <c r="N26">
        <v>362.66863717219564</v>
      </c>
      <c r="O26">
        <v>955.9945275859078</v>
      </c>
      <c r="P26">
        <v>1151.1102543845491</v>
      </c>
      <c r="Q26">
        <v>1072.1466951379366</v>
      </c>
      <c r="R26">
        <v>1322.9317160249966</v>
      </c>
      <c r="S26">
        <v>1879.393418287488</v>
      </c>
      <c r="T26">
        <v>1221.3949488280866</v>
      </c>
      <c r="U26">
        <v>1602.2833121307842</v>
      </c>
      <c r="V26">
        <v>2424.0923697485741</v>
      </c>
      <c r="W26">
        <v>1306.7079585266156</v>
      </c>
      <c r="X26">
        <v>1735.3813933067415</v>
      </c>
      <c r="Y26">
        <v>3513.8735652818841</v>
      </c>
      <c r="Z26">
        <v>1200.1856691455473</v>
      </c>
      <c r="AA26">
        <v>1679.7920621342137</v>
      </c>
      <c r="AB26">
        <v>1867.0563016351653</v>
      </c>
      <c r="AC26">
        <v>2794.1348405680856</v>
      </c>
      <c r="AD26">
        <v>3622.6462503831362</v>
      </c>
      <c r="AE26">
        <v>5081.2748917285089</v>
      </c>
      <c r="AF26">
        <v>119.66675785504796</v>
      </c>
      <c r="AG26">
        <v>177.64018682473127</v>
      </c>
      <c r="AH26">
        <v>249.8275251336899</v>
      </c>
      <c r="AI26">
        <v>188.38842857977659</v>
      </c>
      <c r="AJ26">
        <v>279.65456947589041</v>
      </c>
      <c r="AK26">
        <v>393.29731764705889</v>
      </c>
      <c r="AL26">
        <v>257.11009930450518</v>
      </c>
      <c r="AM26">
        <v>381.66895212704941</v>
      </c>
      <c r="AN26">
        <v>536.76711016042782</v>
      </c>
      <c r="AP26">
        <f t="shared" si="3"/>
        <v>2034</v>
      </c>
      <c r="AQ26">
        <f>AG26+9*G100</f>
        <v>2013.8990745455947</v>
      </c>
      <c r="AR26" s="171">
        <f t="shared" si="4"/>
        <v>207.35661504226076</v>
      </c>
      <c r="AS26" s="171">
        <f>AR26+AG63</f>
        <v>226.76589723042491</v>
      </c>
    </row>
    <row r="27" spans="1:45">
      <c r="A27">
        <v>2035</v>
      </c>
      <c r="B27">
        <v>1526.9133388212481</v>
      </c>
      <c r="C27">
        <v>2885.6738321166845</v>
      </c>
      <c r="D27">
        <v>2264.3633181399564</v>
      </c>
      <c r="E27">
        <v>1323.1348904297984</v>
      </c>
      <c r="F27">
        <v>2799.9999999999995</v>
      </c>
      <c r="G27">
        <v>2144.4078266248907</v>
      </c>
      <c r="H27">
        <v>4222.4000912368192</v>
      </c>
      <c r="I27">
        <v>1569.7310146797352</v>
      </c>
      <c r="J27">
        <v>1737.6922332504669</v>
      </c>
      <c r="K27">
        <v>2062.0098938631322</v>
      </c>
      <c r="L27">
        <v>2062.0098938631322</v>
      </c>
      <c r="M27">
        <v>235.84149097052409</v>
      </c>
      <c r="N27">
        <v>351.98095631250425</v>
      </c>
      <c r="O27">
        <v>929.11572273584113</v>
      </c>
      <c r="P27">
        <v>1118.6439299810359</v>
      </c>
      <c r="Q27">
        <v>1058.1889405722118</v>
      </c>
      <c r="R27">
        <v>1310.7470908609866</v>
      </c>
      <c r="S27">
        <v>1847.6607181870845</v>
      </c>
      <c r="T27">
        <v>1204.4273793303603</v>
      </c>
      <c r="U27">
        <v>1582.719681798797</v>
      </c>
      <c r="V27">
        <v>2377.6202112304591</v>
      </c>
      <c r="W27">
        <v>1286.0338293958318</v>
      </c>
      <c r="X27">
        <v>1713.7578359156794</v>
      </c>
      <c r="Y27">
        <v>3408.1236938812035</v>
      </c>
      <c r="Z27">
        <v>1182.7872600776914</v>
      </c>
      <c r="AA27">
        <v>1661.61542251677</v>
      </c>
      <c r="AB27">
        <v>1856.4727698884349</v>
      </c>
      <c r="AC27">
        <v>2740.3599652372491</v>
      </c>
      <c r="AD27">
        <v>3563.7562909392891</v>
      </c>
      <c r="AE27">
        <v>5051.9482523565002</v>
      </c>
      <c r="AF27">
        <v>117.12666157982289</v>
      </c>
      <c r="AG27">
        <v>175.30281594545849</v>
      </c>
      <c r="AH27">
        <v>246.54032085561502</v>
      </c>
      <c r="AI27">
        <v>184.38961759577188</v>
      </c>
      <c r="AJ27">
        <v>275.9749040880497</v>
      </c>
      <c r="AK27">
        <v>388.12235294117659</v>
      </c>
      <c r="AL27">
        <v>251.65257361172087</v>
      </c>
      <c r="AM27">
        <v>376.64699223064093</v>
      </c>
      <c r="AN27">
        <v>529.70438502673812</v>
      </c>
      <c r="AP27">
        <f t="shared" si="3"/>
        <v>2035</v>
      </c>
      <c r="AQ27">
        <f>AG27+9*G101</f>
        <v>1987.4004025121001</v>
      </c>
      <c r="AR27" s="171">
        <f t="shared" si="4"/>
        <v>204.62823852854683</v>
      </c>
      <c r="AS27" s="171">
        <f>AR27+AG64</f>
        <v>223.78213542476144</v>
      </c>
    </row>
    <row r="28" spans="1:45">
      <c r="A28">
        <v>2036</v>
      </c>
      <c r="B28">
        <v>1523.012020346335</v>
      </c>
      <c r="C28">
        <v>2878.0447737427066</v>
      </c>
      <c r="D28">
        <v>2257.9213132524251</v>
      </c>
      <c r="E28">
        <v>1323.5366408432535</v>
      </c>
      <c r="F28">
        <v>2799.9999999999991</v>
      </c>
      <c r="G28">
        <v>2131.3475824941693</v>
      </c>
      <c r="H28">
        <v>4186.6667865912341</v>
      </c>
      <c r="I28">
        <v>1537.9166889893488</v>
      </c>
      <c r="J28">
        <v>1702.473774711209</v>
      </c>
      <c r="K28">
        <v>2020.6505986856018</v>
      </c>
      <c r="L28">
        <v>2020.6505986856018</v>
      </c>
      <c r="M28">
        <v>228.87175121932518</v>
      </c>
      <c r="N28">
        <v>341.557842798259</v>
      </c>
      <c r="O28">
        <v>903.588473468345</v>
      </c>
      <c r="P28">
        <v>1088.3656671133047</v>
      </c>
      <c r="Q28">
        <v>1044.2311860064874</v>
      </c>
      <c r="R28">
        <v>1298.5624656969765</v>
      </c>
      <c r="S28">
        <v>1815.9280180866813</v>
      </c>
      <c r="T28">
        <v>1187.4598098326342</v>
      </c>
      <c r="U28">
        <v>1563.1560514668099</v>
      </c>
      <c r="V28">
        <v>2331.148052712344</v>
      </c>
      <c r="W28">
        <v>1265.3597002650481</v>
      </c>
      <c r="X28">
        <v>1692.1342785246177</v>
      </c>
      <c r="Y28">
        <v>3302.3738224805229</v>
      </c>
      <c r="Z28">
        <v>1165.3319810668777</v>
      </c>
      <c r="AA28">
        <v>1643.4141631122982</v>
      </c>
      <c r="AB28">
        <v>1845.8826399503057</v>
      </c>
      <c r="AC28">
        <v>2692.4413318668976</v>
      </c>
      <c r="AD28">
        <v>3511.1140449076233</v>
      </c>
      <c r="AE28">
        <v>5024.7174073612014</v>
      </c>
      <c r="AF28">
        <v>114.58656530459781</v>
      </c>
      <c r="AG28">
        <v>172.96544506618577</v>
      </c>
      <c r="AH28">
        <v>243.2531165775402</v>
      </c>
      <c r="AI28">
        <v>180.39080661176718</v>
      </c>
      <c r="AJ28">
        <v>272.2952387002091</v>
      </c>
      <c r="AK28">
        <v>382.94738823529428</v>
      </c>
      <c r="AL28">
        <v>246.19504791893658</v>
      </c>
      <c r="AM28">
        <v>371.6250323342324</v>
      </c>
      <c r="AN28">
        <v>522.64165989304831</v>
      </c>
      <c r="AP28">
        <f t="shared" si="3"/>
        <v>2036</v>
      </c>
      <c r="AQ28">
        <f>AG28+9*G102</f>
        <v>1960.9017304786057</v>
      </c>
      <c r="AR28" s="171">
        <f t="shared" si="4"/>
        <v>201.89986201483291</v>
      </c>
      <c r="AS28" s="171">
        <f>AR28+AG65</f>
        <v>220.79837361909799</v>
      </c>
    </row>
    <row r="29" spans="1:45">
      <c r="A29">
        <v>2037</v>
      </c>
      <c r="B29">
        <v>1520.1463622559313</v>
      </c>
      <c r="C29">
        <v>2873.2210076289175</v>
      </c>
      <c r="D29">
        <v>2254.436871025418</v>
      </c>
      <c r="E29">
        <v>1323.5105144019303</v>
      </c>
      <c r="F29">
        <v>2799.9999999999991</v>
      </c>
      <c r="G29">
        <v>2111.5849172924768</v>
      </c>
      <c r="H29">
        <v>4150.9334819456499</v>
      </c>
      <c r="I29">
        <v>1506.7471561390535</v>
      </c>
      <c r="J29">
        <v>1667.9691018459323</v>
      </c>
      <c r="K29">
        <v>1979.4216992016402</v>
      </c>
      <c r="L29">
        <v>1979.4216992016402</v>
      </c>
      <c r="M29">
        <v>222.0747512477005</v>
      </c>
      <c r="N29">
        <v>332.0808199772116</v>
      </c>
      <c r="O29">
        <v>880.04854983608868</v>
      </c>
      <c r="P29">
        <v>1059.4959494511036</v>
      </c>
      <c r="Q29">
        <v>1030.2734314407626</v>
      </c>
      <c r="R29">
        <v>1286.3778405329663</v>
      </c>
      <c r="S29">
        <v>1784.1953179862778</v>
      </c>
      <c r="T29">
        <v>1170.4922403349078</v>
      </c>
      <c r="U29">
        <v>1543.5924211348229</v>
      </c>
      <c r="V29">
        <v>2284.6758941942289</v>
      </c>
      <c r="W29">
        <v>1244.6855711342644</v>
      </c>
      <c r="X29">
        <v>1670.510721133556</v>
      </c>
      <c r="Y29">
        <v>3196.6239510798418</v>
      </c>
      <c r="Z29">
        <v>1147.8198321131058</v>
      </c>
      <c r="AA29">
        <v>1625.1882839208004</v>
      </c>
      <c r="AB29">
        <v>1835.2859118207807</v>
      </c>
      <c r="AC29">
        <v>2649.6145951656713</v>
      </c>
      <c r="AD29">
        <v>3463.9388111120747</v>
      </c>
      <c r="AE29">
        <v>4999.2066121006665</v>
      </c>
      <c r="AF29">
        <v>112.04646902937272</v>
      </c>
      <c r="AG29">
        <v>170.62807418691295</v>
      </c>
      <c r="AH29">
        <v>239.96591229946532</v>
      </c>
      <c r="AI29">
        <v>176.3919956277625</v>
      </c>
      <c r="AJ29">
        <v>268.61557331236844</v>
      </c>
      <c r="AK29">
        <v>377.77242352941192</v>
      </c>
      <c r="AL29">
        <v>240.73752222615221</v>
      </c>
      <c r="AM29">
        <v>366.60307243782387</v>
      </c>
      <c r="AN29">
        <v>515.5789347593585</v>
      </c>
      <c r="AP29">
        <f t="shared" si="3"/>
        <v>2037</v>
      </c>
      <c r="AQ29">
        <f>AG29+9*G103</f>
        <v>1934.4030584451111</v>
      </c>
      <c r="AR29" s="171">
        <f t="shared" si="4"/>
        <v>199.17148550111895</v>
      </c>
      <c r="AS29" s="171">
        <f>AR29+AG66</f>
        <v>217.81461181343451</v>
      </c>
    </row>
    <row r="30" spans="1:45">
      <c r="A30">
        <v>2038</v>
      </c>
      <c r="B30">
        <v>1516.9058838806602</v>
      </c>
      <c r="C30">
        <v>2867.6680244689596</v>
      </c>
      <c r="D30">
        <v>2249.6943451498128</v>
      </c>
      <c r="E30">
        <v>1323.0715167062392</v>
      </c>
      <c r="F30">
        <v>2799.9999999999995</v>
      </c>
      <c r="G30">
        <v>2098.7245769317569</v>
      </c>
      <c r="H30">
        <v>4115.2001773000657</v>
      </c>
      <c r="I30">
        <v>1476.2093478711499</v>
      </c>
      <c r="J30">
        <v>1634.163748093363</v>
      </c>
      <c r="K30">
        <v>1939.6944338847979</v>
      </c>
      <c r="L30">
        <v>1939.6944338847979</v>
      </c>
      <c r="M30">
        <v>216.12194249412789</v>
      </c>
      <c r="N30">
        <v>323.50753267089772</v>
      </c>
      <c r="O30">
        <v>857.73395927357012</v>
      </c>
      <c r="P30">
        <v>1032.6576564797549</v>
      </c>
      <c r="Q30">
        <v>1016.3156768750379</v>
      </c>
      <c r="R30">
        <v>1274.1932153689561</v>
      </c>
      <c r="S30">
        <v>1752.4626178858741</v>
      </c>
      <c r="T30">
        <v>1153.5246708371817</v>
      </c>
      <c r="U30">
        <v>1524.0287908028358</v>
      </c>
      <c r="V30">
        <v>2238.2037356761139</v>
      </c>
      <c r="W30">
        <v>1224.0114420034809</v>
      </c>
      <c r="X30">
        <v>1648.8871637424941</v>
      </c>
      <c r="Y30">
        <v>3090.8740796791608</v>
      </c>
      <c r="Z30">
        <v>1130.2508132163757</v>
      </c>
      <c r="AA30">
        <v>1606.9377849422769</v>
      </c>
      <c r="AB30">
        <v>1824.6825854998576</v>
      </c>
      <c r="AC30">
        <v>2611.1378868522092</v>
      </c>
      <c r="AD30">
        <v>3421.4572920031083</v>
      </c>
      <c r="AE30">
        <v>4975.0420966587817</v>
      </c>
      <c r="AF30">
        <v>109.50637275414762</v>
      </c>
      <c r="AG30">
        <v>168.29070330764023</v>
      </c>
      <c r="AH30">
        <v>236.67870802139046</v>
      </c>
      <c r="AI30">
        <v>172.39318464375779</v>
      </c>
      <c r="AJ30">
        <v>264.93590792452778</v>
      </c>
      <c r="AK30">
        <v>372.59745882352951</v>
      </c>
      <c r="AL30">
        <v>235.27999653336789</v>
      </c>
      <c r="AM30">
        <v>361.58111254141534</v>
      </c>
      <c r="AN30">
        <v>508.51620962566858</v>
      </c>
      <c r="AP30">
        <f t="shared" si="3"/>
        <v>2038</v>
      </c>
      <c r="AQ30">
        <f>AG30+9*G104</f>
        <v>1907.9043864116165</v>
      </c>
      <c r="AR30" s="171">
        <f t="shared" si="4"/>
        <v>196.443108987405</v>
      </c>
      <c r="AS30" s="171">
        <f>AR30+AG67</f>
        <v>214.83085000777103</v>
      </c>
    </row>
    <row r="31" spans="1:45">
      <c r="A31">
        <v>2039</v>
      </c>
      <c r="B31">
        <v>1515.2950535872667</v>
      </c>
      <c r="C31">
        <v>2864.0668766796102</v>
      </c>
      <c r="D31">
        <v>2247.0684529334817</v>
      </c>
      <c r="E31">
        <v>1323.5611348102439</v>
      </c>
      <c r="F31">
        <v>2799.9999999999986</v>
      </c>
      <c r="G31">
        <v>2079.398311330815</v>
      </c>
      <c r="H31">
        <v>4079.4668726544796</v>
      </c>
      <c r="I31">
        <v>1446.2904607872069</v>
      </c>
      <c r="J31">
        <v>1601.043540091438</v>
      </c>
      <c r="K31">
        <v>1900.089769471949</v>
      </c>
      <c r="L31">
        <v>1900.089769471949</v>
      </c>
      <c r="M31">
        <v>210.31021540593849</v>
      </c>
      <c r="N31">
        <v>315.13360352624852</v>
      </c>
      <c r="O31">
        <v>836.59678746652503</v>
      </c>
      <c r="P31">
        <v>1007.7640921186769</v>
      </c>
      <c r="Q31">
        <v>1002.3579223093133</v>
      </c>
      <c r="R31">
        <v>1262.0085902049459</v>
      </c>
      <c r="S31">
        <v>1720.7299177854711</v>
      </c>
      <c r="T31">
        <v>1136.5571013394556</v>
      </c>
      <c r="U31">
        <v>1504.4651604708486</v>
      </c>
      <c r="V31">
        <v>2191.7315771579997</v>
      </c>
      <c r="W31">
        <v>1203.3373128726969</v>
      </c>
      <c r="X31">
        <v>1627.2636063514321</v>
      </c>
      <c r="Y31">
        <v>2985.1242082784797</v>
      </c>
      <c r="Z31">
        <v>1112.6249243766883</v>
      </c>
      <c r="AA31">
        <v>1588.6626661767257</v>
      </c>
      <c r="AB31">
        <v>1814.0726609875367</v>
      </c>
      <c r="AC31">
        <v>2576.2882228053286</v>
      </c>
      <c r="AD31">
        <v>3382.9022148619829</v>
      </c>
      <c r="AE31">
        <v>4951.8516980871709</v>
      </c>
      <c r="AF31">
        <v>106.96627647892255</v>
      </c>
      <c r="AG31">
        <v>165.95333242836745</v>
      </c>
      <c r="AH31">
        <v>233.39150374331558</v>
      </c>
      <c r="AI31">
        <v>168.39437365975309</v>
      </c>
      <c r="AJ31">
        <v>261.25624253668713</v>
      </c>
      <c r="AK31">
        <v>367.42249411764715</v>
      </c>
      <c r="AL31">
        <v>229.82247084058361</v>
      </c>
      <c r="AM31">
        <v>356.55915264500686</v>
      </c>
      <c r="AN31">
        <v>501.45348449197877</v>
      </c>
      <c r="AP31">
        <f t="shared" si="3"/>
        <v>2039</v>
      </c>
      <c r="AQ31">
        <f>AG31+9*G105</f>
        <v>1881.4057143781217</v>
      </c>
      <c r="AR31" s="171">
        <f t="shared" si="4"/>
        <v>193.71473247369104</v>
      </c>
      <c r="AS31" s="171">
        <f>AR31+AG68</f>
        <v>211.84708820210756</v>
      </c>
    </row>
    <row r="32" spans="1:45">
      <c r="A32">
        <v>2040</v>
      </c>
      <c r="B32">
        <v>1510.6601033478321</v>
      </c>
      <c r="C32">
        <v>2855.7862695729941</v>
      </c>
      <c r="D32">
        <v>2241.2252352947348</v>
      </c>
      <c r="E32">
        <v>1323.6197885674924</v>
      </c>
      <c r="F32">
        <v>2799.9999999999991</v>
      </c>
      <c r="G32">
        <v>2066.7339994150479</v>
      </c>
      <c r="H32">
        <v>4043.7335680088968</v>
      </c>
      <c r="I32">
        <v>1416.9779509800601</v>
      </c>
      <c r="J32">
        <v>1568.5945917349263</v>
      </c>
      <c r="K32">
        <v>1861.2792300092358</v>
      </c>
      <c r="L32">
        <v>1861.2792300092358</v>
      </c>
      <c r="M32">
        <v>205.28815036866573</v>
      </c>
      <c r="N32">
        <v>306.95466293219539</v>
      </c>
      <c r="O32">
        <v>816.59064257758143</v>
      </c>
      <c r="P32">
        <v>983.42799652798908</v>
      </c>
      <c r="Q32">
        <v>988.40016774358855</v>
      </c>
      <c r="R32">
        <v>1249.8239650409359</v>
      </c>
      <c r="S32">
        <v>1688.9972176850677</v>
      </c>
      <c r="T32">
        <v>1119.5895318417292</v>
      </c>
      <c r="U32">
        <v>1484.9015301388615</v>
      </c>
      <c r="V32">
        <v>2145.2594186398846</v>
      </c>
      <c r="W32">
        <v>1182.6631837419134</v>
      </c>
      <c r="X32">
        <v>1605.64004896037</v>
      </c>
      <c r="Y32">
        <v>2879.3743368777987</v>
      </c>
      <c r="Z32">
        <v>1094.9421655940425</v>
      </c>
      <c r="AA32">
        <v>1570.3629276241477</v>
      </c>
      <c r="AB32">
        <v>1803.456138283819</v>
      </c>
      <c r="AC32">
        <v>2544.3584512052707</v>
      </c>
      <c r="AD32">
        <v>3347.5112597471079</v>
      </c>
      <c r="AE32">
        <v>4929.2645744626334</v>
      </c>
      <c r="AF32">
        <v>104.42618020369746</v>
      </c>
      <c r="AG32">
        <v>163.61596154909466</v>
      </c>
      <c r="AH32">
        <v>230.10429946524076</v>
      </c>
      <c r="AI32">
        <v>164.39556267574838</v>
      </c>
      <c r="AJ32">
        <v>257.57657714884647</v>
      </c>
      <c r="AK32">
        <v>362.24752941176484</v>
      </c>
      <c r="AL32">
        <v>224.36494514779926</v>
      </c>
      <c r="AM32">
        <v>351.53719274859833</v>
      </c>
      <c r="AN32">
        <v>494.39075935828902</v>
      </c>
      <c r="AP32">
        <f t="shared" si="3"/>
        <v>2040</v>
      </c>
      <c r="AQ32">
        <f>AG32+9*G106</f>
        <v>1854.9070423446276</v>
      </c>
      <c r="AR32" s="171">
        <f t="shared" si="4"/>
        <v>190.98635595997712</v>
      </c>
      <c r="AS32" s="171">
        <f>AR32+AG69</f>
        <v>208.86332639644411</v>
      </c>
    </row>
    <row r="33" spans="1:45">
      <c r="A33">
        <v>2041</v>
      </c>
      <c r="B33">
        <v>1510.8367944305705</v>
      </c>
      <c r="C33">
        <v>2855.86565252321</v>
      </c>
      <c r="D33">
        <v>2241.2879734328085</v>
      </c>
      <c r="E33">
        <v>1323.262565291521</v>
      </c>
      <c r="F33">
        <v>2799.9999999999991</v>
      </c>
      <c r="G33">
        <v>2047.8319496465915</v>
      </c>
      <c r="H33">
        <v>4011.5735938278694</v>
      </c>
      <c r="I33">
        <v>1388.259528774601</v>
      </c>
      <c r="J33">
        <v>1536.8032983534831</v>
      </c>
      <c r="K33">
        <v>1823.8872997172439</v>
      </c>
      <c r="L33">
        <v>1823.8872997172439</v>
      </c>
      <c r="M33">
        <v>200.37793078676634</v>
      </c>
      <c r="N33">
        <v>299.60661855657077</v>
      </c>
      <c r="O33">
        <v>797.67061265275038</v>
      </c>
      <c r="P33">
        <v>960.91780866113834</v>
      </c>
      <c r="Q33">
        <v>974.44241317786384</v>
      </c>
      <c r="R33">
        <v>1237.6393398769255</v>
      </c>
      <c r="S33">
        <v>1657.2645175846644</v>
      </c>
      <c r="T33">
        <v>1102.6219623440029</v>
      </c>
      <c r="U33">
        <v>1465.3378998068742</v>
      </c>
      <c r="V33">
        <v>2098.7872601217696</v>
      </c>
      <c r="W33">
        <v>1161.9890546111296</v>
      </c>
      <c r="X33">
        <v>1584.0164915693083</v>
      </c>
      <c r="Y33">
        <v>2773.6244654771176</v>
      </c>
      <c r="Z33">
        <v>1077.2025368684388</v>
      </c>
      <c r="AA33">
        <v>1552.038569284543</v>
      </c>
      <c r="AB33">
        <v>1792.8330173887034</v>
      </c>
      <c r="AC33">
        <v>2514.6547139732711</v>
      </c>
      <c r="AD33">
        <v>3314.5262157696129</v>
      </c>
      <c r="AE33">
        <v>4906.910979845472</v>
      </c>
      <c r="AF33">
        <v>101.88608392847239</v>
      </c>
      <c r="AG33">
        <v>161.27859066982191</v>
      </c>
      <c r="AH33">
        <v>226.8170951871659</v>
      </c>
      <c r="AI33">
        <v>160.39675169174367</v>
      </c>
      <c r="AJ33">
        <v>253.89691176100584</v>
      </c>
      <c r="AK33">
        <v>357.07256470588254</v>
      </c>
      <c r="AL33">
        <v>218.90741945501495</v>
      </c>
      <c r="AM33">
        <v>346.5152328521898</v>
      </c>
      <c r="AN33">
        <v>487.32803422459921</v>
      </c>
      <c r="AP33">
        <f t="shared" si="3"/>
        <v>2041</v>
      </c>
      <c r="AQ33">
        <f>AG33+9*G107</f>
        <v>1828.408370311133</v>
      </c>
      <c r="AR33" s="171">
        <f t="shared" si="4"/>
        <v>188.25797944626316</v>
      </c>
      <c r="AS33" s="171">
        <f>AR33+AG70</f>
        <v>205.8795645907806</v>
      </c>
    </row>
    <row r="34" spans="1:45">
      <c r="A34">
        <v>2042</v>
      </c>
      <c r="B34">
        <v>1511.1638044923</v>
      </c>
      <c r="C34">
        <v>2856.3071161065445</v>
      </c>
      <c r="D34">
        <v>2241.2766538537485</v>
      </c>
      <c r="E34">
        <v>1323.1330189978357</v>
      </c>
      <c r="F34">
        <v>2799.9999999999986</v>
      </c>
      <c r="G34">
        <v>2035.3598886566028</v>
      </c>
      <c r="H34">
        <v>3979.4136196468435</v>
      </c>
      <c r="I34">
        <v>1360.123153575167</v>
      </c>
      <c r="J34">
        <v>1505.6563310077099</v>
      </c>
      <c r="K34">
        <v>1786.6068949490739</v>
      </c>
      <c r="L34">
        <v>1786.6068949490739</v>
      </c>
      <c r="M34">
        <v>195.57717153437591</v>
      </c>
      <c r="N34">
        <v>292.42245904657489</v>
      </c>
      <c r="O34">
        <v>779.79322412419981</v>
      </c>
      <c r="P34">
        <v>938.8961964656695</v>
      </c>
      <c r="Q34">
        <v>960.48465861213913</v>
      </c>
      <c r="R34">
        <v>1225.4547147129153</v>
      </c>
      <c r="S34">
        <v>1625.5318174842612</v>
      </c>
      <c r="T34">
        <v>1085.654392846277</v>
      </c>
      <c r="U34">
        <v>1445.7742694748874</v>
      </c>
      <c r="V34">
        <v>2052.315101603655</v>
      </c>
      <c r="W34">
        <v>1141.3149254803459</v>
      </c>
      <c r="X34">
        <v>1562.3929341782464</v>
      </c>
      <c r="Y34">
        <v>2667.8745940764361</v>
      </c>
      <c r="Z34">
        <v>1059.406038199877</v>
      </c>
      <c r="AA34">
        <v>1533.6895911579124</v>
      </c>
      <c r="AB34">
        <v>1782.2032983021904</v>
      </c>
      <c r="AC34">
        <v>2486.4944098121264</v>
      </c>
      <c r="AD34">
        <v>3283.1923097183198</v>
      </c>
      <c r="AE34">
        <v>4884.4220852075741</v>
      </c>
      <c r="AF34">
        <v>99.345987653247306</v>
      </c>
      <c r="AG34">
        <v>158.94121979054913</v>
      </c>
      <c r="AH34">
        <v>223.52989090909102</v>
      </c>
      <c r="AI34">
        <v>156.39794070773897</v>
      </c>
      <c r="AJ34">
        <v>250.21724637316518</v>
      </c>
      <c r="AK34">
        <v>351.89760000000018</v>
      </c>
      <c r="AL34">
        <v>213.44989376223066</v>
      </c>
      <c r="AM34">
        <v>341.49327295578126</v>
      </c>
      <c r="AN34">
        <v>480.26530909090928</v>
      </c>
      <c r="AP34">
        <f t="shared" si="3"/>
        <v>2042</v>
      </c>
      <c r="AQ34">
        <f>AG34+9*G108</f>
        <v>1801.9096982776384</v>
      </c>
      <c r="AR34" s="171">
        <f t="shared" si="4"/>
        <v>185.52960293254921</v>
      </c>
      <c r="AS34" s="171">
        <f>AR34+AG71</f>
        <v>202.89580278511713</v>
      </c>
    </row>
    <row r="35" spans="1:45">
      <c r="A35">
        <v>2043</v>
      </c>
      <c r="B35">
        <v>1511.0068969895055</v>
      </c>
      <c r="C35">
        <v>2855.8401000746048</v>
      </c>
      <c r="D35">
        <v>2241.1827564505011</v>
      </c>
      <c r="E35">
        <v>1323.2120904953069</v>
      </c>
      <c r="F35">
        <v>2799.9999999999986</v>
      </c>
      <c r="G35">
        <v>2016.8702602075391</v>
      </c>
      <c r="H35">
        <v>3947.253645465817</v>
      </c>
      <c r="I35">
        <v>1332.5570288173506</v>
      </c>
      <c r="J35">
        <v>1475.1406309008071</v>
      </c>
      <c r="K35">
        <v>1750.6923736992062</v>
      </c>
      <c r="L35">
        <v>1750.6923736992062</v>
      </c>
      <c r="M35">
        <v>190.88353686416892</v>
      </c>
      <c r="N35">
        <v>286.01643225925636</v>
      </c>
      <c r="O35">
        <v>762.29865530868756</v>
      </c>
      <c r="P35">
        <v>917.97066595519425</v>
      </c>
      <c r="Q35">
        <v>946.52690404641453</v>
      </c>
      <c r="R35">
        <v>1213.2700895489052</v>
      </c>
      <c r="S35">
        <v>1593.7991173838582</v>
      </c>
      <c r="T35">
        <v>1068.6868233485507</v>
      </c>
      <c r="U35">
        <v>1426.2106391429002</v>
      </c>
      <c r="V35">
        <v>2005.8429430855397</v>
      </c>
      <c r="W35">
        <v>1120.6407963495622</v>
      </c>
      <c r="X35">
        <v>1540.7693767871845</v>
      </c>
      <c r="Y35">
        <v>2562.1247226757555</v>
      </c>
      <c r="Z35">
        <v>1041.552669588357</v>
      </c>
      <c r="AA35">
        <v>1515.3159932442554</v>
      </c>
      <c r="AB35">
        <v>1771.5669810242803</v>
      </c>
      <c r="AC35">
        <v>2459.2046562761038</v>
      </c>
      <c r="AD35">
        <v>3252.7576664397484</v>
      </c>
      <c r="AE35">
        <v>4861.4298345027437</v>
      </c>
      <c r="AF35">
        <v>96.805891378022224</v>
      </c>
      <c r="AG35">
        <v>156.60384891127634</v>
      </c>
      <c r="AH35">
        <v>220.24268663101614</v>
      </c>
      <c r="AI35">
        <v>152.39912972373426</v>
      </c>
      <c r="AJ35">
        <v>246.53758098532452</v>
      </c>
      <c r="AK35">
        <v>346.72263529411782</v>
      </c>
      <c r="AL35">
        <v>207.99236806944631</v>
      </c>
      <c r="AM35">
        <v>336.47131305937268</v>
      </c>
      <c r="AN35">
        <v>473.20258395721947</v>
      </c>
      <c r="AP35">
        <f t="shared" si="3"/>
        <v>2043</v>
      </c>
      <c r="AQ35">
        <f>AG35+9*G109</f>
        <v>1775.4110262441436</v>
      </c>
      <c r="AR35" s="171">
        <f t="shared" si="4"/>
        <v>182.80122641883526</v>
      </c>
      <c r="AS35" s="171">
        <f>AR35+AG72</f>
        <v>199.91204097945365</v>
      </c>
    </row>
    <row r="36" spans="1:45">
      <c r="A36">
        <v>2044</v>
      </c>
      <c r="B36">
        <v>1510.9899059383547</v>
      </c>
      <c r="C36">
        <v>2856.3170631533476</v>
      </c>
      <c r="D36">
        <v>2240.9982821808608</v>
      </c>
      <c r="E36">
        <v>1323.4815200207033</v>
      </c>
      <c r="F36">
        <v>2799.9999999999991</v>
      </c>
      <c r="G36">
        <v>2004.5867674636429</v>
      </c>
      <c r="H36">
        <v>3915.0936712847911</v>
      </c>
      <c r="I36">
        <v>1305.549597022128</v>
      </c>
      <c r="J36">
        <v>1445.2434039034956</v>
      </c>
      <c r="K36">
        <v>1715.4893430071199</v>
      </c>
      <c r="L36">
        <v>1715.4893430071199</v>
      </c>
      <c r="M36">
        <v>186.29473940685739</v>
      </c>
      <c r="N36">
        <v>279.74552073798452</v>
      </c>
      <c r="O36">
        <v>745.78578088282643</v>
      </c>
      <c r="P36">
        <v>898.09841798745572</v>
      </c>
      <c r="Q36">
        <v>932.56914948068993</v>
      </c>
      <c r="R36">
        <v>1201.0854643848952</v>
      </c>
      <c r="S36">
        <v>1562.0664172834549</v>
      </c>
      <c r="T36">
        <v>1051.7192538508243</v>
      </c>
      <c r="U36">
        <v>1406.6470088109131</v>
      </c>
      <c r="V36">
        <v>1959.3707845674246</v>
      </c>
      <c r="W36">
        <v>1099.9666672187786</v>
      </c>
      <c r="X36">
        <v>1519.1458193961228</v>
      </c>
      <c r="Y36">
        <v>2456.3748512750744</v>
      </c>
      <c r="Z36">
        <v>1023.64243103388</v>
      </c>
      <c r="AA36">
        <v>1496.9177755435715</v>
      </c>
      <c r="AB36">
        <v>1760.9240655549722</v>
      </c>
      <c r="AC36">
        <v>2432.1212539032631</v>
      </c>
      <c r="AD36">
        <v>3222.4728711136804</v>
      </c>
      <c r="AE36">
        <v>4837.5668279150268</v>
      </c>
      <c r="AF36">
        <v>94.265795102797128</v>
      </c>
      <c r="AG36">
        <v>154.26647803200359</v>
      </c>
      <c r="AH36">
        <v>216.95548235294132</v>
      </c>
      <c r="AI36">
        <v>148.40031873972953</v>
      </c>
      <c r="AJ36">
        <v>242.8579155974839</v>
      </c>
      <c r="AK36">
        <v>341.54767058823552</v>
      </c>
      <c r="AL36">
        <v>202.53484237666194</v>
      </c>
      <c r="AM36">
        <v>331.44935316296426</v>
      </c>
      <c r="AN36">
        <v>466.13985882352972</v>
      </c>
      <c r="AP36">
        <f t="shared" si="3"/>
        <v>2044</v>
      </c>
      <c r="AQ36">
        <f>AG36+9*G110</f>
        <v>1748.9123542106493</v>
      </c>
      <c r="AR36" s="171">
        <f t="shared" si="4"/>
        <v>180.07284990512133</v>
      </c>
      <c r="AS36" s="171">
        <f>AR36+AG73</f>
        <v>196.9282791737902</v>
      </c>
    </row>
    <row r="37" spans="1:45">
      <c r="A37">
        <v>2045</v>
      </c>
      <c r="B37">
        <v>1511.0972027811554</v>
      </c>
      <c r="C37">
        <v>2855.884299220716</v>
      </c>
      <c r="D37">
        <v>2241.3118273992677</v>
      </c>
      <c r="E37">
        <v>1323.3277278793548</v>
      </c>
      <c r="F37">
        <v>2799.9999999999986</v>
      </c>
      <c r="G37">
        <v>1986.4981418913219</v>
      </c>
      <c r="H37">
        <v>3882.9336971037633</v>
      </c>
      <c r="I37">
        <v>1279.0895349502264</v>
      </c>
      <c r="J37">
        <v>1415.9521151899007</v>
      </c>
      <c r="K37">
        <v>1680.3877769783339</v>
      </c>
      <c r="L37">
        <v>1680.3877769783339</v>
      </c>
      <c r="M37">
        <v>182.40463276174893</v>
      </c>
      <c r="N37">
        <v>273.60694914262336</v>
      </c>
      <c r="O37">
        <v>729.61853104699571</v>
      </c>
      <c r="P37">
        <v>879.23801739731914</v>
      </c>
      <c r="Q37">
        <v>918.61139491496499</v>
      </c>
      <c r="R37">
        <v>1188.900839220885</v>
      </c>
      <c r="S37">
        <v>1530.3337171830517</v>
      </c>
      <c r="T37">
        <v>1034.7516843530982</v>
      </c>
      <c r="U37">
        <v>1387.0833784789261</v>
      </c>
      <c r="V37">
        <v>1912.8986260493095</v>
      </c>
      <c r="W37">
        <v>1079.2925380879947</v>
      </c>
      <c r="X37">
        <v>1497.5222620050608</v>
      </c>
      <c r="Y37">
        <v>2350.6249798743934</v>
      </c>
      <c r="Z37">
        <v>1005.6753225364436</v>
      </c>
      <c r="AA37">
        <v>1478.4949380558612</v>
      </c>
      <c r="AB37">
        <v>1750.2745518942666</v>
      </c>
      <c r="AC37">
        <v>2404.5881598963156</v>
      </c>
      <c r="AD37">
        <v>3191.5906111731429</v>
      </c>
      <c r="AE37">
        <v>4812.4662263501386</v>
      </c>
      <c r="AF37">
        <v>91.725698827572074</v>
      </c>
      <c r="AG37">
        <v>151.92910715273081</v>
      </c>
      <c r="AH37">
        <v>213.66827807486646</v>
      </c>
      <c r="AI37">
        <v>144.40150775572485</v>
      </c>
      <c r="AJ37">
        <v>239.17825020964324</v>
      </c>
      <c r="AK37">
        <v>336.37270588235322</v>
      </c>
      <c r="AL37">
        <v>197.07731668387765</v>
      </c>
      <c r="AM37">
        <v>326.42739326655567</v>
      </c>
      <c r="AN37">
        <v>459.07713368983991</v>
      </c>
      <c r="AP37">
        <f t="shared" si="3"/>
        <v>2045</v>
      </c>
      <c r="AQ37">
        <f>AG37+9*G111</f>
        <v>1722.4136821771544</v>
      </c>
      <c r="AR37" s="171">
        <f t="shared" si="4"/>
        <v>177.34447339140735</v>
      </c>
      <c r="AS37" s="171">
        <f>AR37+AG74</f>
        <v>193.9445173681267</v>
      </c>
    </row>
    <row r="38" spans="1:45">
      <c r="A38">
        <v>2046</v>
      </c>
      <c r="B38">
        <v>1511.0972027811554</v>
      </c>
      <c r="C38">
        <v>2855.8842992207165</v>
      </c>
      <c r="D38">
        <v>2241.3118273992677</v>
      </c>
      <c r="E38">
        <v>1323.3277278793551</v>
      </c>
      <c r="F38">
        <v>2799.9999999999986</v>
      </c>
      <c r="G38">
        <v>1986.4981418913221</v>
      </c>
      <c r="H38">
        <v>3882.9336971037637</v>
      </c>
      <c r="I38">
        <v>1279.0895349502266</v>
      </c>
      <c r="J38">
        <v>1415.9521151899007</v>
      </c>
      <c r="K38">
        <v>1680.3877769783342</v>
      </c>
      <c r="L38">
        <v>1680.3877769783342</v>
      </c>
      <c r="M38">
        <v>182.40463276174893</v>
      </c>
      <c r="N38">
        <v>273.60694914262342</v>
      </c>
      <c r="O38">
        <v>729.61853104699571</v>
      </c>
      <c r="P38">
        <v>879.23801739731914</v>
      </c>
      <c r="Q38">
        <v>904.65364034924028</v>
      </c>
      <c r="R38">
        <v>1176.7162140568748</v>
      </c>
      <c r="S38">
        <v>1498.6010170826487</v>
      </c>
      <c r="T38">
        <v>1017.7841148553719</v>
      </c>
      <c r="U38">
        <v>1367.519748146939</v>
      </c>
      <c r="V38">
        <v>1866.4264675311947</v>
      </c>
      <c r="W38">
        <v>1058.6184089572112</v>
      </c>
      <c r="X38">
        <v>1475.8987046139989</v>
      </c>
      <c r="Y38">
        <v>2244.8751084737123</v>
      </c>
      <c r="Z38">
        <v>987.65134409605048</v>
      </c>
      <c r="AA38">
        <v>1460.0474807811229</v>
      </c>
      <c r="AB38">
        <v>1739.6184400421632</v>
      </c>
      <c r="AC38">
        <v>2375.957483894219</v>
      </c>
      <c r="AD38">
        <v>3159.3653810880401</v>
      </c>
      <c r="AE38">
        <v>4785.7616726941278</v>
      </c>
      <c r="AF38">
        <v>89.185602552346978</v>
      </c>
      <c r="AG38">
        <v>149.59173627345803</v>
      </c>
      <c r="AH38">
        <v>210.38107379679161</v>
      </c>
      <c r="AI38">
        <v>140.40269677172014</v>
      </c>
      <c r="AJ38">
        <v>235.49858482180258</v>
      </c>
      <c r="AK38">
        <v>331.1977411764708</v>
      </c>
      <c r="AL38">
        <v>191.61979099109334</v>
      </c>
      <c r="AM38">
        <v>321.40543337014714</v>
      </c>
      <c r="AN38">
        <v>452.01440855615004</v>
      </c>
      <c r="AP38">
        <f t="shared" si="3"/>
        <v>2046</v>
      </c>
      <c r="AQ38">
        <f>AG38+9*G112</f>
        <v>1695.9150101436601</v>
      </c>
      <c r="AR38" s="171">
        <f t="shared" si="4"/>
        <v>174.61609687769342</v>
      </c>
      <c r="AS38" s="171">
        <f>AR38+AG75</f>
        <v>190.96075556246325</v>
      </c>
    </row>
    <row r="39" spans="1:45">
      <c r="A39">
        <v>2047</v>
      </c>
      <c r="B39">
        <v>1511.0972027811554</v>
      </c>
      <c r="C39">
        <v>2855.884299220716</v>
      </c>
      <c r="D39">
        <v>2241.3118273992677</v>
      </c>
      <c r="E39">
        <v>1323.3277278793548</v>
      </c>
      <c r="F39">
        <v>2799.9999999999986</v>
      </c>
      <c r="G39">
        <v>1986.4981418913219</v>
      </c>
      <c r="H39">
        <v>3882.9336971037637</v>
      </c>
      <c r="I39">
        <v>1279.0895349502266</v>
      </c>
      <c r="J39">
        <v>1415.9521151899005</v>
      </c>
      <c r="K39">
        <v>1680.3877769783342</v>
      </c>
      <c r="L39">
        <v>1680.3877769783342</v>
      </c>
      <c r="M39">
        <v>182.4046327617489</v>
      </c>
      <c r="N39">
        <v>273.60694914262336</v>
      </c>
      <c r="O39">
        <v>729.6185310469956</v>
      </c>
      <c r="P39">
        <v>879.23801739731914</v>
      </c>
      <c r="Q39">
        <v>890.69588578351579</v>
      </c>
      <c r="R39">
        <v>1164.5315888928646</v>
      </c>
      <c r="S39">
        <v>1466.8683169822455</v>
      </c>
      <c r="T39">
        <v>1000.8165453576457</v>
      </c>
      <c r="U39">
        <v>1347.956117814952</v>
      </c>
      <c r="V39">
        <v>1819.9543090130796</v>
      </c>
      <c r="W39">
        <v>1037.9442798264274</v>
      </c>
      <c r="X39">
        <v>1454.275147222937</v>
      </c>
      <c r="Y39">
        <v>2139.1252370730308</v>
      </c>
      <c r="Z39">
        <v>969.57049571269863</v>
      </c>
      <c r="AA39">
        <v>1441.5754037193594</v>
      </c>
      <c r="AB39">
        <v>1728.9557299986625</v>
      </c>
      <c r="AC39">
        <v>2345.5900254424932</v>
      </c>
      <c r="AD39">
        <v>3125.0532372169873</v>
      </c>
      <c r="AE39">
        <v>4757.0872264264472</v>
      </c>
      <c r="AF39">
        <v>86.645506277121896</v>
      </c>
      <c r="AG39">
        <v>147.25436539418527</v>
      </c>
      <c r="AH39">
        <v>207.0938695187167</v>
      </c>
      <c r="AI39">
        <v>136.40388578771544</v>
      </c>
      <c r="AJ39">
        <v>231.81891943396192</v>
      </c>
      <c r="AK39">
        <v>326.02277647058844</v>
      </c>
      <c r="AL39">
        <v>186.16226529830899</v>
      </c>
      <c r="AM39">
        <v>316.3834734737386</v>
      </c>
      <c r="AN39">
        <v>444.95168342246018</v>
      </c>
      <c r="AP39" s="130">
        <f t="shared" si="3"/>
        <v>2047</v>
      </c>
      <c r="AQ39">
        <f>AG39+9*G113</f>
        <v>1669.4163381101653</v>
      </c>
      <c r="AR39" s="171">
        <f t="shared" si="4"/>
        <v>171.88772036397944</v>
      </c>
      <c r="AS39" s="171">
        <f>AR39+AG76</f>
        <v>187.97699375679971</v>
      </c>
    </row>
    <row r="40" spans="1:45">
      <c r="A40">
        <v>2048</v>
      </c>
      <c r="B40">
        <v>1511.0972027811556</v>
      </c>
      <c r="C40">
        <v>2855.884299220716</v>
      </c>
      <c r="D40">
        <v>2241.3118273992677</v>
      </c>
      <c r="E40">
        <v>1323.3277278793548</v>
      </c>
      <c r="F40">
        <v>2799.9999999999986</v>
      </c>
      <c r="G40">
        <v>1986.4981418913221</v>
      </c>
      <c r="H40">
        <v>3882.9336971037642</v>
      </c>
      <c r="I40">
        <v>1279.0895349502266</v>
      </c>
      <c r="J40">
        <v>1415.9521151899007</v>
      </c>
      <c r="K40">
        <v>1680.3877769783344</v>
      </c>
      <c r="L40">
        <v>1680.3877769783344</v>
      </c>
      <c r="M40">
        <v>182.40463276174893</v>
      </c>
      <c r="N40">
        <v>273.60694914262342</v>
      </c>
      <c r="O40">
        <v>729.61853104699571</v>
      </c>
      <c r="P40">
        <v>879.23801739731914</v>
      </c>
      <c r="Q40">
        <v>876.73813121779108</v>
      </c>
      <c r="R40">
        <v>1152.3469637288545</v>
      </c>
      <c r="S40">
        <v>1435.1356168818422</v>
      </c>
      <c r="T40">
        <v>983.84897585991939</v>
      </c>
      <c r="U40">
        <v>1328.3924874829647</v>
      </c>
      <c r="V40">
        <v>1773.4821504949646</v>
      </c>
      <c r="W40">
        <v>1017.2701506956436</v>
      </c>
      <c r="X40">
        <v>1432.6515898318751</v>
      </c>
      <c r="Y40">
        <v>2033.37536567235</v>
      </c>
      <c r="Z40">
        <v>951.43277738638915</v>
      </c>
      <c r="AA40">
        <v>1423.0787068705695</v>
      </c>
      <c r="AB40">
        <v>1718.2864217637637</v>
      </c>
      <c r="AC40">
        <v>2312.8563831376923</v>
      </c>
      <c r="AD40">
        <v>3087.9115928709998</v>
      </c>
      <c r="AE40">
        <v>4726.0773089584991</v>
      </c>
      <c r="AF40">
        <v>84.105410001896843</v>
      </c>
      <c r="AG40">
        <v>144.91699451491249</v>
      </c>
      <c r="AH40">
        <v>203.80666524064191</v>
      </c>
      <c r="AI40">
        <v>132.40507480371079</v>
      </c>
      <c r="AJ40">
        <v>228.13925404612129</v>
      </c>
      <c r="AK40">
        <v>320.84781176470614</v>
      </c>
      <c r="AL40">
        <v>180.70473960552471</v>
      </c>
      <c r="AM40">
        <v>311.36151357733007</v>
      </c>
      <c r="AN40">
        <v>437.88895828877037</v>
      </c>
      <c r="AP40">
        <f t="shared" si="3"/>
        <v>2048</v>
      </c>
      <c r="AQ40">
        <f>AG40+9*G114</f>
        <v>1642.9176660766707</v>
      </c>
      <c r="AR40" s="171">
        <f t="shared" si="4"/>
        <v>169.15934385026551</v>
      </c>
      <c r="AS40" s="171">
        <f>AR40+AG77</f>
        <v>184.99323195113627</v>
      </c>
    </row>
    <row r="41" spans="1:45">
      <c r="A41">
        <v>2049</v>
      </c>
      <c r="B41">
        <v>1511.0972027811554</v>
      </c>
      <c r="C41">
        <v>2855.884299220716</v>
      </c>
      <c r="D41">
        <v>2241.3118273992677</v>
      </c>
      <c r="E41">
        <v>1323.3277278793548</v>
      </c>
      <c r="F41">
        <v>2799.9999999999986</v>
      </c>
      <c r="G41">
        <v>1986.4981418913221</v>
      </c>
      <c r="H41">
        <v>3882.9336971037637</v>
      </c>
      <c r="I41">
        <v>1279.0895349502266</v>
      </c>
      <c r="J41">
        <v>1415.9521151899007</v>
      </c>
      <c r="K41">
        <v>1680.3877769783342</v>
      </c>
      <c r="L41">
        <v>1680.3877769783342</v>
      </c>
      <c r="M41">
        <v>182.40463276174893</v>
      </c>
      <c r="N41">
        <v>273.60694914262336</v>
      </c>
      <c r="O41">
        <v>729.61853104699571</v>
      </c>
      <c r="P41">
        <v>879.23801739731914</v>
      </c>
      <c r="Q41">
        <v>862.78037665206637</v>
      </c>
      <c r="R41">
        <v>1140.1623385648445</v>
      </c>
      <c r="S41">
        <v>1403.402916781439</v>
      </c>
      <c r="T41">
        <v>966.88140636219327</v>
      </c>
      <c r="U41">
        <v>1308.8288571509777</v>
      </c>
      <c r="V41">
        <v>1727.0099919768497</v>
      </c>
      <c r="W41">
        <v>996.59602156485994</v>
      </c>
      <c r="X41">
        <v>1411.0280324408131</v>
      </c>
      <c r="Y41">
        <v>1927.6254942716691</v>
      </c>
      <c r="Z41">
        <v>933.23818911712203</v>
      </c>
      <c r="AA41">
        <v>1404.5573902347519</v>
      </c>
      <c r="AB41">
        <v>1707.6105153374685</v>
      </c>
      <c r="AC41">
        <v>2277.1386805095681</v>
      </c>
      <c r="AD41">
        <v>3047.1990459246122</v>
      </c>
      <c r="AE41">
        <v>4692.3666576533542</v>
      </c>
      <c r="AF41">
        <v>81.565313726671747</v>
      </c>
      <c r="AG41">
        <v>142.57962363563971</v>
      </c>
      <c r="AH41">
        <v>200.51946096256702</v>
      </c>
      <c r="AI41">
        <v>128.40626381970608</v>
      </c>
      <c r="AJ41">
        <v>224.45958865828064</v>
      </c>
      <c r="AK41">
        <v>315.67284705882383</v>
      </c>
      <c r="AL41">
        <v>175.24721391274036</v>
      </c>
      <c r="AM41">
        <v>306.3395536809216</v>
      </c>
      <c r="AN41">
        <v>430.82623315508056</v>
      </c>
      <c r="AP41">
        <f t="shared" si="3"/>
        <v>2049</v>
      </c>
      <c r="AQ41">
        <f>AG41+9*G115</f>
        <v>1616.4189940431766</v>
      </c>
      <c r="AR41" s="171">
        <f t="shared" si="4"/>
        <v>166.43096733655162</v>
      </c>
      <c r="AS41" s="171">
        <f>AR41+AG78</f>
        <v>182.00947014547285</v>
      </c>
    </row>
    <row r="42" spans="1:45">
      <c r="A42">
        <v>2050</v>
      </c>
      <c r="B42">
        <v>1511.0972027811554</v>
      </c>
      <c r="C42">
        <v>2855.884299220716</v>
      </c>
      <c r="D42">
        <v>2241.3118273992677</v>
      </c>
      <c r="E42">
        <v>1323.3277278793551</v>
      </c>
      <c r="F42">
        <v>2799.9999999999982</v>
      </c>
      <c r="G42">
        <v>1986.4981418913221</v>
      </c>
      <c r="H42">
        <v>3882.9336971037637</v>
      </c>
      <c r="I42">
        <v>1279.0895349502266</v>
      </c>
      <c r="J42">
        <v>1415.9521151899007</v>
      </c>
      <c r="K42">
        <v>1680.3877769783344</v>
      </c>
      <c r="L42">
        <v>1680.3877769783344</v>
      </c>
      <c r="M42">
        <v>182.40463276174896</v>
      </c>
      <c r="N42">
        <v>273.60694914262342</v>
      </c>
      <c r="O42">
        <v>729.61853104699583</v>
      </c>
      <c r="P42">
        <v>879.23801739731925</v>
      </c>
      <c r="Q42">
        <v>848.8226220863429</v>
      </c>
      <c r="R42">
        <v>1127.9777134008355</v>
      </c>
      <c r="S42">
        <v>1371.6702166810373</v>
      </c>
      <c r="T42">
        <v>949.91383686446636</v>
      </c>
      <c r="U42">
        <v>1289.2652268189916</v>
      </c>
      <c r="V42">
        <v>1680.5378334587322</v>
      </c>
      <c r="W42">
        <v>975.92189243407609</v>
      </c>
      <c r="X42">
        <v>1389.4044750497505</v>
      </c>
      <c r="Y42">
        <v>1821.875622870989</v>
      </c>
      <c r="Z42">
        <v>914.98673090489604</v>
      </c>
      <c r="AA42">
        <v>1386.0114538119078</v>
      </c>
      <c r="AB42">
        <v>1696.9280107197762</v>
      </c>
      <c r="AC42">
        <v>2237.8329753569446</v>
      </c>
      <c r="AD42">
        <v>3002.1752329620185</v>
      </c>
      <c r="AE42">
        <v>4655.5902869230149</v>
      </c>
      <c r="AF42">
        <v>79.025217451446821</v>
      </c>
      <c r="AG42">
        <v>140.24225275636678</v>
      </c>
      <c r="AH42">
        <v>197.23225668449203</v>
      </c>
      <c r="AI42">
        <v>124.40745283570159</v>
      </c>
      <c r="AJ42">
        <v>220.77992327043975</v>
      </c>
      <c r="AK42">
        <v>310.49788235294125</v>
      </c>
      <c r="AL42">
        <v>169.78968821995636</v>
      </c>
      <c r="AM42">
        <v>301.31759378451272</v>
      </c>
      <c r="AN42">
        <v>423.76350802139046</v>
      </c>
      <c r="AP42">
        <f t="shared" si="3"/>
        <v>2050</v>
      </c>
      <c r="AQ42">
        <f>AG42+9*G116</f>
        <v>1589.9203220096799</v>
      </c>
      <c r="AR42" s="171">
        <f t="shared" si="4"/>
        <v>163.70259082283744</v>
      </c>
      <c r="AS42" s="171">
        <f>AR42+AG79</f>
        <v>179.02570833980911</v>
      </c>
    </row>
    <row r="44" spans="1:45">
      <c r="A44" t="s">
        <v>255</v>
      </c>
    </row>
    <row r="45" spans="1:45">
      <c r="A45" t="s">
        <v>0</v>
      </c>
      <c r="B45" t="str">
        <f>B8</f>
        <v>CC_152</v>
      </c>
      <c r="C45" t="str">
        <f>C8</f>
        <v>IC_MCBH</v>
      </c>
      <c r="D45" t="str">
        <f>D8</f>
        <v>IC_Schofield</v>
      </c>
      <c r="E45" t="str">
        <f>E8</f>
        <v>IC_Barge</v>
      </c>
      <c r="F45" t="str">
        <f>F8</f>
        <v>Lake_Wilson</v>
      </c>
      <c r="G45" t="str">
        <f>G8</f>
        <v>OnshoreWind</v>
      </c>
      <c r="H45" t="str">
        <f>H8</f>
        <v>OffshoreWind</v>
      </c>
      <c r="I45" t="str">
        <f>I8</f>
        <v>CentralFixedPV</v>
      </c>
      <c r="J45" t="str">
        <f>J8</f>
        <v>CentralTrackingPV</v>
      </c>
      <c r="K45" t="str">
        <f>K8</f>
        <v>FlatDistPV</v>
      </c>
      <c r="L45" t="str">
        <f>L8</f>
        <v>SlopedDistPV</v>
      </c>
      <c r="M45" t="str">
        <f>M8</f>
        <v>Battery_Conting</v>
      </c>
      <c r="N45" t="str">
        <f>N8</f>
        <v>Battery_Reg</v>
      </c>
      <c r="O45" t="str">
        <f>O8</f>
        <v>Battery_4</v>
      </c>
      <c r="P45" t="str">
        <f>P8</f>
        <v>Battery_6</v>
      </c>
      <c r="Q45" s="177" t="str" cm="1">
        <f t="array" ref="Q45:AN79">TRANSPOSE(ATB!B60:$AJ83)</f>
        <v>CentralTrackingPV</v>
      </c>
      <c r="R45" t="str">
        <v>CentralTrackingPV</v>
      </c>
      <c r="S45" t="str">
        <v>CentralTrackingPV</v>
      </c>
      <c r="T45" t="str">
        <v>FlatDistPV</v>
      </c>
      <c r="U45" t="str">
        <v>FlatDistPV</v>
      </c>
      <c r="V45" t="str">
        <v>FlatDistPV</v>
      </c>
      <c r="W45" t="str">
        <v>SlopedDistPV</v>
      </c>
      <c r="X45" t="str">
        <v>SlopedDistPV</v>
      </c>
      <c r="Y45" t="str">
        <v>SlopedDistPV</v>
      </c>
      <c r="Z45" t="str">
        <v>OnshoreWind</v>
      </c>
      <c r="AA45" t="str">
        <v>OnshoreWind</v>
      </c>
      <c r="AB45" t="str">
        <v>OnshoreWind</v>
      </c>
      <c r="AC45" t="str">
        <v>OffshoreWind</v>
      </c>
      <c r="AD45" t="str">
        <v>OffshoreWind</v>
      </c>
      <c r="AE45" t="str">
        <v>OffshoreWind</v>
      </c>
      <c r="AF45" t="str">
        <v>Battery_Bulk</v>
      </c>
      <c r="AG45" t="str">
        <v>Battery_Bulk</v>
      </c>
      <c r="AH45" t="str">
        <v>Battery_Bulk</v>
      </c>
      <c r="AI45" t="str">
        <v>Battery_Conting</v>
      </c>
      <c r="AJ45" t="str">
        <v>Battery_Conting</v>
      </c>
      <c r="AK45" t="str">
        <v>Battery_Conting</v>
      </c>
      <c r="AL45" t="str">
        <v>Battery_Reg</v>
      </c>
      <c r="AM45" t="str">
        <v>Battery_Reg</v>
      </c>
      <c r="AN45" t="str">
        <v>Battery_Reg</v>
      </c>
    </row>
    <row r="46" spans="1:45">
      <c r="A46" t="s">
        <v>221</v>
      </c>
      <c r="B46" t="str">
        <f>B9</f>
        <v>all</v>
      </c>
      <c r="C46" t="str">
        <f>C9</f>
        <v>all</v>
      </c>
      <c r="D46" t="str">
        <f>D9</f>
        <v>all</v>
      </c>
      <c r="E46" t="str">
        <f>E9</f>
        <v>all</v>
      </c>
      <c r="F46" t="str">
        <f>F9</f>
        <v>all</v>
      </c>
      <c r="G46" t="str">
        <f>G9</f>
        <v>PSIP_2016_12</v>
      </c>
      <c r="H46" t="str">
        <f>H9</f>
        <v>PSIP_2016_12</v>
      </c>
      <c r="I46" t="str">
        <f>I9</f>
        <v>PSIP_2016_12</v>
      </c>
      <c r="J46" t="str">
        <f>J9</f>
        <v>PSIP_2016_12</v>
      </c>
      <c r="K46" t="str">
        <f>K9</f>
        <v>PSIP_2016_12</v>
      </c>
      <c r="L46" t="str">
        <f>L9</f>
        <v>PSIP_2016_12</v>
      </c>
      <c r="M46" t="str">
        <f>M9</f>
        <v>PSIP_2016_12</v>
      </c>
      <c r="N46" t="str">
        <f>N9</f>
        <v>PSIP_2016_12</v>
      </c>
      <c r="O46" t="str">
        <f>O9</f>
        <v>PSIP_2016_12</v>
      </c>
      <c r="P46" t="str">
        <f>P9</f>
        <v>PSIP_2016_12</v>
      </c>
      <c r="Q46" t="str">
        <v>ATB_2020_low</v>
      </c>
      <c r="R46" t="str">
        <v>ATB_2020_mid</v>
      </c>
      <c r="S46" t="str">
        <v>ATB_2020_high</v>
      </c>
      <c r="T46" t="str">
        <v>ATB_2020_low</v>
      </c>
      <c r="U46" t="str">
        <v>ATB_2020_mid</v>
      </c>
      <c r="V46" t="str">
        <v>ATB_2020_high</v>
      </c>
      <c r="W46" t="str">
        <v>ATB_2020_low</v>
      </c>
      <c r="X46" t="str">
        <v>ATB_2020_mid</v>
      </c>
      <c r="Y46" t="str">
        <v>ATB_2020_high</v>
      </c>
      <c r="Z46" t="str">
        <v>ATB_2020_low</v>
      </c>
      <c r="AA46" t="str">
        <v>ATB_2020_mid</v>
      </c>
      <c r="AB46" t="str">
        <v>ATB_2020_high</v>
      </c>
      <c r="AC46" t="str">
        <v>ATB_2020_low</v>
      </c>
      <c r="AD46" t="str">
        <v>ATB_2020_mid</v>
      </c>
      <c r="AE46" t="str">
        <v>ATB_2020_high</v>
      </c>
      <c r="AF46" t="str">
        <v>ATB_2020_low</v>
      </c>
      <c r="AG46" t="str">
        <v>ATB_2020_mid</v>
      </c>
      <c r="AH46" t="str">
        <v>ATB_2020_high</v>
      </c>
      <c r="AI46" t="str">
        <v>ATB_2020_low</v>
      </c>
      <c r="AJ46" t="str">
        <v>ATB_2020_mid</v>
      </c>
      <c r="AK46" t="str">
        <v>ATB_2020_high</v>
      </c>
      <c r="AL46" t="str">
        <v>ATB_2020_low</v>
      </c>
      <c r="AM46" t="str">
        <v>ATB_2020_mid</v>
      </c>
      <c r="AN46" t="str">
        <v>ATB_2020_high</v>
      </c>
    </row>
    <row r="47" spans="1:45">
      <c r="A47">
        <f>A10</f>
        <v>2018</v>
      </c>
      <c r="B47" s="177">
        <f>INDEX('PSIP costs'!$B$62:$V$62, MATCH(B$45, 'PSIP costs'!$B$57:$V$57, 0))</f>
        <v>17.29</v>
      </c>
      <c r="C47">
        <f>INDEX('PSIP costs'!$B$62:$V$62, MATCH(C$45, 'PSIP costs'!$B$57:$V$57, 0))</f>
        <v>34.46</v>
      </c>
      <c r="D47">
        <f>INDEX('PSIP costs'!$B$62:$V$62, MATCH(D$45, 'PSIP costs'!$B$57:$V$57, 0))</f>
        <v>34.46</v>
      </c>
      <c r="E47">
        <f>INDEX('PSIP costs'!$B$62:$V$62, MATCH(E$45, 'PSIP costs'!$B$57:$V$57, 0))</f>
        <v>34.46</v>
      </c>
      <c r="F47">
        <f>INDEX('PSIP costs'!$B$62:$V$62, MATCH(F$45, 'PSIP costs'!$B$57:$V$57, 0))</f>
        <v>42</v>
      </c>
      <c r="G47">
        <f>INDEX('PSIP costs'!$B$62:$V$62, MATCH(G$45, 'PSIP costs'!$B$57:$V$57, 0))</f>
        <v>27.4</v>
      </c>
      <c r="H47">
        <f>INDEX('PSIP costs'!$B$62:$V$62, MATCH(H$45, 'PSIP costs'!$B$57:$V$57, 0))</f>
        <v>96.71</v>
      </c>
      <c r="I47">
        <f>INDEX('PSIP costs'!$B$62:$V$62, MATCH(I$45, 'PSIP costs'!$B$57:$V$57, 0))</f>
        <v>22.97</v>
      </c>
      <c r="J47">
        <f>INDEX('PSIP costs'!$B$62:$V$62, MATCH(J$45, 'PSIP costs'!$B$57:$V$57, 0))</f>
        <v>27.4</v>
      </c>
      <c r="K47">
        <f>INDEX('PSIP costs'!$B$62:$V$62, MATCH(K$45, 'PSIP costs'!$B$57:$V$57, 0))</f>
        <v>0</v>
      </c>
      <c r="L47">
        <f>INDEX('PSIP costs'!$B$62:$V$62, MATCH(L$45, 'PSIP costs'!$B$57:$V$57, 0))</f>
        <v>0</v>
      </c>
      <c r="M47">
        <f>INDEX('PSIP costs'!$B$62:$V$62, MATCH(M$45, 'PSIP costs'!$B$57:$V$57, 0))</f>
        <v>5.42</v>
      </c>
      <c r="N47">
        <f>INDEX('PSIP costs'!$B$62:$V$62, MATCH(N$45, 'PSIP costs'!$B$57:$V$57, 0))</f>
        <v>7.61</v>
      </c>
      <c r="O47">
        <f>INDEX('PSIP costs'!$B$62:$V$62, MATCH(O$45, 'PSIP costs'!$B$57:$V$57, 0))</f>
        <v>19.47</v>
      </c>
      <c r="P47">
        <f>INDEX('PSIP costs'!$B$62:$V$62, MATCH(P$45, 'PSIP costs'!$B$57:$V$57, 0))</f>
        <v>27.49</v>
      </c>
      <c r="Q47">
        <v>18.760000000000002</v>
      </c>
      <c r="R47">
        <v>18.760000000000002</v>
      </c>
      <c r="S47">
        <v>18.760000000000002</v>
      </c>
      <c r="T47">
        <v>18</v>
      </c>
      <c r="U47">
        <v>18</v>
      </c>
      <c r="V47">
        <v>18</v>
      </c>
      <c r="W47">
        <v>22</v>
      </c>
      <c r="X47">
        <v>22</v>
      </c>
      <c r="Y47">
        <v>22</v>
      </c>
      <c r="Z47">
        <v>43.205384615384602</v>
      </c>
      <c r="AA47">
        <v>43.205384615384602</v>
      </c>
      <c r="AB47">
        <v>43.205384615384602</v>
      </c>
      <c r="AC47">
        <v>131.33122003306599</v>
      </c>
      <c r="AD47">
        <v>131.33122003306599</v>
      </c>
      <c r="AE47">
        <v>131.33122003306599</v>
      </c>
      <c r="AF47">
        <v>40.834783401886895</v>
      </c>
      <c r="AG47">
        <v>40.834783401886895</v>
      </c>
      <c r="AH47">
        <v>40.834783401886895</v>
      </c>
      <c r="AI47">
        <v>40.834783401886895</v>
      </c>
      <c r="AJ47">
        <v>40.834783401886895</v>
      </c>
      <c r="AK47">
        <v>40.834783401886895</v>
      </c>
      <c r="AL47">
        <v>40.834783401886895</v>
      </c>
      <c r="AM47">
        <v>40.834783401886895</v>
      </c>
      <c r="AN47">
        <v>40.834783401886895</v>
      </c>
    </row>
    <row r="48" spans="1:45">
      <c r="A48">
        <f>A11</f>
        <v>2019</v>
      </c>
      <c r="B48">
        <f>INDEX('PSIP costs'!$B$62:$V$62, MATCH(B$45, 'PSIP costs'!$B$57:$V$57, 0))</f>
        <v>17.29</v>
      </c>
      <c r="C48">
        <f>INDEX('PSIP costs'!$B$62:$V$62, MATCH(C$45, 'PSIP costs'!$B$57:$V$57, 0))</f>
        <v>34.46</v>
      </c>
      <c r="D48">
        <f>INDEX('PSIP costs'!$B$62:$V$62, MATCH(D$45, 'PSIP costs'!$B$57:$V$57, 0))</f>
        <v>34.46</v>
      </c>
      <c r="E48">
        <f>INDEX('PSIP costs'!$B$62:$V$62, MATCH(E$45, 'PSIP costs'!$B$57:$V$57, 0))</f>
        <v>34.46</v>
      </c>
      <c r="F48">
        <f>INDEX('PSIP costs'!$B$62:$V$62, MATCH(F$45, 'PSIP costs'!$B$57:$V$57, 0))</f>
        <v>42</v>
      </c>
      <c r="G48">
        <f>INDEX('PSIP costs'!$B$62:$V$62, MATCH(G$45, 'PSIP costs'!$B$57:$V$57, 0))</f>
        <v>27.4</v>
      </c>
      <c r="H48">
        <f>INDEX('PSIP costs'!$B$62:$V$62, MATCH(H$45, 'PSIP costs'!$B$57:$V$57, 0))</f>
        <v>96.71</v>
      </c>
      <c r="I48">
        <f>INDEX('PSIP costs'!$B$62:$V$62, MATCH(I$45, 'PSIP costs'!$B$57:$V$57, 0))</f>
        <v>22.97</v>
      </c>
      <c r="J48">
        <f>INDEX('PSIP costs'!$B$62:$V$62, MATCH(J$45, 'PSIP costs'!$B$57:$V$57, 0))</f>
        <v>27.4</v>
      </c>
      <c r="K48">
        <f>INDEX('PSIP costs'!$B$62:$V$62, MATCH(K$45, 'PSIP costs'!$B$57:$V$57, 0))</f>
        <v>0</v>
      </c>
      <c r="L48">
        <f>INDEX('PSIP costs'!$B$62:$V$62, MATCH(L$45, 'PSIP costs'!$B$57:$V$57, 0))</f>
        <v>0</v>
      </c>
      <c r="M48">
        <f>INDEX('PSIP costs'!$B$62:$V$62, MATCH(M$45, 'PSIP costs'!$B$57:$V$57, 0))</f>
        <v>5.42</v>
      </c>
      <c r="N48">
        <f>INDEX('PSIP costs'!$B$62:$V$62, MATCH(N$45, 'PSIP costs'!$B$57:$V$57, 0))</f>
        <v>7.61</v>
      </c>
      <c r="O48">
        <f>INDEX('PSIP costs'!$B$62:$V$62, MATCH(O$45, 'PSIP costs'!$B$57:$V$57, 0))</f>
        <v>19.47</v>
      </c>
      <c r="P48">
        <f>INDEX('PSIP costs'!$B$62:$V$62, MATCH(P$45, 'PSIP costs'!$B$57:$V$57, 0))</f>
        <v>27.49</v>
      </c>
      <c r="Q48">
        <v>16.080000000000002</v>
      </c>
      <c r="R48">
        <v>16.080000000000002</v>
      </c>
      <c r="S48">
        <v>16.080000000000002</v>
      </c>
      <c r="T48">
        <v>13</v>
      </c>
      <c r="U48">
        <v>13</v>
      </c>
      <c r="V48">
        <v>13</v>
      </c>
      <c r="W48">
        <v>21</v>
      </c>
      <c r="X48">
        <v>21</v>
      </c>
      <c r="Y48">
        <v>21</v>
      </c>
      <c r="Z48">
        <v>42.469935897435882</v>
      </c>
      <c r="AA48">
        <v>42.850769230769224</v>
      </c>
      <c r="AB48">
        <v>43.205769230769221</v>
      </c>
      <c r="AC48">
        <v>122.00056484460501</v>
      </c>
      <c r="AD48">
        <v>123.71635807777061</v>
      </c>
      <c r="AE48">
        <v>126.86637063442076</v>
      </c>
      <c r="AF48">
        <v>38.6</v>
      </c>
      <c r="AG48">
        <v>38.6</v>
      </c>
      <c r="AH48">
        <v>38.6</v>
      </c>
      <c r="AI48">
        <v>38.6</v>
      </c>
      <c r="AJ48">
        <v>38.6</v>
      </c>
      <c r="AK48">
        <v>38.6</v>
      </c>
      <c r="AL48">
        <v>38.6</v>
      </c>
      <c r="AM48">
        <v>38.6</v>
      </c>
      <c r="AN48">
        <v>38.6</v>
      </c>
    </row>
    <row r="49" spans="1:40">
      <c r="A49">
        <f>A12</f>
        <v>2020</v>
      </c>
      <c r="B49">
        <f>INDEX('PSIP costs'!$B$62:$V$62, MATCH(B$45, 'PSIP costs'!$B$57:$V$57, 0))</f>
        <v>17.29</v>
      </c>
      <c r="C49">
        <f>INDEX('PSIP costs'!$B$62:$V$62, MATCH(C$45, 'PSIP costs'!$B$57:$V$57, 0))</f>
        <v>34.46</v>
      </c>
      <c r="D49">
        <f>INDEX('PSIP costs'!$B$62:$V$62, MATCH(D$45, 'PSIP costs'!$B$57:$V$57, 0))</f>
        <v>34.46</v>
      </c>
      <c r="E49">
        <f>INDEX('PSIP costs'!$B$62:$V$62, MATCH(E$45, 'PSIP costs'!$B$57:$V$57, 0))</f>
        <v>34.46</v>
      </c>
      <c r="F49">
        <f>INDEX('PSIP costs'!$B$62:$V$62, MATCH(F$45, 'PSIP costs'!$B$57:$V$57, 0))</f>
        <v>42</v>
      </c>
      <c r="G49">
        <f>INDEX('PSIP costs'!$B$62:$V$62, MATCH(G$45, 'PSIP costs'!$B$57:$V$57, 0))</f>
        <v>27.4</v>
      </c>
      <c r="H49">
        <f>INDEX('PSIP costs'!$B$62:$V$62, MATCH(H$45, 'PSIP costs'!$B$57:$V$57, 0))</f>
        <v>96.71</v>
      </c>
      <c r="I49">
        <f>INDEX('PSIP costs'!$B$62:$V$62, MATCH(I$45, 'PSIP costs'!$B$57:$V$57, 0))</f>
        <v>22.97</v>
      </c>
      <c r="J49">
        <f>INDEX('PSIP costs'!$B$62:$V$62, MATCH(J$45, 'PSIP costs'!$B$57:$V$57, 0))</f>
        <v>27.4</v>
      </c>
      <c r="K49">
        <f>INDEX('PSIP costs'!$B$62:$V$62, MATCH(K$45, 'PSIP costs'!$B$57:$V$57, 0))</f>
        <v>0</v>
      </c>
      <c r="L49">
        <f>INDEX('PSIP costs'!$B$62:$V$62, MATCH(L$45, 'PSIP costs'!$B$57:$V$57, 0))</f>
        <v>0</v>
      </c>
      <c r="M49">
        <f>INDEX('PSIP costs'!$B$62:$V$62, MATCH(M$45, 'PSIP costs'!$B$57:$V$57, 0))</f>
        <v>5.42</v>
      </c>
      <c r="N49">
        <f>INDEX('PSIP costs'!$B$62:$V$62, MATCH(N$45, 'PSIP costs'!$B$57:$V$57, 0))</f>
        <v>7.61</v>
      </c>
      <c r="O49">
        <f>INDEX('PSIP costs'!$B$62:$V$62, MATCH(O$45, 'PSIP costs'!$B$57:$V$57, 0))</f>
        <v>19.47</v>
      </c>
      <c r="P49">
        <f>INDEX('PSIP costs'!$B$62:$V$62, MATCH(P$45, 'PSIP costs'!$B$57:$V$57, 0))</f>
        <v>27.49</v>
      </c>
      <c r="Q49">
        <v>15.693644368025145</v>
      </c>
      <c r="R49">
        <v>15.851846923524111</v>
      </c>
      <c r="S49">
        <v>16.263857484472211</v>
      </c>
      <c r="T49">
        <v>12.333113765571367</v>
      </c>
      <c r="U49">
        <v>12.490545120180542</v>
      </c>
      <c r="V49">
        <v>12.864513281660116</v>
      </c>
      <c r="W49">
        <v>19.650073496866035</v>
      </c>
      <c r="X49">
        <v>19.832089973221773</v>
      </c>
      <c r="Y49">
        <v>20.72224040588744</v>
      </c>
      <c r="Z49">
        <v>41.734487179487168</v>
      </c>
      <c r="AA49">
        <v>42.496153846153838</v>
      </c>
      <c r="AB49">
        <v>43.206153846153832</v>
      </c>
      <c r="AC49">
        <v>113.3412582557916</v>
      </c>
      <c r="AD49">
        <v>116.70201978990558</v>
      </c>
      <c r="AE49">
        <v>122.95677145229834</v>
      </c>
      <c r="AF49">
        <v>30.064099491319457</v>
      </c>
      <c r="AG49">
        <v>36.365216598113108</v>
      </c>
      <c r="AH49">
        <v>37.588556149732625</v>
      </c>
      <c r="AI49">
        <v>30.064099491319457</v>
      </c>
      <c r="AJ49">
        <v>36.365216598113108</v>
      </c>
      <c r="AK49">
        <v>37.588556149732625</v>
      </c>
      <c r="AL49">
        <v>30.064099491319457</v>
      </c>
      <c r="AM49">
        <v>36.365216598113108</v>
      </c>
      <c r="AN49">
        <v>37.588556149732625</v>
      </c>
    </row>
    <row r="50" spans="1:40">
      <c r="A50">
        <f>A13</f>
        <v>2021</v>
      </c>
      <c r="B50">
        <f>INDEX('PSIP costs'!$B$62:$V$62, MATCH(B$45, 'PSIP costs'!$B$57:$V$57, 0))</f>
        <v>17.29</v>
      </c>
      <c r="C50">
        <f>INDEX('PSIP costs'!$B$62:$V$62, MATCH(C$45, 'PSIP costs'!$B$57:$V$57, 0))</f>
        <v>34.46</v>
      </c>
      <c r="D50">
        <f>INDEX('PSIP costs'!$B$62:$V$62, MATCH(D$45, 'PSIP costs'!$B$57:$V$57, 0))</f>
        <v>34.46</v>
      </c>
      <c r="E50">
        <f>INDEX('PSIP costs'!$B$62:$V$62, MATCH(E$45, 'PSIP costs'!$B$57:$V$57, 0))</f>
        <v>34.46</v>
      </c>
      <c r="F50">
        <f>INDEX('PSIP costs'!$B$62:$V$62, MATCH(F$45, 'PSIP costs'!$B$57:$V$57, 0))</f>
        <v>42</v>
      </c>
      <c r="G50">
        <f>INDEX('PSIP costs'!$B$62:$V$62, MATCH(G$45, 'PSIP costs'!$B$57:$V$57, 0))</f>
        <v>27.4</v>
      </c>
      <c r="H50">
        <f>INDEX('PSIP costs'!$B$62:$V$62, MATCH(H$45, 'PSIP costs'!$B$57:$V$57, 0))</f>
        <v>96.71</v>
      </c>
      <c r="I50">
        <f>INDEX('PSIP costs'!$B$62:$V$62, MATCH(I$45, 'PSIP costs'!$B$57:$V$57, 0))</f>
        <v>22.97</v>
      </c>
      <c r="J50">
        <f>INDEX('PSIP costs'!$B$62:$V$62, MATCH(J$45, 'PSIP costs'!$B$57:$V$57, 0))</f>
        <v>27.4</v>
      </c>
      <c r="K50">
        <f>INDEX('PSIP costs'!$B$62:$V$62, MATCH(K$45, 'PSIP costs'!$B$57:$V$57, 0))</f>
        <v>0</v>
      </c>
      <c r="L50">
        <f>INDEX('PSIP costs'!$B$62:$V$62, MATCH(L$45, 'PSIP costs'!$B$57:$V$57, 0))</f>
        <v>0</v>
      </c>
      <c r="M50">
        <f>INDEX('PSIP costs'!$B$62:$V$62, MATCH(M$45, 'PSIP costs'!$B$57:$V$57, 0))</f>
        <v>5.42</v>
      </c>
      <c r="N50">
        <f>INDEX('PSIP costs'!$B$62:$V$62, MATCH(N$45, 'PSIP costs'!$B$57:$V$57, 0))</f>
        <v>7.61</v>
      </c>
      <c r="O50">
        <f>INDEX('PSIP costs'!$B$62:$V$62, MATCH(O$45, 'PSIP costs'!$B$57:$V$57, 0))</f>
        <v>19.47</v>
      </c>
      <c r="P50">
        <f>INDEX('PSIP costs'!$B$62:$V$62, MATCH(P$45, 'PSIP costs'!$B$57:$V$57, 0))</f>
        <v>27.49</v>
      </c>
      <c r="Q50">
        <v>14.9297780480883</v>
      </c>
      <c r="R50">
        <v>15.246183159086234</v>
      </c>
      <c r="S50">
        <v>16.070204280982438</v>
      </c>
      <c r="T50">
        <v>11.67042206550248</v>
      </c>
      <c r="U50">
        <v>11.98528477472083</v>
      </c>
      <c r="V50">
        <v>12.733221097679978</v>
      </c>
      <c r="W50">
        <v>18.328308959702465</v>
      </c>
      <c r="X50">
        <v>18.692341912413944</v>
      </c>
      <c r="Y50">
        <v>20.472642777745275</v>
      </c>
      <c r="Z50">
        <v>40.999038461538454</v>
      </c>
      <c r="AA50">
        <v>42.141538461538453</v>
      </c>
      <c r="AB50">
        <v>43.206538461538457</v>
      </c>
      <c r="AC50">
        <v>105.33488050373042</v>
      </c>
      <c r="AD50">
        <v>110.26210490141889</v>
      </c>
      <c r="AE50">
        <v>120.18286668792405</v>
      </c>
      <c r="AF50">
        <v>27.948032327396788</v>
      </c>
      <c r="AG50">
        <v>34.112541376649993</v>
      </c>
      <c r="AH50">
        <v>36.577112299465249</v>
      </c>
      <c r="AI50">
        <v>27.948032327396788</v>
      </c>
      <c r="AJ50">
        <v>34.112541376649993</v>
      </c>
      <c r="AK50">
        <v>36.577112299465249</v>
      </c>
      <c r="AL50">
        <v>27.948032327396788</v>
      </c>
      <c r="AM50">
        <v>34.112541376649993</v>
      </c>
      <c r="AN50">
        <v>36.577112299465249</v>
      </c>
    </row>
    <row r="51" spans="1:40">
      <c r="A51">
        <f>A14</f>
        <v>2022</v>
      </c>
      <c r="B51">
        <f>INDEX('PSIP costs'!$B$62:$V$62, MATCH(B$45, 'PSIP costs'!$B$57:$V$57, 0))</f>
        <v>17.29</v>
      </c>
      <c r="C51">
        <f>INDEX('PSIP costs'!$B$62:$V$62, MATCH(C$45, 'PSIP costs'!$B$57:$V$57, 0))</f>
        <v>34.46</v>
      </c>
      <c r="D51">
        <f>INDEX('PSIP costs'!$B$62:$V$62, MATCH(D$45, 'PSIP costs'!$B$57:$V$57, 0))</f>
        <v>34.46</v>
      </c>
      <c r="E51">
        <f>INDEX('PSIP costs'!$B$62:$V$62, MATCH(E$45, 'PSIP costs'!$B$57:$V$57, 0))</f>
        <v>34.46</v>
      </c>
      <c r="F51">
        <f>INDEX('PSIP costs'!$B$62:$V$62, MATCH(F$45, 'PSIP costs'!$B$57:$V$57, 0))</f>
        <v>42</v>
      </c>
      <c r="G51">
        <f>INDEX('PSIP costs'!$B$62:$V$62, MATCH(G$45, 'PSIP costs'!$B$57:$V$57, 0))</f>
        <v>27.4</v>
      </c>
      <c r="H51">
        <f>INDEX('PSIP costs'!$B$62:$V$62, MATCH(H$45, 'PSIP costs'!$B$57:$V$57, 0))</f>
        <v>96.71</v>
      </c>
      <c r="I51">
        <f>INDEX('PSIP costs'!$B$62:$V$62, MATCH(I$45, 'PSIP costs'!$B$57:$V$57, 0))</f>
        <v>22.97</v>
      </c>
      <c r="J51">
        <f>INDEX('PSIP costs'!$B$62:$V$62, MATCH(J$45, 'PSIP costs'!$B$57:$V$57, 0))</f>
        <v>27.4</v>
      </c>
      <c r="K51">
        <f>INDEX('PSIP costs'!$B$62:$V$62, MATCH(K$45, 'PSIP costs'!$B$57:$V$57, 0))</f>
        <v>0</v>
      </c>
      <c r="L51">
        <f>INDEX('PSIP costs'!$B$62:$V$62, MATCH(L$45, 'PSIP costs'!$B$57:$V$57, 0))</f>
        <v>0</v>
      </c>
      <c r="M51">
        <f>INDEX('PSIP costs'!$B$62:$V$62, MATCH(M$45, 'PSIP costs'!$B$57:$V$57, 0))</f>
        <v>5.42</v>
      </c>
      <c r="N51">
        <f>INDEX('PSIP costs'!$B$62:$V$62, MATCH(N$45, 'PSIP costs'!$B$57:$V$57, 0))</f>
        <v>7.61</v>
      </c>
      <c r="O51">
        <f>INDEX('PSIP costs'!$B$62:$V$62, MATCH(O$45, 'PSIP costs'!$B$57:$V$57, 0))</f>
        <v>19.47</v>
      </c>
      <c r="P51">
        <f>INDEX('PSIP costs'!$B$62:$V$62, MATCH(P$45, 'PSIP costs'!$B$57:$V$57, 0))</f>
        <v>27.49</v>
      </c>
      <c r="Q51">
        <v>14.165911728151457</v>
      </c>
      <c r="R51">
        <v>14.640519394648356</v>
      </c>
      <c r="S51">
        <v>15.87655107749266</v>
      </c>
      <c r="T51">
        <v>11.007730365433593</v>
      </c>
      <c r="U51">
        <v>11.480024429261118</v>
      </c>
      <c r="V51">
        <v>12.601928913699842</v>
      </c>
      <c r="W51">
        <v>17.006544422538891</v>
      </c>
      <c r="X51">
        <v>17.552593851606112</v>
      </c>
      <c r="Y51">
        <v>20.223045149603109</v>
      </c>
      <c r="Z51">
        <v>40.263589743589733</v>
      </c>
      <c r="AA51">
        <v>41.786923076923067</v>
      </c>
      <c r="AB51">
        <v>43.206923076923069</v>
      </c>
      <c r="AC51">
        <v>97.958658126227363</v>
      </c>
      <c r="AD51">
        <v>104.37051314425851</v>
      </c>
      <c r="AE51">
        <v>118.03125899525622</v>
      </c>
      <c r="AF51">
        <v>25.831965163474123</v>
      </c>
      <c r="AG51">
        <v>31.859866155186879</v>
      </c>
      <c r="AH51">
        <v>35.565668449197858</v>
      </c>
      <c r="AI51">
        <v>25.831965163474123</v>
      </c>
      <c r="AJ51">
        <v>31.859866155186879</v>
      </c>
      <c r="AK51">
        <v>35.565668449197858</v>
      </c>
      <c r="AL51">
        <v>25.831965163474123</v>
      </c>
      <c r="AM51">
        <v>31.859866155186879</v>
      </c>
      <c r="AN51">
        <v>35.565668449197858</v>
      </c>
    </row>
    <row r="52" spans="1:40">
      <c r="A52">
        <f>A15</f>
        <v>2023</v>
      </c>
      <c r="B52">
        <f>INDEX('PSIP costs'!$B$62:$V$62, MATCH(B$45, 'PSIP costs'!$B$57:$V$57, 0))</f>
        <v>17.29</v>
      </c>
      <c r="C52">
        <f>INDEX('PSIP costs'!$B$62:$V$62, MATCH(C$45, 'PSIP costs'!$B$57:$V$57, 0))</f>
        <v>34.46</v>
      </c>
      <c r="D52">
        <f>INDEX('PSIP costs'!$B$62:$V$62, MATCH(D$45, 'PSIP costs'!$B$57:$V$57, 0))</f>
        <v>34.46</v>
      </c>
      <c r="E52">
        <f>INDEX('PSIP costs'!$B$62:$V$62, MATCH(E$45, 'PSIP costs'!$B$57:$V$57, 0))</f>
        <v>34.46</v>
      </c>
      <c r="F52">
        <f>INDEX('PSIP costs'!$B$62:$V$62, MATCH(F$45, 'PSIP costs'!$B$57:$V$57, 0))</f>
        <v>42</v>
      </c>
      <c r="G52">
        <f>INDEX('PSIP costs'!$B$62:$V$62, MATCH(G$45, 'PSIP costs'!$B$57:$V$57, 0))</f>
        <v>27.4</v>
      </c>
      <c r="H52">
        <f>INDEX('PSIP costs'!$B$62:$V$62, MATCH(H$45, 'PSIP costs'!$B$57:$V$57, 0))</f>
        <v>96.71</v>
      </c>
      <c r="I52">
        <f>INDEX('PSIP costs'!$B$62:$V$62, MATCH(I$45, 'PSIP costs'!$B$57:$V$57, 0))</f>
        <v>22.97</v>
      </c>
      <c r="J52">
        <f>INDEX('PSIP costs'!$B$62:$V$62, MATCH(J$45, 'PSIP costs'!$B$57:$V$57, 0))</f>
        <v>27.4</v>
      </c>
      <c r="K52">
        <f>INDEX('PSIP costs'!$B$62:$V$62, MATCH(K$45, 'PSIP costs'!$B$57:$V$57, 0))</f>
        <v>0</v>
      </c>
      <c r="L52">
        <f>INDEX('PSIP costs'!$B$62:$V$62, MATCH(L$45, 'PSIP costs'!$B$57:$V$57, 0))</f>
        <v>0</v>
      </c>
      <c r="M52">
        <f>INDEX('PSIP costs'!$B$62:$V$62, MATCH(M$45, 'PSIP costs'!$B$57:$V$57, 0))</f>
        <v>5.42</v>
      </c>
      <c r="N52">
        <f>INDEX('PSIP costs'!$B$62:$V$62, MATCH(N$45, 'PSIP costs'!$B$57:$V$57, 0))</f>
        <v>7.61</v>
      </c>
      <c r="O52">
        <f>INDEX('PSIP costs'!$B$62:$V$62, MATCH(O$45, 'PSIP costs'!$B$57:$V$57, 0))</f>
        <v>19.47</v>
      </c>
      <c r="P52">
        <f>INDEX('PSIP costs'!$B$62:$V$62, MATCH(P$45, 'PSIP costs'!$B$57:$V$57, 0))</f>
        <v>27.49</v>
      </c>
      <c r="Q52">
        <v>13.402045408214615</v>
      </c>
      <c r="R52">
        <v>14.03485563021048</v>
      </c>
      <c r="S52">
        <v>15.682897874002888</v>
      </c>
      <c r="T52">
        <v>10.345038665364706</v>
      </c>
      <c r="U52">
        <v>10.974764083801407</v>
      </c>
      <c r="V52">
        <v>12.470636729719706</v>
      </c>
      <c r="W52">
        <v>15.684779885375317</v>
      </c>
      <c r="X52">
        <v>16.412845790798276</v>
      </c>
      <c r="Y52">
        <v>19.973447521460944</v>
      </c>
      <c r="Z52">
        <v>39.52814102564102</v>
      </c>
      <c r="AA52">
        <v>41.432307692307681</v>
      </c>
      <c r="AB52">
        <v>43.207307692307687</v>
      </c>
      <c r="AC52">
        <v>91.186068430849232</v>
      </c>
      <c r="AD52">
        <v>99.001144250372406</v>
      </c>
      <c r="AE52">
        <v>116.27326750580167</v>
      </c>
      <c r="AF52">
        <v>23.715897999551455</v>
      </c>
      <c r="AG52">
        <v>29.607190933723771</v>
      </c>
      <c r="AH52">
        <v>34.554224598930482</v>
      </c>
      <c r="AI52">
        <v>23.715897999551455</v>
      </c>
      <c r="AJ52">
        <v>29.607190933723771</v>
      </c>
      <c r="AK52">
        <v>34.554224598930482</v>
      </c>
      <c r="AL52">
        <v>23.715897999551455</v>
      </c>
      <c r="AM52">
        <v>29.607190933723771</v>
      </c>
      <c r="AN52">
        <v>34.554224598930482</v>
      </c>
    </row>
    <row r="53" spans="1:40">
      <c r="A53">
        <f>A16</f>
        <v>2024</v>
      </c>
      <c r="B53">
        <f>INDEX('PSIP costs'!$B$62:$V$62, MATCH(B$45, 'PSIP costs'!$B$57:$V$57, 0))</f>
        <v>17.29</v>
      </c>
      <c r="C53">
        <f>INDEX('PSIP costs'!$B$62:$V$62, MATCH(C$45, 'PSIP costs'!$B$57:$V$57, 0))</f>
        <v>34.46</v>
      </c>
      <c r="D53">
        <f>INDEX('PSIP costs'!$B$62:$V$62, MATCH(D$45, 'PSIP costs'!$B$57:$V$57, 0))</f>
        <v>34.46</v>
      </c>
      <c r="E53">
        <f>INDEX('PSIP costs'!$B$62:$V$62, MATCH(E$45, 'PSIP costs'!$B$57:$V$57, 0))</f>
        <v>34.46</v>
      </c>
      <c r="F53">
        <f>INDEX('PSIP costs'!$B$62:$V$62, MATCH(F$45, 'PSIP costs'!$B$57:$V$57, 0))</f>
        <v>42</v>
      </c>
      <c r="G53">
        <f>INDEX('PSIP costs'!$B$62:$V$62, MATCH(G$45, 'PSIP costs'!$B$57:$V$57, 0))</f>
        <v>27.4</v>
      </c>
      <c r="H53">
        <f>INDEX('PSIP costs'!$B$62:$V$62, MATCH(H$45, 'PSIP costs'!$B$57:$V$57, 0))</f>
        <v>96.71</v>
      </c>
      <c r="I53">
        <f>INDEX('PSIP costs'!$B$62:$V$62, MATCH(I$45, 'PSIP costs'!$B$57:$V$57, 0))</f>
        <v>22.97</v>
      </c>
      <c r="J53">
        <f>INDEX('PSIP costs'!$B$62:$V$62, MATCH(J$45, 'PSIP costs'!$B$57:$V$57, 0))</f>
        <v>27.4</v>
      </c>
      <c r="K53">
        <f>INDEX('PSIP costs'!$B$62:$V$62, MATCH(K$45, 'PSIP costs'!$B$57:$V$57, 0))</f>
        <v>0</v>
      </c>
      <c r="L53">
        <f>INDEX('PSIP costs'!$B$62:$V$62, MATCH(L$45, 'PSIP costs'!$B$57:$V$57, 0))</f>
        <v>0</v>
      </c>
      <c r="M53">
        <f>INDEX('PSIP costs'!$B$62:$V$62, MATCH(M$45, 'PSIP costs'!$B$57:$V$57, 0))</f>
        <v>5.42</v>
      </c>
      <c r="N53">
        <f>INDEX('PSIP costs'!$B$62:$V$62, MATCH(N$45, 'PSIP costs'!$B$57:$V$57, 0))</f>
        <v>7.61</v>
      </c>
      <c r="O53">
        <f>INDEX('PSIP costs'!$B$62:$V$62, MATCH(O$45, 'PSIP costs'!$B$57:$V$57, 0))</f>
        <v>19.47</v>
      </c>
      <c r="P53">
        <f>INDEX('PSIP costs'!$B$62:$V$62, MATCH(P$45, 'PSIP costs'!$B$57:$V$57, 0))</f>
        <v>27.49</v>
      </c>
      <c r="Q53">
        <v>12.63817908827777</v>
      </c>
      <c r="R53">
        <v>13.429191865772605</v>
      </c>
      <c r="S53">
        <v>15.489244670513113</v>
      </c>
      <c r="T53">
        <v>9.682346965295821</v>
      </c>
      <c r="U53">
        <v>10.469503738341695</v>
      </c>
      <c r="V53">
        <v>12.339344545739566</v>
      </c>
      <c r="W53">
        <v>14.363015348211748</v>
      </c>
      <c r="X53">
        <v>15.273097729990445</v>
      </c>
      <c r="Y53">
        <v>19.723849893318775</v>
      </c>
      <c r="Z53">
        <v>38.792692307692299</v>
      </c>
      <c r="AA53">
        <v>41.077692307692303</v>
      </c>
      <c r="AB53">
        <v>43.207692307692298</v>
      </c>
      <c r="AC53">
        <v>84.987450177885663</v>
      </c>
      <c r="AD53">
        <v>94.127897951708562</v>
      </c>
      <c r="AE53">
        <v>114.78690688012856</v>
      </c>
      <c r="AF53">
        <v>21.599830835628786</v>
      </c>
      <c r="AG53">
        <v>27.354515712260657</v>
      </c>
      <c r="AH53">
        <v>33.542780748663105</v>
      </c>
      <c r="AI53">
        <v>21.599830835628786</v>
      </c>
      <c r="AJ53">
        <v>27.354515712260657</v>
      </c>
      <c r="AK53">
        <v>33.542780748663105</v>
      </c>
      <c r="AL53">
        <v>21.599830835628786</v>
      </c>
      <c r="AM53">
        <v>27.354515712260657</v>
      </c>
      <c r="AN53">
        <v>33.542780748663105</v>
      </c>
    </row>
    <row r="54" spans="1:40">
      <c r="A54">
        <f>A17</f>
        <v>2025</v>
      </c>
      <c r="B54">
        <f>INDEX('PSIP costs'!$B$62:$V$62, MATCH(B$45, 'PSIP costs'!$B$57:$V$57, 0))</f>
        <v>17.29</v>
      </c>
      <c r="C54">
        <f>INDEX('PSIP costs'!$B$62:$V$62, MATCH(C$45, 'PSIP costs'!$B$57:$V$57, 0))</f>
        <v>34.46</v>
      </c>
      <c r="D54">
        <f>INDEX('PSIP costs'!$B$62:$V$62, MATCH(D$45, 'PSIP costs'!$B$57:$V$57, 0))</f>
        <v>34.46</v>
      </c>
      <c r="E54">
        <f>INDEX('PSIP costs'!$B$62:$V$62, MATCH(E$45, 'PSIP costs'!$B$57:$V$57, 0))</f>
        <v>34.46</v>
      </c>
      <c r="F54">
        <f>INDEX('PSIP costs'!$B$62:$V$62, MATCH(F$45, 'PSIP costs'!$B$57:$V$57, 0))</f>
        <v>42</v>
      </c>
      <c r="G54">
        <f>INDEX('PSIP costs'!$B$62:$V$62, MATCH(G$45, 'PSIP costs'!$B$57:$V$57, 0))</f>
        <v>27.4</v>
      </c>
      <c r="H54">
        <f>INDEX('PSIP costs'!$B$62:$V$62, MATCH(H$45, 'PSIP costs'!$B$57:$V$57, 0))</f>
        <v>96.71</v>
      </c>
      <c r="I54">
        <f>INDEX('PSIP costs'!$B$62:$V$62, MATCH(I$45, 'PSIP costs'!$B$57:$V$57, 0))</f>
        <v>22.97</v>
      </c>
      <c r="J54">
        <f>INDEX('PSIP costs'!$B$62:$V$62, MATCH(J$45, 'PSIP costs'!$B$57:$V$57, 0))</f>
        <v>27.4</v>
      </c>
      <c r="K54">
        <f>INDEX('PSIP costs'!$B$62:$V$62, MATCH(K$45, 'PSIP costs'!$B$57:$V$57, 0))</f>
        <v>0</v>
      </c>
      <c r="L54">
        <f>INDEX('PSIP costs'!$B$62:$V$62, MATCH(L$45, 'PSIP costs'!$B$57:$V$57, 0))</f>
        <v>0</v>
      </c>
      <c r="M54">
        <f>INDEX('PSIP costs'!$B$62:$V$62, MATCH(M$45, 'PSIP costs'!$B$57:$V$57, 0))</f>
        <v>5.42</v>
      </c>
      <c r="N54">
        <f>INDEX('PSIP costs'!$B$62:$V$62, MATCH(N$45, 'PSIP costs'!$B$57:$V$57, 0))</f>
        <v>7.61</v>
      </c>
      <c r="O54">
        <f>INDEX('PSIP costs'!$B$62:$V$62, MATCH(O$45, 'PSIP costs'!$B$57:$V$57, 0))</f>
        <v>19.47</v>
      </c>
      <c r="P54">
        <f>INDEX('PSIP costs'!$B$62:$V$62, MATCH(P$45, 'PSIP costs'!$B$57:$V$57, 0))</f>
        <v>27.49</v>
      </c>
      <c r="Q54">
        <v>11.874312768340927</v>
      </c>
      <c r="R54">
        <v>12.823528101334729</v>
      </c>
      <c r="S54">
        <v>15.295591467023337</v>
      </c>
      <c r="T54">
        <v>9.0196552652269339</v>
      </c>
      <c r="U54">
        <v>9.9642433928819827</v>
      </c>
      <c r="V54">
        <v>12.20805236175943</v>
      </c>
      <c r="W54">
        <v>13.041250811048178</v>
      </c>
      <c r="X54">
        <v>14.133349669182614</v>
      </c>
      <c r="Y54">
        <v>19.474252265176609</v>
      </c>
      <c r="Z54">
        <v>38.057243589743585</v>
      </c>
      <c r="AA54">
        <v>40.723076923076924</v>
      </c>
      <c r="AB54">
        <v>43.208076923076923</v>
      </c>
      <c r="AC54">
        <v>79.330608393023368</v>
      </c>
      <c r="AD54">
        <v>89.724673980214945</v>
      </c>
      <c r="AE54">
        <v>113.49936274142738</v>
      </c>
      <c r="AF54">
        <v>19.483763671706125</v>
      </c>
      <c r="AG54">
        <v>25.101840490797549</v>
      </c>
      <c r="AH54">
        <v>32.531336898395715</v>
      </c>
      <c r="AI54">
        <v>19.483763671706125</v>
      </c>
      <c r="AJ54">
        <v>25.101840490797549</v>
      </c>
      <c r="AK54">
        <v>32.531336898395715</v>
      </c>
      <c r="AL54">
        <v>19.483763671706125</v>
      </c>
      <c r="AM54">
        <v>25.101840490797549</v>
      </c>
      <c r="AN54">
        <v>32.531336898395715</v>
      </c>
    </row>
    <row r="55" spans="1:40">
      <c r="A55">
        <f>A18</f>
        <v>2026</v>
      </c>
      <c r="B55">
        <f>INDEX('PSIP costs'!$B$62:$V$62, MATCH(B$45, 'PSIP costs'!$B$57:$V$57, 0))</f>
        <v>17.29</v>
      </c>
      <c r="C55">
        <f>INDEX('PSIP costs'!$B$62:$V$62, MATCH(C$45, 'PSIP costs'!$B$57:$V$57, 0))</f>
        <v>34.46</v>
      </c>
      <c r="D55">
        <f>INDEX('PSIP costs'!$B$62:$V$62, MATCH(D$45, 'PSIP costs'!$B$57:$V$57, 0))</f>
        <v>34.46</v>
      </c>
      <c r="E55">
        <f>INDEX('PSIP costs'!$B$62:$V$62, MATCH(E$45, 'PSIP costs'!$B$57:$V$57, 0))</f>
        <v>34.46</v>
      </c>
      <c r="F55">
        <f>INDEX('PSIP costs'!$B$62:$V$62, MATCH(F$45, 'PSIP costs'!$B$57:$V$57, 0))</f>
        <v>42</v>
      </c>
      <c r="G55">
        <f>INDEX('PSIP costs'!$B$62:$V$62, MATCH(G$45, 'PSIP costs'!$B$57:$V$57, 0))</f>
        <v>27.4</v>
      </c>
      <c r="H55">
        <f>INDEX('PSIP costs'!$B$62:$V$62, MATCH(H$45, 'PSIP costs'!$B$57:$V$57, 0))</f>
        <v>96.71</v>
      </c>
      <c r="I55">
        <f>INDEX('PSIP costs'!$B$62:$V$62, MATCH(I$45, 'PSIP costs'!$B$57:$V$57, 0))</f>
        <v>22.97</v>
      </c>
      <c r="J55">
        <f>INDEX('PSIP costs'!$B$62:$V$62, MATCH(J$45, 'PSIP costs'!$B$57:$V$57, 0))</f>
        <v>27.4</v>
      </c>
      <c r="K55">
        <f>INDEX('PSIP costs'!$B$62:$V$62, MATCH(K$45, 'PSIP costs'!$B$57:$V$57, 0))</f>
        <v>0</v>
      </c>
      <c r="L55">
        <f>INDEX('PSIP costs'!$B$62:$V$62, MATCH(L$45, 'PSIP costs'!$B$57:$V$57, 0))</f>
        <v>0</v>
      </c>
      <c r="M55">
        <f>INDEX('PSIP costs'!$B$62:$V$62, MATCH(M$45, 'PSIP costs'!$B$57:$V$57, 0))</f>
        <v>5.42</v>
      </c>
      <c r="N55">
        <f>INDEX('PSIP costs'!$B$62:$V$62, MATCH(N$45, 'PSIP costs'!$B$57:$V$57, 0))</f>
        <v>7.61</v>
      </c>
      <c r="O55">
        <f>INDEX('PSIP costs'!$B$62:$V$62, MATCH(O$45, 'PSIP costs'!$B$57:$V$57, 0))</f>
        <v>19.47</v>
      </c>
      <c r="P55">
        <f>INDEX('PSIP costs'!$B$62:$V$62, MATCH(P$45, 'PSIP costs'!$B$57:$V$57, 0))</f>
        <v>27.49</v>
      </c>
      <c r="Q55">
        <v>11.110446448404085</v>
      </c>
      <c r="R55">
        <v>12.21786433689685</v>
      </c>
      <c r="S55">
        <v>15.101938263533562</v>
      </c>
      <c r="T55">
        <v>8.3569635651580469</v>
      </c>
      <c r="U55">
        <v>9.4589830474222723</v>
      </c>
      <c r="V55">
        <v>12.076760177779294</v>
      </c>
      <c r="W55">
        <v>11.719486273884607</v>
      </c>
      <c r="X55">
        <v>12.993601608374783</v>
      </c>
      <c r="Y55">
        <v>19.224654637034444</v>
      </c>
      <c r="Z55">
        <v>37.321794871794872</v>
      </c>
      <c r="AA55">
        <v>40.368461538461538</v>
      </c>
      <c r="AB55">
        <v>43.208461538461535</v>
      </c>
      <c r="AC55">
        <v>74.181402246405398</v>
      </c>
      <c r="AD55">
        <v>85.765372067839522</v>
      </c>
      <c r="AE55">
        <v>112.36366832367924</v>
      </c>
      <c r="AF55">
        <v>18.424039763281797</v>
      </c>
      <c r="AG55">
        <v>24.16763706383049</v>
      </c>
      <c r="AH55">
        <v>31.771721925133694</v>
      </c>
      <c r="AI55">
        <v>18.424039763281797</v>
      </c>
      <c r="AJ55">
        <v>24.16763706383049</v>
      </c>
      <c r="AK55">
        <v>31.771721925133694</v>
      </c>
      <c r="AL55">
        <v>18.424039763281797</v>
      </c>
      <c r="AM55">
        <v>24.16763706383049</v>
      </c>
      <c r="AN55">
        <v>31.771721925133694</v>
      </c>
    </row>
    <row r="56" spans="1:40">
      <c r="A56">
        <f>A19</f>
        <v>2027</v>
      </c>
      <c r="B56">
        <f>INDEX('PSIP costs'!$B$62:$V$62, MATCH(B$45, 'PSIP costs'!$B$57:$V$57, 0))</f>
        <v>17.29</v>
      </c>
      <c r="C56">
        <f>INDEX('PSIP costs'!$B$62:$V$62, MATCH(C$45, 'PSIP costs'!$B$57:$V$57, 0))</f>
        <v>34.46</v>
      </c>
      <c r="D56">
        <f>INDEX('PSIP costs'!$B$62:$V$62, MATCH(D$45, 'PSIP costs'!$B$57:$V$57, 0))</f>
        <v>34.46</v>
      </c>
      <c r="E56">
        <f>INDEX('PSIP costs'!$B$62:$V$62, MATCH(E$45, 'PSIP costs'!$B$57:$V$57, 0))</f>
        <v>34.46</v>
      </c>
      <c r="F56">
        <f>INDEX('PSIP costs'!$B$62:$V$62, MATCH(F$45, 'PSIP costs'!$B$57:$V$57, 0))</f>
        <v>42</v>
      </c>
      <c r="G56">
        <f>INDEX('PSIP costs'!$B$62:$V$62, MATCH(G$45, 'PSIP costs'!$B$57:$V$57, 0))</f>
        <v>27.4</v>
      </c>
      <c r="H56">
        <f>INDEX('PSIP costs'!$B$62:$V$62, MATCH(H$45, 'PSIP costs'!$B$57:$V$57, 0))</f>
        <v>96.71</v>
      </c>
      <c r="I56">
        <f>INDEX('PSIP costs'!$B$62:$V$62, MATCH(I$45, 'PSIP costs'!$B$57:$V$57, 0))</f>
        <v>22.97</v>
      </c>
      <c r="J56">
        <f>INDEX('PSIP costs'!$B$62:$V$62, MATCH(J$45, 'PSIP costs'!$B$57:$V$57, 0))</f>
        <v>27.4</v>
      </c>
      <c r="K56">
        <f>INDEX('PSIP costs'!$B$62:$V$62, MATCH(K$45, 'PSIP costs'!$B$57:$V$57, 0))</f>
        <v>0</v>
      </c>
      <c r="L56">
        <f>INDEX('PSIP costs'!$B$62:$V$62, MATCH(L$45, 'PSIP costs'!$B$57:$V$57, 0))</f>
        <v>0</v>
      </c>
      <c r="M56">
        <f>INDEX('PSIP costs'!$B$62:$V$62, MATCH(M$45, 'PSIP costs'!$B$57:$V$57, 0))</f>
        <v>5.42</v>
      </c>
      <c r="N56">
        <f>INDEX('PSIP costs'!$B$62:$V$62, MATCH(N$45, 'PSIP costs'!$B$57:$V$57, 0))</f>
        <v>7.61</v>
      </c>
      <c r="O56">
        <f>INDEX('PSIP costs'!$B$62:$V$62, MATCH(O$45, 'PSIP costs'!$B$57:$V$57, 0))</f>
        <v>19.47</v>
      </c>
      <c r="P56">
        <f>INDEX('PSIP costs'!$B$62:$V$62, MATCH(P$45, 'PSIP costs'!$B$57:$V$57, 0))</f>
        <v>27.49</v>
      </c>
      <c r="Q56">
        <v>10.34658012846724</v>
      </c>
      <c r="R56">
        <v>11.612200572458974</v>
      </c>
      <c r="S56">
        <v>14.908285060043788</v>
      </c>
      <c r="T56">
        <v>7.6942718650891608</v>
      </c>
      <c r="U56">
        <v>8.9537227019625618</v>
      </c>
      <c r="V56">
        <v>11.945467993799156</v>
      </c>
      <c r="W56">
        <v>10.397721736721035</v>
      </c>
      <c r="X56">
        <v>11.853853547566951</v>
      </c>
      <c r="Y56">
        <v>18.975057008892275</v>
      </c>
      <c r="Z56">
        <v>36.586346153846151</v>
      </c>
      <c r="AA56">
        <v>40.013846153846153</v>
      </c>
      <c r="AB56">
        <v>43.208846153846146</v>
      </c>
      <c r="AC56">
        <v>69.504306346697575</v>
      </c>
      <c r="AD56">
        <v>82.223891946530259</v>
      </c>
      <c r="AE56">
        <v>111.34775504875954</v>
      </c>
      <c r="AF56">
        <v>17.364315854857466</v>
      </c>
      <c r="AG56">
        <v>23.233433636863431</v>
      </c>
      <c r="AH56">
        <v>31.012106951871658</v>
      </c>
      <c r="AI56">
        <v>17.364315854857466</v>
      </c>
      <c r="AJ56">
        <v>23.233433636863431</v>
      </c>
      <c r="AK56">
        <v>31.012106951871658</v>
      </c>
      <c r="AL56">
        <v>17.364315854857466</v>
      </c>
      <c r="AM56">
        <v>23.233433636863431</v>
      </c>
      <c r="AN56">
        <v>31.012106951871658</v>
      </c>
    </row>
    <row r="57" spans="1:40">
      <c r="A57">
        <f>A20</f>
        <v>2028</v>
      </c>
      <c r="B57">
        <f>INDEX('PSIP costs'!$B$62:$V$62, MATCH(B$45, 'PSIP costs'!$B$57:$V$57, 0))</f>
        <v>17.29</v>
      </c>
      <c r="C57">
        <f>INDEX('PSIP costs'!$B$62:$V$62, MATCH(C$45, 'PSIP costs'!$B$57:$V$57, 0))</f>
        <v>34.46</v>
      </c>
      <c r="D57">
        <f>INDEX('PSIP costs'!$B$62:$V$62, MATCH(D$45, 'PSIP costs'!$B$57:$V$57, 0))</f>
        <v>34.46</v>
      </c>
      <c r="E57">
        <f>INDEX('PSIP costs'!$B$62:$V$62, MATCH(E$45, 'PSIP costs'!$B$57:$V$57, 0))</f>
        <v>34.46</v>
      </c>
      <c r="F57">
        <f>INDEX('PSIP costs'!$B$62:$V$62, MATCH(F$45, 'PSIP costs'!$B$57:$V$57, 0))</f>
        <v>42</v>
      </c>
      <c r="G57">
        <f>INDEX('PSIP costs'!$B$62:$V$62, MATCH(G$45, 'PSIP costs'!$B$57:$V$57, 0))</f>
        <v>27.4</v>
      </c>
      <c r="H57">
        <f>INDEX('PSIP costs'!$B$62:$V$62, MATCH(H$45, 'PSIP costs'!$B$57:$V$57, 0))</f>
        <v>96.71</v>
      </c>
      <c r="I57">
        <f>INDEX('PSIP costs'!$B$62:$V$62, MATCH(I$45, 'PSIP costs'!$B$57:$V$57, 0))</f>
        <v>22.97</v>
      </c>
      <c r="J57">
        <f>INDEX('PSIP costs'!$B$62:$V$62, MATCH(J$45, 'PSIP costs'!$B$57:$V$57, 0))</f>
        <v>27.4</v>
      </c>
      <c r="K57">
        <f>INDEX('PSIP costs'!$B$62:$V$62, MATCH(K$45, 'PSIP costs'!$B$57:$V$57, 0))</f>
        <v>0</v>
      </c>
      <c r="L57">
        <f>INDEX('PSIP costs'!$B$62:$V$62, MATCH(L$45, 'PSIP costs'!$B$57:$V$57, 0))</f>
        <v>0</v>
      </c>
      <c r="M57">
        <f>INDEX('PSIP costs'!$B$62:$V$62, MATCH(M$45, 'PSIP costs'!$B$57:$V$57, 0))</f>
        <v>5.42</v>
      </c>
      <c r="N57">
        <f>INDEX('PSIP costs'!$B$62:$V$62, MATCH(N$45, 'PSIP costs'!$B$57:$V$57, 0))</f>
        <v>7.61</v>
      </c>
      <c r="O57">
        <f>INDEX('PSIP costs'!$B$62:$V$62, MATCH(O$45, 'PSIP costs'!$B$57:$V$57, 0))</f>
        <v>19.47</v>
      </c>
      <c r="P57">
        <f>INDEX('PSIP costs'!$B$62:$V$62, MATCH(P$45, 'PSIP costs'!$B$57:$V$57, 0))</f>
        <v>27.49</v>
      </c>
      <c r="Q57">
        <v>9.5827138085303964</v>
      </c>
      <c r="R57">
        <v>11.006536808021099</v>
      </c>
      <c r="S57">
        <v>14.714631856554012</v>
      </c>
      <c r="T57">
        <v>7.0315801650202738</v>
      </c>
      <c r="U57">
        <v>8.4484623565028496</v>
      </c>
      <c r="V57">
        <v>11.814175809819019</v>
      </c>
      <c r="W57">
        <v>9.0759571995574646</v>
      </c>
      <c r="X57">
        <v>10.71410548675912</v>
      </c>
      <c r="Y57">
        <v>18.725459380750113</v>
      </c>
      <c r="Z57">
        <v>35.85089743589743</v>
      </c>
      <c r="AA57">
        <v>39.659230769230767</v>
      </c>
      <c r="AB57">
        <v>43.209230769230771</v>
      </c>
      <c r="AC57">
        <v>65.262937547217973</v>
      </c>
      <c r="AD57">
        <v>79.074133348235193</v>
      </c>
      <c r="AE57">
        <v>110.42874970511966</v>
      </c>
      <c r="AF57">
        <v>16.304591946433142</v>
      </c>
      <c r="AG57">
        <v>22.299230209896375</v>
      </c>
      <c r="AH57">
        <v>30.252491978609626</v>
      </c>
      <c r="AI57">
        <v>16.304591946433142</v>
      </c>
      <c r="AJ57">
        <v>22.299230209896375</v>
      </c>
      <c r="AK57">
        <v>30.252491978609626</v>
      </c>
      <c r="AL57">
        <v>16.304591946433142</v>
      </c>
      <c r="AM57">
        <v>22.299230209896375</v>
      </c>
      <c r="AN57">
        <v>30.252491978609626</v>
      </c>
    </row>
    <row r="58" spans="1:40">
      <c r="A58">
        <f>A21</f>
        <v>2029</v>
      </c>
      <c r="B58">
        <f>INDEX('PSIP costs'!$B$62:$V$62, MATCH(B$45, 'PSIP costs'!$B$57:$V$57, 0))</f>
        <v>17.29</v>
      </c>
      <c r="C58">
        <f>INDEX('PSIP costs'!$B$62:$V$62, MATCH(C$45, 'PSIP costs'!$B$57:$V$57, 0))</f>
        <v>34.46</v>
      </c>
      <c r="D58">
        <f>INDEX('PSIP costs'!$B$62:$V$62, MATCH(D$45, 'PSIP costs'!$B$57:$V$57, 0))</f>
        <v>34.46</v>
      </c>
      <c r="E58">
        <f>INDEX('PSIP costs'!$B$62:$V$62, MATCH(E$45, 'PSIP costs'!$B$57:$V$57, 0))</f>
        <v>34.46</v>
      </c>
      <c r="F58">
        <f>INDEX('PSIP costs'!$B$62:$V$62, MATCH(F$45, 'PSIP costs'!$B$57:$V$57, 0))</f>
        <v>42</v>
      </c>
      <c r="G58">
        <f>INDEX('PSIP costs'!$B$62:$V$62, MATCH(G$45, 'PSIP costs'!$B$57:$V$57, 0))</f>
        <v>27.4</v>
      </c>
      <c r="H58">
        <f>INDEX('PSIP costs'!$B$62:$V$62, MATCH(H$45, 'PSIP costs'!$B$57:$V$57, 0))</f>
        <v>96.71</v>
      </c>
      <c r="I58">
        <f>INDEX('PSIP costs'!$B$62:$V$62, MATCH(I$45, 'PSIP costs'!$B$57:$V$57, 0))</f>
        <v>22.97</v>
      </c>
      <c r="J58">
        <f>INDEX('PSIP costs'!$B$62:$V$62, MATCH(J$45, 'PSIP costs'!$B$57:$V$57, 0))</f>
        <v>27.4</v>
      </c>
      <c r="K58">
        <f>INDEX('PSIP costs'!$B$62:$V$62, MATCH(K$45, 'PSIP costs'!$B$57:$V$57, 0))</f>
        <v>0</v>
      </c>
      <c r="L58">
        <f>INDEX('PSIP costs'!$B$62:$V$62, MATCH(L$45, 'PSIP costs'!$B$57:$V$57, 0))</f>
        <v>0</v>
      </c>
      <c r="M58">
        <f>INDEX('PSIP costs'!$B$62:$V$62, MATCH(M$45, 'PSIP costs'!$B$57:$V$57, 0))</f>
        <v>5.42</v>
      </c>
      <c r="N58">
        <f>INDEX('PSIP costs'!$B$62:$V$62, MATCH(N$45, 'PSIP costs'!$B$57:$V$57, 0))</f>
        <v>7.61</v>
      </c>
      <c r="O58">
        <f>INDEX('PSIP costs'!$B$62:$V$62, MATCH(O$45, 'PSIP costs'!$B$57:$V$57, 0))</f>
        <v>19.47</v>
      </c>
      <c r="P58">
        <f>INDEX('PSIP costs'!$B$62:$V$62, MATCH(P$45, 'PSIP costs'!$B$57:$V$57, 0))</f>
        <v>27.49</v>
      </c>
      <c r="Q58">
        <v>8.8188474885935548</v>
      </c>
      <c r="R58">
        <v>10.400873043583221</v>
      </c>
      <c r="S58">
        <v>14.520978653064239</v>
      </c>
      <c r="T58">
        <v>6.3688884649513859</v>
      </c>
      <c r="U58">
        <v>7.9432020110431383</v>
      </c>
      <c r="V58">
        <v>11.68288362583888</v>
      </c>
      <c r="W58">
        <v>7.754192662393895</v>
      </c>
      <c r="X58">
        <v>9.5743574259512894</v>
      </c>
      <c r="Y58">
        <v>18.475861752607944</v>
      </c>
      <c r="Z58">
        <v>35.115448717948716</v>
      </c>
      <c r="AA58">
        <v>39.304615384615389</v>
      </c>
      <c r="AB58">
        <v>43.209615384615383</v>
      </c>
      <c r="AC58">
        <v>61.420541355881788</v>
      </c>
      <c r="AD58">
        <v>76.28999600490225</v>
      </c>
      <c r="AE58">
        <v>109.58976355930496</v>
      </c>
      <c r="AF58">
        <v>15.244868038008811</v>
      </c>
      <c r="AG58">
        <v>21.36502678292932</v>
      </c>
      <c r="AH58">
        <v>29.492877005347594</v>
      </c>
      <c r="AI58">
        <v>15.244868038008811</v>
      </c>
      <c r="AJ58">
        <v>21.36502678292932</v>
      </c>
      <c r="AK58">
        <v>29.492877005347594</v>
      </c>
      <c r="AL58">
        <v>15.244868038008811</v>
      </c>
      <c r="AM58">
        <v>21.36502678292932</v>
      </c>
      <c r="AN58">
        <v>29.492877005347594</v>
      </c>
    </row>
    <row r="59" spans="1:40">
      <c r="A59">
        <f>A22</f>
        <v>2030</v>
      </c>
      <c r="B59">
        <f>INDEX('PSIP costs'!$B$62:$V$62, MATCH(B$45, 'PSIP costs'!$B$57:$V$57, 0))</f>
        <v>17.29</v>
      </c>
      <c r="C59">
        <f>INDEX('PSIP costs'!$B$62:$V$62, MATCH(C$45, 'PSIP costs'!$B$57:$V$57, 0))</f>
        <v>34.46</v>
      </c>
      <c r="D59">
        <f>INDEX('PSIP costs'!$B$62:$V$62, MATCH(D$45, 'PSIP costs'!$B$57:$V$57, 0))</f>
        <v>34.46</v>
      </c>
      <c r="E59">
        <f>INDEX('PSIP costs'!$B$62:$V$62, MATCH(E$45, 'PSIP costs'!$B$57:$V$57, 0))</f>
        <v>34.46</v>
      </c>
      <c r="F59">
        <f>INDEX('PSIP costs'!$B$62:$V$62, MATCH(F$45, 'PSIP costs'!$B$57:$V$57, 0))</f>
        <v>42</v>
      </c>
      <c r="G59">
        <f>INDEX('PSIP costs'!$B$62:$V$62, MATCH(G$45, 'PSIP costs'!$B$57:$V$57, 0))</f>
        <v>27.4</v>
      </c>
      <c r="H59">
        <f>INDEX('PSIP costs'!$B$62:$V$62, MATCH(H$45, 'PSIP costs'!$B$57:$V$57, 0))</f>
        <v>96.71</v>
      </c>
      <c r="I59">
        <f>INDEX('PSIP costs'!$B$62:$V$62, MATCH(I$45, 'PSIP costs'!$B$57:$V$57, 0))</f>
        <v>22.97</v>
      </c>
      <c r="J59">
        <f>INDEX('PSIP costs'!$B$62:$V$62, MATCH(J$45, 'PSIP costs'!$B$57:$V$57, 0))</f>
        <v>27.4</v>
      </c>
      <c r="K59">
        <f>INDEX('PSIP costs'!$B$62:$V$62, MATCH(K$45, 'PSIP costs'!$B$57:$V$57, 0))</f>
        <v>0</v>
      </c>
      <c r="L59">
        <f>INDEX('PSIP costs'!$B$62:$V$62, MATCH(L$45, 'PSIP costs'!$B$57:$V$57, 0))</f>
        <v>0</v>
      </c>
      <c r="M59">
        <f>INDEX('PSIP costs'!$B$62:$V$62, MATCH(M$45, 'PSIP costs'!$B$57:$V$57, 0))</f>
        <v>5.42</v>
      </c>
      <c r="N59">
        <f>INDEX('PSIP costs'!$B$62:$V$62, MATCH(N$45, 'PSIP costs'!$B$57:$V$57, 0))</f>
        <v>7.61</v>
      </c>
      <c r="O59">
        <f>INDEX('PSIP costs'!$B$62:$V$62, MATCH(O$45, 'PSIP costs'!$B$57:$V$57, 0))</f>
        <v>19.47</v>
      </c>
      <c r="P59">
        <f>INDEX('PSIP costs'!$B$62:$V$62, MATCH(P$45, 'PSIP costs'!$B$57:$V$57, 0))</f>
        <v>27.49</v>
      </c>
      <c r="Q59">
        <v>8.0549811686567026</v>
      </c>
      <c r="R59">
        <v>9.7952092791453467</v>
      </c>
      <c r="S59">
        <v>14.327325449574449</v>
      </c>
      <c r="T59">
        <v>5.7061967648824936</v>
      </c>
      <c r="U59">
        <v>7.4379416655834332</v>
      </c>
      <c r="V59">
        <v>11.551591441858752</v>
      </c>
      <c r="W59">
        <v>6.4324281252303264</v>
      </c>
      <c r="X59">
        <v>8.4346093651434675</v>
      </c>
      <c r="Y59">
        <v>18.226264124465775</v>
      </c>
      <c r="Z59">
        <v>34.380000000000003</v>
      </c>
      <c r="AA59">
        <v>38.950000000000003</v>
      </c>
      <c r="AB59">
        <v>43.21</v>
      </c>
      <c r="AC59">
        <v>57.940434157926148</v>
      </c>
      <c r="AD59">
        <v>73.845379648479394</v>
      </c>
      <c r="AE59">
        <v>108.81797112094839</v>
      </c>
      <c r="AF59">
        <v>14.185144129584479</v>
      </c>
      <c r="AG59">
        <v>20.430823355962247</v>
      </c>
      <c r="AH59">
        <v>28.733262032085563</v>
      </c>
      <c r="AI59">
        <v>14.185144129584479</v>
      </c>
      <c r="AJ59">
        <v>20.430823355962247</v>
      </c>
      <c r="AK59">
        <v>28.733262032085563</v>
      </c>
      <c r="AL59">
        <v>14.185144129584479</v>
      </c>
      <c r="AM59">
        <v>20.430823355962247</v>
      </c>
      <c r="AN59">
        <v>28.733262032085563</v>
      </c>
    </row>
    <row r="60" spans="1:40">
      <c r="A60">
        <f>A23</f>
        <v>2031</v>
      </c>
      <c r="B60">
        <f>INDEX('PSIP costs'!$B$62:$V$62, MATCH(B$45, 'PSIP costs'!$B$57:$V$57, 0))</f>
        <v>17.29</v>
      </c>
      <c r="C60">
        <f>INDEX('PSIP costs'!$B$62:$V$62, MATCH(C$45, 'PSIP costs'!$B$57:$V$57, 0))</f>
        <v>34.46</v>
      </c>
      <c r="D60">
        <f>INDEX('PSIP costs'!$B$62:$V$62, MATCH(D$45, 'PSIP costs'!$B$57:$V$57, 0))</f>
        <v>34.46</v>
      </c>
      <c r="E60">
        <f>INDEX('PSIP costs'!$B$62:$V$62, MATCH(E$45, 'PSIP costs'!$B$57:$V$57, 0))</f>
        <v>34.46</v>
      </c>
      <c r="F60">
        <f>INDEX('PSIP costs'!$B$62:$V$62, MATCH(F$45, 'PSIP costs'!$B$57:$V$57, 0))</f>
        <v>42</v>
      </c>
      <c r="G60">
        <f>INDEX('PSIP costs'!$B$62:$V$62, MATCH(G$45, 'PSIP costs'!$B$57:$V$57, 0))</f>
        <v>27.4</v>
      </c>
      <c r="H60">
        <f>INDEX('PSIP costs'!$B$62:$V$62, MATCH(H$45, 'PSIP costs'!$B$57:$V$57, 0))</f>
        <v>96.71</v>
      </c>
      <c r="I60">
        <f>INDEX('PSIP costs'!$B$62:$V$62, MATCH(I$45, 'PSIP costs'!$B$57:$V$57, 0))</f>
        <v>22.97</v>
      </c>
      <c r="J60">
        <f>INDEX('PSIP costs'!$B$62:$V$62, MATCH(J$45, 'PSIP costs'!$B$57:$V$57, 0))</f>
        <v>27.4</v>
      </c>
      <c r="K60">
        <f>INDEX('PSIP costs'!$B$62:$V$62, MATCH(K$45, 'PSIP costs'!$B$57:$V$57, 0))</f>
        <v>0</v>
      </c>
      <c r="L60">
        <f>INDEX('PSIP costs'!$B$62:$V$62, MATCH(L$45, 'PSIP costs'!$B$57:$V$57, 0))</f>
        <v>0</v>
      </c>
      <c r="M60">
        <f>INDEX('PSIP costs'!$B$62:$V$62, MATCH(M$45, 'PSIP costs'!$B$57:$V$57, 0))</f>
        <v>5.42</v>
      </c>
      <c r="N60">
        <f>INDEX('PSIP costs'!$B$62:$V$62, MATCH(N$45, 'PSIP costs'!$B$57:$V$57, 0))</f>
        <v>7.61</v>
      </c>
      <c r="O60">
        <f>INDEX('PSIP costs'!$B$62:$V$62, MATCH(O$45, 'PSIP costs'!$B$57:$V$57, 0))</f>
        <v>19.47</v>
      </c>
      <c r="P60">
        <f>INDEX('PSIP costs'!$B$62:$V$62, MATCH(P$45, 'PSIP costs'!$B$57:$V$57, 0))</f>
        <v>27.49</v>
      </c>
      <c r="Q60">
        <v>7.9553077009561122</v>
      </c>
      <c r="R60">
        <v>9.7081978736209145</v>
      </c>
      <c r="S60">
        <v>14.100719641052994</v>
      </c>
      <c r="T60">
        <v>5.6310995016027494</v>
      </c>
      <c r="U60">
        <v>7.3513544205483861</v>
      </c>
      <c r="V60">
        <v>11.345908953044987</v>
      </c>
      <c r="W60">
        <v>6.336714564439661</v>
      </c>
      <c r="X60">
        <v>8.3345003031478111</v>
      </c>
      <c r="Y60">
        <v>17.736681386499658</v>
      </c>
      <c r="Z60">
        <v>33.8643</v>
      </c>
      <c r="AA60">
        <v>38.657875000000004</v>
      </c>
      <c r="AB60">
        <v>43.101974999999996</v>
      </c>
      <c r="AC60">
        <v>54.786399551797935</v>
      </c>
      <c r="AD60">
        <v>71.714184010914607</v>
      </c>
      <c r="AE60">
        <v>108.10340293363187</v>
      </c>
      <c r="AF60">
        <v>13.907608700962172</v>
      </c>
      <c r="AG60">
        <v>20.175438064012724</v>
      </c>
      <c r="AH60">
        <v>28.374096256684496</v>
      </c>
      <c r="AI60">
        <v>13.907608700962172</v>
      </c>
      <c r="AJ60">
        <v>20.175438064012724</v>
      </c>
      <c r="AK60">
        <v>28.374096256684496</v>
      </c>
      <c r="AL60">
        <v>13.907608700962172</v>
      </c>
      <c r="AM60">
        <v>20.175438064012724</v>
      </c>
      <c r="AN60">
        <v>28.374096256684496</v>
      </c>
    </row>
    <row r="61" spans="1:40">
      <c r="A61">
        <f>A24</f>
        <v>2032</v>
      </c>
      <c r="B61">
        <f>INDEX('PSIP costs'!$B$62:$V$62, MATCH(B$45, 'PSIP costs'!$B$57:$V$57, 0))</f>
        <v>17.29</v>
      </c>
      <c r="C61">
        <f>INDEX('PSIP costs'!$B$62:$V$62, MATCH(C$45, 'PSIP costs'!$B$57:$V$57, 0))</f>
        <v>34.46</v>
      </c>
      <c r="D61">
        <f>INDEX('PSIP costs'!$B$62:$V$62, MATCH(D$45, 'PSIP costs'!$B$57:$V$57, 0))</f>
        <v>34.46</v>
      </c>
      <c r="E61">
        <f>INDEX('PSIP costs'!$B$62:$V$62, MATCH(E$45, 'PSIP costs'!$B$57:$V$57, 0))</f>
        <v>34.46</v>
      </c>
      <c r="F61">
        <f>INDEX('PSIP costs'!$B$62:$V$62, MATCH(F$45, 'PSIP costs'!$B$57:$V$57, 0))</f>
        <v>42</v>
      </c>
      <c r="G61">
        <f>INDEX('PSIP costs'!$B$62:$V$62, MATCH(G$45, 'PSIP costs'!$B$57:$V$57, 0))</f>
        <v>27.4</v>
      </c>
      <c r="H61">
        <f>INDEX('PSIP costs'!$B$62:$V$62, MATCH(H$45, 'PSIP costs'!$B$57:$V$57, 0))</f>
        <v>96.71</v>
      </c>
      <c r="I61">
        <f>INDEX('PSIP costs'!$B$62:$V$62, MATCH(I$45, 'PSIP costs'!$B$57:$V$57, 0))</f>
        <v>22.97</v>
      </c>
      <c r="J61">
        <f>INDEX('PSIP costs'!$B$62:$V$62, MATCH(J$45, 'PSIP costs'!$B$57:$V$57, 0))</f>
        <v>27.4</v>
      </c>
      <c r="K61">
        <f>INDEX('PSIP costs'!$B$62:$V$62, MATCH(K$45, 'PSIP costs'!$B$57:$V$57, 0))</f>
        <v>0</v>
      </c>
      <c r="L61">
        <f>INDEX('PSIP costs'!$B$62:$V$62, MATCH(L$45, 'PSIP costs'!$B$57:$V$57, 0))</f>
        <v>0</v>
      </c>
      <c r="M61">
        <f>INDEX('PSIP costs'!$B$62:$V$62, MATCH(M$45, 'PSIP costs'!$B$57:$V$57, 0))</f>
        <v>5.42</v>
      </c>
      <c r="N61">
        <f>INDEX('PSIP costs'!$B$62:$V$62, MATCH(N$45, 'PSIP costs'!$B$57:$V$57, 0))</f>
        <v>7.61</v>
      </c>
      <c r="O61">
        <f>INDEX('PSIP costs'!$B$62:$V$62, MATCH(O$45, 'PSIP costs'!$B$57:$V$57, 0))</f>
        <v>19.47</v>
      </c>
      <c r="P61">
        <f>INDEX('PSIP costs'!$B$62:$V$62, MATCH(P$45, 'PSIP costs'!$B$57:$V$57, 0))</f>
        <v>27.49</v>
      </c>
      <c r="Q61">
        <v>7.8556342332555209</v>
      </c>
      <c r="R61">
        <v>9.6211864680964823</v>
      </c>
      <c r="S61">
        <v>13.874113832531537</v>
      </c>
      <c r="T61">
        <v>5.5560022383230061</v>
      </c>
      <c r="U61">
        <v>7.2647671755133389</v>
      </c>
      <c r="V61">
        <v>11.140226464231221</v>
      </c>
      <c r="W61">
        <v>6.2410010036489956</v>
      </c>
      <c r="X61">
        <v>8.2343912411521547</v>
      </c>
      <c r="Y61">
        <v>17.247098648533544</v>
      </c>
      <c r="Z61">
        <v>33.348599999999998</v>
      </c>
      <c r="AA61">
        <v>38.365750000000006</v>
      </c>
      <c r="AB61">
        <v>42.993949999999998</v>
      </c>
      <c r="AC61">
        <v>51.923039007266958</v>
      </c>
      <c r="AD61">
        <v>69.87030882415587</v>
      </c>
      <c r="AE61">
        <v>107.43815586663713</v>
      </c>
      <c r="AF61">
        <v>13.630073272339866</v>
      </c>
      <c r="AG61">
        <v>19.920052772063197</v>
      </c>
      <c r="AH61">
        <v>28.014930481283429</v>
      </c>
      <c r="AI61">
        <v>13.630073272339866</v>
      </c>
      <c r="AJ61">
        <v>19.920052772063197</v>
      </c>
      <c r="AK61">
        <v>28.014930481283429</v>
      </c>
      <c r="AL61">
        <v>13.630073272339866</v>
      </c>
      <c r="AM61">
        <v>19.920052772063197</v>
      </c>
      <c r="AN61">
        <v>28.014930481283429</v>
      </c>
    </row>
    <row r="62" spans="1:40">
      <c r="A62">
        <f>A25</f>
        <v>2033</v>
      </c>
      <c r="B62">
        <f>INDEX('PSIP costs'!$B$62:$V$62, MATCH(B$45, 'PSIP costs'!$B$57:$V$57, 0))</f>
        <v>17.29</v>
      </c>
      <c r="C62">
        <f>INDEX('PSIP costs'!$B$62:$V$62, MATCH(C$45, 'PSIP costs'!$B$57:$V$57, 0))</f>
        <v>34.46</v>
      </c>
      <c r="D62">
        <f>INDEX('PSIP costs'!$B$62:$V$62, MATCH(D$45, 'PSIP costs'!$B$57:$V$57, 0))</f>
        <v>34.46</v>
      </c>
      <c r="E62">
        <f>INDEX('PSIP costs'!$B$62:$V$62, MATCH(E$45, 'PSIP costs'!$B$57:$V$57, 0))</f>
        <v>34.46</v>
      </c>
      <c r="F62">
        <f>INDEX('PSIP costs'!$B$62:$V$62, MATCH(F$45, 'PSIP costs'!$B$57:$V$57, 0))</f>
        <v>42</v>
      </c>
      <c r="G62">
        <f>INDEX('PSIP costs'!$B$62:$V$62, MATCH(G$45, 'PSIP costs'!$B$57:$V$57, 0))</f>
        <v>27.4</v>
      </c>
      <c r="H62">
        <f>INDEX('PSIP costs'!$B$62:$V$62, MATCH(H$45, 'PSIP costs'!$B$57:$V$57, 0))</f>
        <v>96.71</v>
      </c>
      <c r="I62">
        <f>INDEX('PSIP costs'!$B$62:$V$62, MATCH(I$45, 'PSIP costs'!$B$57:$V$57, 0))</f>
        <v>22.97</v>
      </c>
      <c r="J62">
        <f>INDEX('PSIP costs'!$B$62:$V$62, MATCH(J$45, 'PSIP costs'!$B$57:$V$57, 0))</f>
        <v>27.4</v>
      </c>
      <c r="K62">
        <f>INDEX('PSIP costs'!$B$62:$V$62, MATCH(K$45, 'PSIP costs'!$B$57:$V$57, 0))</f>
        <v>0</v>
      </c>
      <c r="L62">
        <f>INDEX('PSIP costs'!$B$62:$V$62, MATCH(L$45, 'PSIP costs'!$B$57:$V$57, 0))</f>
        <v>0</v>
      </c>
      <c r="M62">
        <f>INDEX('PSIP costs'!$B$62:$V$62, MATCH(M$45, 'PSIP costs'!$B$57:$V$57, 0))</f>
        <v>5.42</v>
      </c>
      <c r="N62">
        <f>INDEX('PSIP costs'!$B$62:$V$62, MATCH(N$45, 'PSIP costs'!$B$57:$V$57, 0))</f>
        <v>7.61</v>
      </c>
      <c r="O62">
        <f>INDEX('PSIP costs'!$B$62:$V$62, MATCH(O$45, 'PSIP costs'!$B$57:$V$57, 0))</f>
        <v>19.47</v>
      </c>
      <c r="P62">
        <f>INDEX('PSIP costs'!$B$62:$V$62, MATCH(P$45, 'PSIP costs'!$B$57:$V$57, 0))</f>
        <v>27.49</v>
      </c>
      <c r="Q62">
        <v>7.7559607655549305</v>
      </c>
      <c r="R62">
        <v>9.5341750625720483</v>
      </c>
      <c r="S62">
        <v>13.647508024010081</v>
      </c>
      <c r="T62">
        <v>5.4809049750432619</v>
      </c>
      <c r="U62">
        <v>7.1781799304782927</v>
      </c>
      <c r="V62">
        <v>10.934543975417457</v>
      </c>
      <c r="W62">
        <v>6.1452874428583302</v>
      </c>
      <c r="X62">
        <v>8.1342821791564965</v>
      </c>
      <c r="Y62">
        <v>16.757515910567431</v>
      </c>
      <c r="Z62">
        <v>32.832900000000002</v>
      </c>
      <c r="AA62">
        <v>38.073625000000007</v>
      </c>
      <c r="AB62">
        <v>42.885925</v>
      </c>
      <c r="AC62">
        <v>50.511688310968232</v>
      </c>
      <c r="AD62">
        <v>68.287653820151164</v>
      </c>
      <c r="AE62">
        <v>106.81585879493073</v>
      </c>
      <c r="AF62">
        <v>13.35253784371756</v>
      </c>
      <c r="AG62">
        <v>19.664667480113668</v>
      </c>
      <c r="AH62">
        <v>27.655764705882362</v>
      </c>
      <c r="AI62">
        <v>13.35253784371756</v>
      </c>
      <c r="AJ62">
        <v>19.664667480113668</v>
      </c>
      <c r="AK62">
        <v>27.655764705882362</v>
      </c>
      <c r="AL62">
        <v>13.35253784371756</v>
      </c>
      <c r="AM62">
        <v>19.664667480113668</v>
      </c>
      <c r="AN62">
        <v>27.655764705882362</v>
      </c>
    </row>
    <row r="63" spans="1:40">
      <c r="A63">
        <f>A26</f>
        <v>2034</v>
      </c>
      <c r="B63">
        <f>INDEX('PSIP costs'!$B$62:$V$62, MATCH(B$45, 'PSIP costs'!$B$57:$V$57, 0))</f>
        <v>17.29</v>
      </c>
      <c r="C63">
        <f>INDEX('PSIP costs'!$B$62:$V$62, MATCH(C$45, 'PSIP costs'!$B$57:$V$57, 0))</f>
        <v>34.46</v>
      </c>
      <c r="D63">
        <f>INDEX('PSIP costs'!$B$62:$V$62, MATCH(D$45, 'PSIP costs'!$B$57:$V$57, 0))</f>
        <v>34.46</v>
      </c>
      <c r="E63">
        <f>INDEX('PSIP costs'!$B$62:$V$62, MATCH(E$45, 'PSIP costs'!$B$57:$V$57, 0))</f>
        <v>34.46</v>
      </c>
      <c r="F63">
        <f>INDEX('PSIP costs'!$B$62:$V$62, MATCH(F$45, 'PSIP costs'!$B$57:$V$57, 0))</f>
        <v>42</v>
      </c>
      <c r="G63">
        <f>INDEX('PSIP costs'!$B$62:$V$62, MATCH(G$45, 'PSIP costs'!$B$57:$V$57, 0))</f>
        <v>27.4</v>
      </c>
      <c r="H63">
        <f>INDEX('PSIP costs'!$B$62:$V$62, MATCH(H$45, 'PSIP costs'!$B$57:$V$57, 0))</f>
        <v>96.71</v>
      </c>
      <c r="I63">
        <f>INDEX('PSIP costs'!$B$62:$V$62, MATCH(I$45, 'PSIP costs'!$B$57:$V$57, 0))</f>
        <v>22.97</v>
      </c>
      <c r="J63">
        <f>INDEX('PSIP costs'!$B$62:$V$62, MATCH(J$45, 'PSIP costs'!$B$57:$V$57, 0))</f>
        <v>27.4</v>
      </c>
      <c r="K63">
        <f>INDEX('PSIP costs'!$B$62:$V$62, MATCH(K$45, 'PSIP costs'!$B$57:$V$57, 0))</f>
        <v>0</v>
      </c>
      <c r="L63">
        <f>INDEX('PSIP costs'!$B$62:$V$62, MATCH(L$45, 'PSIP costs'!$B$57:$V$57, 0))</f>
        <v>0</v>
      </c>
      <c r="M63">
        <f>INDEX('PSIP costs'!$B$62:$V$62, MATCH(M$45, 'PSIP costs'!$B$57:$V$57, 0))</f>
        <v>5.42</v>
      </c>
      <c r="N63">
        <f>INDEX('PSIP costs'!$B$62:$V$62, MATCH(N$45, 'PSIP costs'!$B$57:$V$57, 0))</f>
        <v>7.61</v>
      </c>
      <c r="O63">
        <f>INDEX('PSIP costs'!$B$62:$V$62, MATCH(O$45, 'PSIP costs'!$B$57:$V$57, 0))</f>
        <v>19.47</v>
      </c>
      <c r="P63">
        <f>INDEX('PSIP costs'!$B$62:$V$62, MATCH(P$45, 'PSIP costs'!$B$57:$V$57, 0))</f>
        <v>27.49</v>
      </c>
      <c r="Q63">
        <v>7.6562872978543393</v>
      </c>
      <c r="R63">
        <v>9.4471636570476178</v>
      </c>
      <c r="S63">
        <v>13.420902215488624</v>
      </c>
      <c r="T63">
        <v>5.4058077117635186</v>
      </c>
      <c r="U63">
        <v>7.0915926854432447</v>
      </c>
      <c r="V63">
        <v>10.728861486603691</v>
      </c>
      <c r="W63">
        <v>6.0495738820676657</v>
      </c>
      <c r="X63">
        <v>8.0341731171608401</v>
      </c>
      <c r="Y63">
        <v>16.267933172601317</v>
      </c>
      <c r="Z63">
        <v>32.3172</v>
      </c>
      <c r="AA63">
        <v>37.781500000000008</v>
      </c>
      <c r="AB63">
        <v>42.777900000000002</v>
      </c>
      <c r="AC63">
        <v>49.315578584928133</v>
      </c>
      <c r="AD63">
        <v>66.94011873084844</v>
      </c>
      <c r="AE63">
        <v>106.23130055026225</v>
      </c>
      <c r="AF63">
        <v>13.075002415095254</v>
      </c>
      <c r="AG63">
        <v>19.409282188164141</v>
      </c>
      <c r="AH63">
        <v>27.296598930481288</v>
      </c>
      <c r="AI63">
        <v>13.075002415095254</v>
      </c>
      <c r="AJ63">
        <v>19.409282188164141</v>
      </c>
      <c r="AK63">
        <v>27.296598930481288</v>
      </c>
      <c r="AL63">
        <v>13.075002415095254</v>
      </c>
      <c r="AM63">
        <v>19.409282188164141</v>
      </c>
      <c r="AN63">
        <v>27.296598930481288</v>
      </c>
    </row>
    <row r="64" spans="1:40">
      <c r="A64">
        <f>A27</f>
        <v>2035</v>
      </c>
      <c r="B64">
        <f>INDEX('PSIP costs'!$B$62:$V$62, MATCH(B$45, 'PSIP costs'!$B$57:$V$57, 0))</f>
        <v>17.29</v>
      </c>
      <c r="C64">
        <f>INDEX('PSIP costs'!$B$62:$V$62, MATCH(C$45, 'PSIP costs'!$B$57:$V$57, 0))</f>
        <v>34.46</v>
      </c>
      <c r="D64">
        <f>INDEX('PSIP costs'!$B$62:$V$62, MATCH(D$45, 'PSIP costs'!$B$57:$V$57, 0))</f>
        <v>34.46</v>
      </c>
      <c r="E64">
        <f>INDEX('PSIP costs'!$B$62:$V$62, MATCH(E$45, 'PSIP costs'!$B$57:$V$57, 0))</f>
        <v>34.46</v>
      </c>
      <c r="F64">
        <f>INDEX('PSIP costs'!$B$62:$V$62, MATCH(F$45, 'PSIP costs'!$B$57:$V$57, 0))</f>
        <v>42</v>
      </c>
      <c r="G64">
        <f>INDEX('PSIP costs'!$B$62:$V$62, MATCH(G$45, 'PSIP costs'!$B$57:$V$57, 0))</f>
        <v>27.4</v>
      </c>
      <c r="H64">
        <f>INDEX('PSIP costs'!$B$62:$V$62, MATCH(H$45, 'PSIP costs'!$B$57:$V$57, 0))</f>
        <v>96.71</v>
      </c>
      <c r="I64">
        <f>INDEX('PSIP costs'!$B$62:$V$62, MATCH(I$45, 'PSIP costs'!$B$57:$V$57, 0))</f>
        <v>22.97</v>
      </c>
      <c r="J64">
        <f>INDEX('PSIP costs'!$B$62:$V$62, MATCH(J$45, 'PSIP costs'!$B$57:$V$57, 0))</f>
        <v>27.4</v>
      </c>
      <c r="K64">
        <f>INDEX('PSIP costs'!$B$62:$V$62, MATCH(K$45, 'PSIP costs'!$B$57:$V$57, 0))</f>
        <v>0</v>
      </c>
      <c r="L64">
        <f>INDEX('PSIP costs'!$B$62:$V$62, MATCH(L$45, 'PSIP costs'!$B$57:$V$57, 0))</f>
        <v>0</v>
      </c>
      <c r="M64">
        <f>INDEX('PSIP costs'!$B$62:$V$62, MATCH(M$45, 'PSIP costs'!$B$57:$V$57, 0))</f>
        <v>5.42</v>
      </c>
      <c r="N64">
        <f>INDEX('PSIP costs'!$B$62:$V$62, MATCH(N$45, 'PSIP costs'!$B$57:$V$57, 0))</f>
        <v>7.61</v>
      </c>
      <c r="O64">
        <f>INDEX('PSIP costs'!$B$62:$V$62, MATCH(O$45, 'PSIP costs'!$B$57:$V$57, 0))</f>
        <v>19.47</v>
      </c>
      <c r="P64">
        <f>INDEX('PSIP costs'!$B$62:$V$62, MATCH(P$45, 'PSIP costs'!$B$57:$V$57, 0))</f>
        <v>27.49</v>
      </c>
      <c r="Q64">
        <v>7.556613830153748</v>
      </c>
      <c r="R64">
        <v>9.3601522515231839</v>
      </c>
      <c r="S64">
        <v>13.194296406967167</v>
      </c>
      <c r="T64">
        <v>5.3307104484837753</v>
      </c>
      <c r="U64">
        <v>7.0050054404081976</v>
      </c>
      <c r="V64">
        <v>10.523178997789925</v>
      </c>
      <c r="W64">
        <v>5.9538603212770003</v>
      </c>
      <c r="X64">
        <v>7.9340640551651829</v>
      </c>
      <c r="Y64">
        <v>15.778350434635202</v>
      </c>
      <c r="Z64">
        <v>31.801500000000004</v>
      </c>
      <c r="AA64">
        <v>37.489375000000003</v>
      </c>
      <c r="AB64">
        <v>42.669875000000005</v>
      </c>
      <c r="AC64">
        <v>48.309069205856716</v>
      </c>
      <c r="AD64">
        <v>65.801603288195722</v>
      </c>
      <c r="AE64">
        <v>105.68016437718256</v>
      </c>
      <c r="AF64">
        <v>12.797466986472948</v>
      </c>
      <c r="AG64">
        <v>19.153896896214611</v>
      </c>
      <c r="AH64">
        <v>26.937433155080221</v>
      </c>
      <c r="AI64">
        <v>12.797466986472948</v>
      </c>
      <c r="AJ64">
        <v>19.153896896214611</v>
      </c>
      <c r="AK64">
        <v>26.937433155080221</v>
      </c>
      <c r="AL64">
        <v>12.797466986472948</v>
      </c>
      <c r="AM64">
        <v>19.153896896214611</v>
      </c>
      <c r="AN64">
        <v>26.937433155080221</v>
      </c>
    </row>
    <row r="65" spans="1:40">
      <c r="A65">
        <f>A28</f>
        <v>2036</v>
      </c>
      <c r="B65">
        <f>INDEX('PSIP costs'!$B$62:$V$62, MATCH(B$45, 'PSIP costs'!$B$57:$V$57, 0))</f>
        <v>17.29</v>
      </c>
      <c r="C65">
        <f>INDEX('PSIP costs'!$B$62:$V$62, MATCH(C$45, 'PSIP costs'!$B$57:$V$57, 0))</f>
        <v>34.46</v>
      </c>
      <c r="D65">
        <f>INDEX('PSIP costs'!$B$62:$V$62, MATCH(D$45, 'PSIP costs'!$B$57:$V$57, 0))</f>
        <v>34.46</v>
      </c>
      <c r="E65">
        <f>INDEX('PSIP costs'!$B$62:$V$62, MATCH(E$45, 'PSIP costs'!$B$57:$V$57, 0))</f>
        <v>34.46</v>
      </c>
      <c r="F65">
        <f>INDEX('PSIP costs'!$B$62:$V$62, MATCH(F$45, 'PSIP costs'!$B$57:$V$57, 0))</f>
        <v>42</v>
      </c>
      <c r="G65">
        <f>INDEX('PSIP costs'!$B$62:$V$62, MATCH(G$45, 'PSIP costs'!$B$57:$V$57, 0))</f>
        <v>27.4</v>
      </c>
      <c r="H65">
        <f>INDEX('PSIP costs'!$B$62:$V$62, MATCH(H$45, 'PSIP costs'!$B$57:$V$57, 0))</f>
        <v>96.71</v>
      </c>
      <c r="I65">
        <f>INDEX('PSIP costs'!$B$62:$V$62, MATCH(I$45, 'PSIP costs'!$B$57:$V$57, 0))</f>
        <v>22.97</v>
      </c>
      <c r="J65">
        <f>INDEX('PSIP costs'!$B$62:$V$62, MATCH(J$45, 'PSIP costs'!$B$57:$V$57, 0))</f>
        <v>27.4</v>
      </c>
      <c r="K65">
        <f>INDEX('PSIP costs'!$B$62:$V$62, MATCH(K$45, 'PSIP costs'!$B$57:$V$57, 0))</f>
        <v>0</v>
      </c>
      <c r="L65">
        <f>INDEX('PSIP costs'!$B$62:$V$62, MATCH(L$45, 'PSIP costs'!$B$57:$V$57, 0))</f>
        <v>0</v>
      </c>
      <c r="M65">
        <f>INDEX('PSIP costs'!$B$62:$V$62, MATCH(M$45, 'PSIP costs'!$B$57:$V$57, 0))</f>
        <v>5.42</v>
      </c>
      <c r="N65">
        <f>INDEX('PSIP costs'!$B$62:$V$62, MATCH(N$45, 'PSIP costs'!$B$57:$V$57, 0))</f>
        <v>7.61</v>
      </c>
      <c r="O65">
        <f>INDEX('PSIP costs'!$B$62:$V$62, MATCH(O$45, 'PSIP costs'!$B$57:$V$57, 0))</f>
        <v>19.47</v>
      </c>
      <c r="P65">
        <f>INDEX('PSIP costs'!$B$62:$V$62, MATCH(P$45, 'PSIP costs'!$B$57:$V$57, 0))</f>
        <v>27.49</v>
      </c>
      <c r="Q65">
        <v>7.4569403624531576</v>
      </c>
      <c r="R65">
        <v>9.2731408459987517</v>
      </c>
      <c r="S65">
        <v>12.967690598445712</v>
      </c>
      <c r="T65">
        <v>5.2556131852040311</v>
      </c>
      <c r="U65">
        <v>6.9184181953731496</v>
      </c>
      <c r="V65">
        <v>10.317496508976161</v>
      </c>
      <c r="W65">
        <v>5.858146760486334</v>
      </c>
      <c r="X65">
        <v>7.8339549931695265</v>
      </c>
      <c r="Y65">
        <v>15.288767696669087</v>
      </c>
      <c r="Z65">
        <v>31.285800000000002</v>
      </c>
      <c r="AA65">
        <v>37.197250000000004</v>
      </c>
      <c r="AB65">
        <v>42.561850000000007</v>
      </c>
      <c r="AC65">
        <v>47.467193857821556</v>
      </c>
      <c r="AD65">
        <v>64.846007224140905</v>
      </c>
      <c r="AE65">
        <v>105.15883428038541</v>
      </c>
      <c r="AF65">
        <v>12.519931557850644</v>
      </c>
      <c r="AG65">
        <v>18.898511604265089</v>
      </c>
      <c r="AH65">
        <v>26.578267379679154</v>
      </c>
      <c r="AI65">
        <v>12.519931557850644</v>
      </c>
      <c r="AJ65">
        <v>18.898511604265089</v>
      </c>
      <c r="AK65">
        <v>26.578267379679154</v>
      </c>
      <c r="AL65">
        <v>12.519931557850644</v>
      </c>
      <c r="AM65">
        <v>18.898511604265089</v>
      </c>
      <c r="AN65">
        <v>26.578267379679154</v>
      </c>
    </row>
    <row r="66" spans="1:40">
      <c r="A66">
        <f>A29</f>
        <v>2037</v>
      </c>
      <c r="B66">
        <f>INDEX('PSIP costs'!$B$62:$V$62, MATCH(B$45, 'PSIP costs'!$B$57:$V$57, 0))</f>
        <v>17.29</v>
      </c>
      <c r="C66">
        <f>INDEX('PSIP costs'!$B$62:$V$62, MATCH(C$45, 'PSIP costs'!$B$57:$V$57, 0))</f>
        <v>34.46</v>
      </c>
      <c r="D66">
        <f>INDEX('PSIP costs'!$B$62:$V$62, MATCH(D$45, 'PSIP costs'!$B$57:$V$57, 0))</f>
        <v>34.46</v>
      </c>
      <c r="E66">
        <f>INDEX('PSIP costs'!$B$62:$V$62, MATCH(E$45, 'PSIP costs'!$B$57:$V$57, 0))</f>
        <v>34.46</v>
      </c>
      <c r="F66">
        <f>INDEX('PSIP costs'!$B$62:$V$62, MATCH(F$45, 'PSIP costs'!$B$57:$V$57, 0))</f>
        <v>42</v>
      </c>
      <c r="G66">
        <f>INDEX('PSIP costs'!$B$62:$V$62, MATCH(G$45, 'PSIP costs'!$B$57:$V$57, 0))</f>
        <v>27.4</v>
      </c>
      <c r="H66">
        <f>INDEX('PSIP costs'!$B$62:$V$62, MATCH(H$45, 'PSIP costs'!$B$57:$V$57, 0))</f>
        <v>96.71</v>
      </c>
      <c r="I66">
        <f>INDEX('PSIP costs'!$B$62:$V$62, MATCH(I$45, 'PSIP costs'!$B$57:$V$57, 0))</f>
        <v>22.97</v>
      </c>
      <c r="J66">
        <f>INDEX('PSIP costs'!$B$62:$V$62, MATCH(J$45, 'PSIP costs'!$B$57:$V$57, 0))</f>
        <v>27.4</v>
      </c>
      <c r="K66">
        <f>INDEX('PSIP costs'!$B$62:$V$62, MATCH(K$45, 'PSIP costs'!$B$57:$V$57, 0))</f>
        <v>0</v>
      </c>
      <c r="L66">
        <f>INDEX('PSIP costs'!$B$62:$V$62, MATCH(L$45, 'PSIP costs'!$B$57:$V$57, 0))</f>
        <v>0</v>
      </c>
      <c r="M66">
        <f>INDEX('PSIP costs'!$B$62:$V$62, MATCH(M$45, 'PSIP costs'!$B$57:$V$57, 0))</f>
        <v>5.42</v>
      </c>
      <c r="N66">
        <f>INDEX('PSIP costs'!$B$62:$V$62, MATCH(N$45, 'PSIP costs'!$B$57:$V$57, 0))</f>
        <v>7.61</v>
      </c>
      <c r="O66">
        <f>INDEX('PSIP costs'!$B$62:$V$62, MATCH(O$45, 'PSIP costs'!$B$57:$V$57, 0))</f>
        <v>19.47</v>
      </c>
      <c r="P66">
        <f>INDEX('PSIP costs'!$B$62:$V$62, MATCH(P$45, 'PSIP costs'!$B$57:$V$57, 0))</f>
        <v>27.49</v>
      </c>
      <c r="Q66">
        <v>7.3572668947525663</v>
      </c>
      <c r="R66">
        <v>9.1861294404743195</v>
      </c>
      <c r="S66">
        <v>12.741084789924257</v>
      </c>
      <c r="T66">
        <v>5.1805159219242869</v>
      </c>
      <c r="U66">
        <v>6.8318309503381034</v>
      </c>
      <c r="V66">
        <v>10.111814020162395</v>
      </c>
      <c r="W66">
        <v>5.7624331996956686</v>
      </c>
      <c r="X66">
        <v>7.7338459311738692</v>
      </c>
      <c r="Y66">
        <v>14.799184958702972</v>
      </c>
      <c r="Z66">
        <v>30.770100000000003</v>
      </c>
      <c r="AA66">
        <v>36.905124999999998</v>
      </c>
      <c r="AB66">
        <v>42.453825000000002</v>
      </c>
      <c r="AC66">
        <v>46.765549415097865</v>
      </c>
      <c r="AD66">
        <v>64.047230270632042</v>
      </c>
      <c r="AE66">
        <v>104.6642511022629</v>
      </c>
      <c r="AF66">
        <v>12.242396129228338</v>
      </c>
      <c r="AG66">
        <v>18.643126312315559</v>
      </c>
      <c r="AH66">
        <v>26.219101604278087</v>
      </c>
      <c r="AI66">
        <v>12.242396129228338</v>
      </c>
      <c r="AJ66">
        <v>18.643126312315559</v>
      </c>
      <c r="AK66">
        <v>26.219101604278087</v>
      </c>
      <c r="AL66">
        <v>12.242396129228338</v>
      </c>
      <c r="AM66">
        <v>18.643126312315559</v>
      </c>
      <c r="AN66">
        <v>26.219101604278087</v>
      </c>
    </row>
    <row r="67" spans="1:40">
      <c r="A67">
        <f>A30</f>
        <v>2038</v>
      </c>
      <c r="B67">
        <f>INDEX('PSIP costs'!$B$62:$V$62, MATCH(B$45, 'PSIP costs'!$B$57:$V$57, 0))</f>
        <v>17.29</v>
      </c>
      <c r="C67">
        <f>INDEX('PSIP costs'!$B$62:$V$62, MATCH(C$45, 'PSIP costs'!$B$57:$V$57, 0))</f>
        <v>34.46</v>
      </c>
      <c r="D67">
        <f>INDEX('PSIP costs'!$B$62:$V$62, MATCH(D$45, 'PSIP costs'!$B$57:$V$57, 0))</f>
        <v>34.46</v>
      </c>
      <c r="E67">
        <f>INDEX('PSIP costs'!$B$62:$V$62, MATCH(E$45, 'PSIP costs'!$B$57:$V$57, 0))</f>
        <v>34.46</v>
      </c>
      <c r="F67">
        <f>INDEX('PSIP costs'!$B$62:$V$62, MATCH(F$45, 'PSIP costs'!$B$57:$V$57, 0))</f>
        <v>42</v>
      </c>
      <c r="G67">
        <f>INDEX('PSIP costs'!$B$62:$V$62, MATCH(G$45, 'PSIP costs'!$B$57:$V$57, 0))</f>
        <v>27.4</v>
      </c>
      <c r="H67">
        <f>INDEX('PSIP costs'!$B$62:$V$62, MATCH(H$45, 'PSIP costs'!$B$57:$V$57, 0))</f>
        <v>96.71</v>
      </c>
      <c r="I67">
        <f>INDEX('PSIP costs'!$B$62:$V$62, MATCH(I$45, 'PSIP costs'!$B$57:$V$57, 0))</f>
        <v>22.97</v>
      </c>
      <c r="J67">
        <f>INDEX('PSIP costs'!$B$62:$V$62, MATCH(J$45, 'PSIP costs'!$B$57:$V$57, 0))</f>
        <v>27.4</v>
      </c>
      <c r="K67">
        <f>INDEX('PSIP costs'!$B$62:$V$62, MATCH(K$45, 'PSIP costs'!$B$57:$V$57, 0))</f>
        <v>0</v>
      </c>
      <c r="L67">
        <f>INDEX('PSIP costs'!$B$62:$V$62, MATCH(L$45, 'PSIP costs'!$B$57:$V$57, 0))</f>
        <v>0</v>
      </c>
      <c r="M67">
        <f>INDEX('PSIP costs'!$B$62:$V$62, MATCH(M$45, 'PSIP costs'!$B$57:$V$57, 0))</f>
        <v>5.42</v>
      </c>
      <c r="N67">
        <f>INDEX('PSIP costs'!$B$62:$V$62, MATCH(N$45, 'PSIP costs'!$B$57:$V$57, 0))</f>
        <v>7.61</v>
      </c>
      <c r="O67">
        <f>INDEX('PSIP costs'!$B$62:$V$62, MATCH(O$45, 'PSIP costs'!$B$57:$V$57, 0))</f>
        <v>19.47</v>
      </c>
      <c r="P67">
        <f>INDEX('PSIP costs'!$B$62:$V$62, MATCH(P$45, 'PSIP costs'!$B$57:$V$57, 0))</f>
        <v>27.49</v>
      </c>
      <c r="Q67">
        <v>7.257593427051976</v>
      </c>
      <c r="R67">
        <v>9.0991180349498872</v>
      </c>
      <c r="S67">
        <v>12.514478981402799</v>
      </c>
      <c r="T67">
        <v>5.1054186586445436</v>
      </c>
      <c r="U67">
        <v>6.7452437053030563</v>
      </c>
      <c r="V67">
        <v>9.9061315313486293</v>
      </c>
      <c r="W67">
        <v>5.6667196389050032</v>
      </c>
      <c r="X67">
        <v>7.6337368691782128</v>
      </c>
      <c r="Y67">
        <v>14.309602220736855</v>
      </c>
      <c r="Z67">
        <v>30.254400000000004</v>
      </c>
      <c r="AA67">
        <v>36.613</v>
      </c>
      <c r="AB67">
        <v>42.345799999999997</v>
      </c>
      <c r="AC67">
        <v>46.180191931800366</v>
      </c>
      <c r="AD67">
        <v>63.379172159617085</v>
      </c>
      <c r="AE67">
        <v>104.19380375150949</v>
      </c>
      <c r="AF67">
        <v>11.964860700606032</v>
      </c>
      <c r="AG67">
        <v>18.387741020366033</v>
      </c>
      <c r="AH67">
        <v>25.859935828877013</v>
      </c>
      <c r="AI67">
        <v>11.964860700606032</v>
      </c>
      <c r="AJ67">
        <v>18.387741020366033</v>
      </c>
      <c r="AK67">
        <v>25.859935828877013</v>
      </c>
      <c r="AL67">
        <v>11.964860700606032</v>
      </c>
      <c r="AM67">
        <v>18.387741020366033</v>
      </c>
      <c r="AN67">
        <v>25.859935828877013</v>
      </c>
    </row>
    <row r="68" spans="1:40">
      <c r="A68">
        <f>A31</f>
        <v>2039</v>
      </c>
      <c r="B68">
        <f>INDEX('PSIP costs'!$B$62:$V$62, MATCH(B$45, 'PSIP costs'!$B$57:$V$57, 0))</f>
        <v>17.29</v>
      </c>
      <c r="C68">
        <f>INDEX('PSIP costs'!$B$62:$V$62, MATCH(C$45, 'PSIP costs'!$B$57:$V$57, 0))</f>
        <v>34.46</v>
      </c>
      <c r="D68">
        <f>INDEX('PSIP costs'!$B$62:$V$62, MATCH(D$45, 'PSIP costs'!$B$57:$V$57, 0))</f>
        <v>34.46</v>
      </c>
      <c r="E68">
        <f>INDEX('PSIP costs'!$B$62:$V$62, MATCH(E$45, 'PSIP costs'!$B$57:$V$57, 0))</f>
        <v>34.46</v>
      </c>
      <c r="F68">
        <f>INDEX('PSIP costs'!$B$62:$V$62, MATCH(F$45, 'PSIP costs'!$B$57:$V$57, 0))</f>
        <v>42</v>
      </c>
      <c r="G68">
        <f>INDEX('PSIP costs'!$B$62:$V$62, MATCH(G$45, 'PSIP costs'!$B$57:$V$57, 0))</f>
        <v>27.4</v>
      </c>
      <c r="H68">
        <f>INDEX('PSIP costs'!$B$62:$V$62, MATCH(H$45, 'PSIP costs'!$B$57:$V$57, 0))</f>
        <v>96.71</v>
      </c>
      <c r="I68">
        <f>INDEX('PSIP costs'!$B$62:$V$62, MATCH(I$45, 'PSIP costs'!$B$57:$V$57, 0))</f>
        <v>22.97</v>
      </c>
      <c r="J68">
        <f>INDEX('PSIP costs'!$B$62:$V$62, MATCH(J$45, 'PSIP costs'!$B$57:$V$57, 0))</f>
        <v>27.4</v>
      </c>
      <c r="K68">
        <f>INDEX('PSIP costs'!$B$62:$V$62, MATCH(K$45, 'PSIP costs'!$B$57:$V$57, 0))</f>
        <v>0</v>
      </c>
      <c r="L68">
        <f>INDEX('PSIP costs'!$B$62:$V$62, MATCH(L$45, 'PSIP costs'!$B$57:$V$57, 0))</f>
        <v>0</v>
      </c>
      <c r="M68">
        <f>INDEX('PSIP costs'!$B$62:$V$62, MATCH(M$45, 'PSIP costs'!$B$57:$V$57, 0))</f>
        <v>5.42</v>
      </c>
      <c r="N68">
        <f>INDEX('PSIP costs'!$B$62:$V$62, MATCH(N$45, 'PSIP costs'!$B$57:$V$57, 0))</f>
        <v>7.61</v>
      </c>
      <c r="O68">
        <f>INDEX('PSIP costs'!$B$62:$V$62, MATCH(O$45, 'PSIP costs'!$B$57:$V$57, 0))</f>
        <v>19.47</v>
      </c>
      <c r="P68">
        <f>INDEX('PSIP costs'!$B$62:$V$62, MATCH(P$45, 'PSIP costs'!$B$57:$V$57, 0))</f>
        <v>27.49</v>
      </c>
      <c r="Q68">
        <v>7.1579199593513856</v>
      </c>
      <c r="R68">
        <v>9.0121066294254533</v>
      </c>
      <c r="S68">
        <v>12.287873172881342</v>
      </c>
      <c r="T68">
        <v>5.0303213953648003</v>
      </c>
      <c r="U68">
        <v>6.6586564602680083</v>
      </c>
      <c r="V68">
        <v>9.7004490425348635</v>
      </c>
      <c r="W68">
        <v>5.5710060781143387</v>
      </c>
      <c r="X68">
        <v>7.5336278071825555</v>
      </c>
      <c r="Y68">
        <v>13.820019482770739</v>
      </c>
      <c r="Z68">
        <v>29.738700000000001</v>
      </c>
      <c r="AA68">
        <v>36.320875000000001</v>
      </c>
      <c r="AB68">
        <v>42.237774999999999</v>
      </c>
      <c r="AC68">
        <v>45.687542784372901</v>
      </c>
      <c r="AD68">
        <v>62.815732623043964</v>
      </c>
      <c r="AE68">
        <v>103.745245758623</v>
      </c>
      <c r="AF68">
        <v>11.687325271983724</v>
      </c>
      <c r="AG68">
        <v>18.132355728416503</v>
      </c>
      <c r="AH68">
        <v>25.500770053475946</v>
      </c>
      <c r="AI68">
        <v>11.687325271983724</v>
      </c>
      <c r="AJ68">
        <v>18.132355728416503</v>
      </c>
      <c r="AK68">
        <v>25.500770053475946</v>
      </c>
      <c r="AL68">
        <v>11.687325271983724</v>
      </c>
      <c r="AM68">
        <v>18.132355728416503</v>
      </c>
      <c r="AN68">
        <v>25.500770053475946</v>
      </c>
    </row>
    <row r="69" spans="1:40">
      <c r="A69">
        <f>A32</f>
        <v>2040</v>
      </c>
      <c r="B69">
        <f>INDEX('PSIP costs'!$B$62:$V$62, MATCH(B$45, 'PSIP costs'!$B$57:$V$57, 0))</f>
        <v>17.29</v>
      </c>
      <c r="C69">
        <f>INDEX('PSIP costs'!$B$62:$V$62, MATCH(C$45, 'PSIP costs'!$B$57:$V$57, 0))</f>
        <v>34.46</v>
      </c>
      <c r="D69">
        <f>INDEX('PSIP costs'!$B$62:$V$62, MATCH(D$45, 'PSIP costs'!$B$57:$V$57, 0))</f>
        <v>34.46</v>
      </c>
      <c r="E69">
        <f>INDEX('PSIP costs'!$B$62:$V$62, MATCH(E$45, 'PSIP costs'!$B$57:$V$57, 0))</f>
        <v>34.46</v>
      </c>
      <c r="F69">
        <f>INDEX('PSIP costs'!$B$62:$V$62, MATCH(F$45, 'PSIP costs'!$B$57:$V$57, 0))</f>
        <v>42</v>
      </c>
      <c r="G69">
        <f>INDEX('PSIP costs'!$B$62:$V$62, MATCH(G$45, 'PSIP costs'!$B$57:$V$57, 0))</f>
        <v>27.4</v>
      </c>
      <c r="H69">
        <f>INDEX('PSIP costs'!$B$62:$V$62, MATCH(H$45, 'PSIP costs'!$B$57:$V$57, 0))</f>
        <v>96.71</v>
      </c>
      <c r="I69">
        <f>INDEX('PSIP costs'!$B$62:$V$62, MATCH(I$45, 'PSIP costs'!$B$57:$V$57, 0))</f>
        <v>22.97</v>
      </c>
      <c r="J69">
        <f>INDEX('PSIP costs'!$B$62:$V$62, MATCH(J$45, 'PSIP costs'!$B$57:$V$57, 0))</f>
        <v>27.4</v>
      </c>
      <c r="K69">
        <f>INDEX('PSIP costs'!$B$62:$V$62, MATCH(K$45, 'PSIP costs'!$B$57:$V$57, 0))</f>
        <v>0</v>
      </c>
      <c r="L69">
        <f>INDEX('PSIP costs'!$B$62:$V$62, MATCH(L$45, 'PSIP costs'!$B$57:$V$57, 0))</f>
        <v>0</v>
      </c>
      <c r="M69">
        <f>INDEX('PSIP costs'!$B$62:$V$62, MATCH(M$45, 'PSIP costs'!$B$57:$V$57, 0))</f>
        <v>5.42</v>
      </c>
      <c r="N69">
        <f>INDEX('PSIP costs'!$B$62:$V$62, MATCH(N$45, 'PSIP costs'!$B$57:$V$57, 0))</f>
        <v>7.61</v>
      </c>
      <c r="O69">
        <f>INDEX('PSIP costs'!$B$62:$V$62, MATCH(O$45, 'PSIP costs'!$B$57:$V$57, 0))</f>
        <v>19.47</v>
      </c>
      <c r="P69">
        <f>INDEX('PSIP costs'!$B$62:$V$62, MATCH(P$45, 'PSIP costs'!$B$57:$V$57, 0))</f>
        <v>27.49</v>
      </c>
      <c r="Q69">
        <v>7.0582464916507943</v>
      </c>
      <c r="R69">
        <v>8.9250952239010211</v>
      </c>
      <c r="S69">
        <v>12.061267364359887</v>
      </c>
      <c r="T69">
        <v>4.955224132085057</v>
      </c>
      <c r="U69">
        <v>6.5720692152329612</v>
      </c>
      <c r="V69">
        <v>9.4947665537210977</v>
      </c>
      <c r="W69">
        <v>5.4752925173236733</v>
      </c>
      <c r="X69">
        <v>7.4335187451868991</v>
      </c>
      <c r="Y69">
        <v>13.330436744804624</v>
      </c>
      <c r="Z69">
        <v>29.223000000000003</v>
      </c>
      <c r="AA69">
        <v>36.028750000000002</v>
      </c>
      <c r="AB69">
        <v>42.129750000000001</v>
      </c>
      <c r="AC69">
        <v>45.26430754964597</v>
      </c>
      <c r="AD69">
        <v>62.330811392860696</v>
      </c>
      <c r="AE69">
        <v>103.31663039538816</v>
      </c>
      <c r="AF69">
        <v>11.40978984336142</v>
      </c>
      <c r="AG69">
        <v>17.87697043646698</v>
      </c>
      <c r="AH69">
        <v>25.14160427807488</v>
      </c>
      <c r="AI69">
        <v>11.40978984336142</v>
      </c>
      <c r="AJ69">
        <v>17.87697043646698</v>
      </c>
      <c r="AK69">
        <v>25.14160427807488</v>
      </c>
      <c r="AL69">
        <v>11.40978984336142</v>
      </c>
      <c r="AM69">
        <v>17.87697043646698</v>
      </c>
      <c r="AN69">
        <v>25.14160427807488</v>
      </c>
    </row>
    <row r="70" spans="1:40">
      <c r="A70">
        <f>A33</f>
        <v>2041</v>
      </c>
      <c r="B70">
        <f>INDEX('PSIP costs'!$B$62:$V$62, MATCH(B$45, 'PSIP costs'!$B$57:$V$57, 0))</f>
        <v>17.29</v>
      </c>
      <c r="C70">
        <f>INDEX('PSIP costs'!$B$62:$V$62, MATCH(C$45, 'PSIP costs'!$B$57:$V$57, 0))</f>
        <v>34.46</v>
      </c>
      <c r="D70">
        <f>INDEX('PSIP costs'!$B$62:$V$62, MATCH(D$45, 'PSIP costs'!$B$57:$V$57, 0))</f>
        <v>34.46</v>
      </c>
      <c r="E70">
        <f>INDEX('PSIP costs'!$B$62:$V$62, MATCH(E$45, 'PSIP costs'!$B$57:$V$57, 0))</f>
        <v>34.46</v>
      </c>
      <c r="F70">
        <f>INDEX('PSIP costs'!$B$62:$V$62, MATCH(F$45, 'PSIP costs'!$B$57:$V$57, 0))</f>
        <v>42</v>
      </c>
      <c r="G70">
        <f>INDEX('PSIP costs'!$B$62:$V$62, MATCH(G$45, 'PSIP costs'!$B$57:$V$57, 0))</f>
        <v>27.4</v>
      </c>
      <c r="H70">
        <f>INDEX('PSIP costs'!$B$62:$V$62, MATCH(H$45, 'PSIP costs'!$B$57:$V$57, 0))</f>
        <v>96.71</v>
      </c>
      <c r="I70">
        <f>INDEX('PSIP costs'!$B$62:$V$62, MATCH(I$45, 'PSIP costs'!$B$57:$V$57, 0))</f>
        <v>22.97</v>
      </c>
      <c r="J70">
        <f>INDEX('PSIP costs'!$B$62:$V$62, MATCH(J$45, 'PSIP costs'!$B$57:$V$57, 0))</f>
        <v>27.4</v>
      </c>
      <c r="K70">
        <f>INDEX('PSIP costs'!$B$62:$V$62, MATCH(K$45, 'PSIP costs'!$B$57:$V$57, 0))</f>
        <v>0</v>
      </c>
      <c r="L70">
        <f>INDEX('PSIP costs'!$B$62:$V$62, MATCH(L$45, 'PSIP costs'!$B$57:$V$57, 0))</f>
        <v>0</v>
      </c>
      <c r="M70">
        <f>INDEX('PSIP costs'!$B$62:$V$62, MATCH(M$45, 'PSIP costs'!$B$57:$V$57, 0))</f>
        <v>5.42</v>
      </c>
      <c r="N70">
        <f>INDEX('PSIP costs'!$B$62:$V$62, MATCH(N$45, 'PSIP costs'!$B$57:$V$57, 0))</f>
        <v>7.61</v>
      </c>
      <c r="O70">
        <f>INDEX('PSIP costs'!$B$62:$V$62, MATCH(O$45, 'PSIP costs'!$B$57:$V$57, 0))</f>
        <v>19.47</v>
      </c>
      <c r="P70">
        <f>INDEX('PSIP costs'!$B$62:$V$62, MATCH(P$45, 'PSIP costs'!$B$57:$V$57, 0))</f>
        <v>27.49</v>
      </c>
      <c r="Q70">
        <v>6.9585730239502039</v>
      </c>
      <c r="R70">
        <v>8.8380838183765889</v>
      </c>
      <c r="S70">
        <v>11.834661555838432</v>
      </c>
      <c r="T70">
        <v>4.8801268688053128</v>
      </c>
      <c r="U70">
        <v>6.4854819701979149</v>
      </c>
      <c r="V70">
        <v>9.2890840649073319</v>
      </c>
      <c r="W70">
        <v>5.3795789565330079</v>
      </c>
      <c r="X70">
        <v>7.3334096831912419</v>
      </c>
      <c r="Y70">
        <v>12.840854006838507</v>
      </c>
      <c r="Z70">
        <v>28.707299999999996</v>
      </c>
      <c r="AA70">
        <v>35.736625000000004</v>
      </c>
      <c r="AB70">
        <v>42.021725000000004</v>
      </c>
      <c r="AC70">
        <v>44.887409696637064</v>
      </c>
      <c r="AD70">
        <v>61.898308201015297</v>
      </c>
      <c r="AE70">
        <v>102.9062596128083</v>
      </c>
      <c r="AF70">
        <v>11.132254414739114</v>
      </c>
      <c r="AG70">
        <v>17.62158514451745</v>
      </c>
      <c r="AH70">
        <v>24.782438502673809</v>
      </c>
      <c r="AI70">
        <v>11.132254414739114</v>
      </c>
      <c r="AJ70">
        <v>17.62158514451745</v>
      </c>
      <c r="AK70">
        <v>24.782438502673809</v>
      </c>
      <c r="AL70">
        <v>11.132254414739114</v>
      </c>
      <c r="AM70">
        <v>17.62158514451745</v>
      </c>
      <c r="AN70">
        <v>24.782438502673809</v>
      </c>
    </row>
    <row r="71" spans="1:40">
      <c r="A71">
        <f>A34</f>
        <v>2042</v>
      </c>
      <c r="B71">
        <f>INDEX('PSIP costs'!$B$62:$V$62, MATCH(B$45, 'PSIP costs'!$B$57:$V$57, 0))</f>
        <v>17.29</v>
      </c>
      <c r="C71">
        <f>INDEX('PSIP costs'!$B$62:$V$62, MATCH(C$45, 'PSIP costs'!$B$57:$V$57, 0))</f>
        <v>34.46</v>
      </c>
      <c r="D71">
        <f>INDEX('PSIP costs'!$B$62:$V$62, MATCH(D$45, 'PSIP costs'!$B$57:$V$57, 0))</f>
        <v>34.46</v>
      </c>
      <c r="E71">
        <f>INDEX('PSIP costs'!$B$62:$V$62, MATCH(E$45, 'PSIP costs'!$B$57:$V$57, 0))</f>
        <v>34.46</v>
      </c>
      <c r="F71">
        <f>INDEX('PSIP costs'!$B$62:$V$62, MATCH(F$45, 'PSIP costs'!$B$57:$V$57, 0))</f>
        <v>42</v>
      </c>
      <c r="G71">
        <f>INDEX('PSIP costs'!$B$62:$V$62, MATCH(G$45, 'PSIP costs'!$B$57:$V$57, 0))</f>
        <v>27.4</v>
      </c>
      <c r="H71">
        <f>INDEX('PSIP costs'!$B$62:$V$62, MATCH(H$45, 'PSIP costs'!$B$57:$V$57, 0))</f>
        <v>96.71</v>
      </c>
      <c r="I71">
        <f>INDEX('PSIP costs'!$B$62:$V$62, MATCH(I$45, 'PSIP costs'!$B$57:$V$57, 0))</f>
        <v>22.97</v>
      </c>
      <c r="J71">
        <f>INDEX('PSIP costs'!$B$62:$V$62, MATCH(J$45, 'PSIP costs'!$B$57:$V$57, 0))</f>
        <v>27.4</v>
      </c>
      <c r="K71">
        <f>INDEX('PSIP costs'!$B$62:$V$62, MATCH(K$45, 'PSIP costs'!$B$57:$V$57, 0))</f>
        <v>0</v>
      </c>
      <c r="L71">
        <f>INDEX('PSIP costs'!$B$62:$V$62, MATCH(L$45, 'PSIP costs'!$B$57:$V$57, 0))</f>
        <v>0</v>
      </c>
      <c r="M71">
        <f>INDEX('PSIP costs'!$B$62:$V$62, MATCH(M$45, 'PSIP costs'!$B$57:$V$57, 0))</f>
        <v>5.42</v>
      </c>
      <c r="N71">
        <f>INDEX('PSIP costs'!$B$62:$V$62, MATCH(N$45, 'PSIP costs'!$B$57:$V$57, 0))</f>
        <v>7.61</v>
      </c>
      <c r="O71">
        <f>INDEX('PSIP costs'!$B$62:$V$62, MATCH(O$45, 'PSIP costs'!$B$57:$V$57, 0))</f>
        <v>19.47</v>
      </c>
      <c r="P71">
        <f>INDEX('PSIP costs'!$B$62:$V$62, MATCH(P$45, 'PSIP costs'!$B$57:$V$57, 0))</f>
        <v>27.49</v>
      </c>
      <c r="Q71">
        <v>6.8588995562496127</v>
      </c>
      <c r="R71">
        <v>8.7510724128521549</v>
      </c>
      <c r="S71">
        <v>11.608055747316977</v>
      </c>
      <c r="T71">
        <v>4.8050296055255686</v>
      </c>
      <c r="U71">
        <v>6.3988947251628669</v>
      </c>
      <c r="V71">
        <v>9.0834015760935678</v>
      </c>
      <c r="W71">
        <v>5.2838653957423425</v>
      </c>
      <c r="X71">
        <v>7.2333006211955855</v>
      </c>
      <c r="Y71">
        <v>12.351271268872392</v>
      </c>
      <c r="Z71">
        <v>28.191600000000001</v>
      </c>
      <c r="AA71">
        <v>35.444500000000005</v>
      </c>
      <c r="AB71">
        <v>41.913700000000006</v>
      </c>
      <c r="AC71">
        <v>44.533940686702785</v>
      </c>
      <c r="AD71">
        <v>61.492122779455642</v>
      </c>
      <c r="AE71">
        <v>102.51264340959503</v>
      </c>
      <c r="AF71">
        <v>10.854718986116808</v>
      </c>
      <c r="AG71">
        <v>17.366199852567924</v>
      </c>
      <c r="AH71">
        <v>24.423272727272742</v>
      </c>
      <c r="AI71">
        <v>10.854718986116808</v>
      </c>
      <c r="AJ71">
        <v>17.366199852567924</v>
      </c>
      <c r="AK71">
        <v>24.423272727272742</v>
      </c>
      <c r="AL71">
        <v>10.854718986116808</v>
      </c>
      <c r="AM71">
        <v>17.366199852567924</v>
      </c>
      <c r="AN71">
        <v>24.423272727272742</v>
      </c>
    </row>
    <row r="72" spans="1:40">
      <c r="A72">
        <f>A35</f>
        <v>2043</v>
      </c>
      <c r="B72">
        <f>INDEX('PSIP costs'!$B$62:$V$62, MATCH(B$45, 'PSIP costs'!$B$57:$V$57, 0))</f>
        <v>17.29</v>
      </c>
      <c r="C72">
        <f>INDEX('PSIP costs'!$B$62:$V$62, MATCH(C$45, 'PSIP costs'!$B$57:$V$57, 0))</f>
        <v>34.46</v>
      </c>
      <c r="D72">
        <f>INDEX('PSIP costs'!$B$62:$V$62, MATCH(D$45, 'PSIP costs'!$B$57:$V$57, 0))</f>
        <v>34.46</v>
      </c>
      <c r="E72">
        <f>INDEX('PSIP costs'!$B$62:$V$62, MATCH(E$45, 'PSIP costs'!$B$57:$V$57, 0))</f>
        <v>34.46</v>
      </c>
      <c r="F72">
        <f>INDEX('PSIP costs'!$B$62:$V$62, MATCH(F$45, 'PSIP costs'!$B$57:$V$57, 0))</f>
        <v>42</v>
      </c>
      <c r="G72">
        <f>INDEX('PSIP costs'!$B$62:$V$62, MATCH(G$45, 'PSIP costs'!$B$57:$V$57, 0))</f>
        <v>27.4</v>
      </c>
      <c r="H72">
        <f>INDEX('PSIP costs'!$B$62:$V$62, MATCH(H$45, 'PSIP costs'!$B$57:$V$57, 0))</f>
        <v>96.71</v>
      </c>
      <c r="I72">
        <f>INDEX('PSIP costs'!$B$62:$V$62, MATCH(I$45, 'PSIP costs'!$B$57:$V$57, 0))</f>
        <v>22.97</v>
      </c>
      <c r="J72">
        <f>INDEX('PSIP costs'!$B$62:$V$62, MATCH(J$45, 'PSIP costs'!$B$57:$V$57, 0))</f>
        <v>27.4</v>
      </c>
      <c r="K72">
        <f>INDEX('PSIP costs'!$B$62:$V$62, MATCH(K$45, 'PSIP costs'!$B$57:$V$57, 0))</f>
        <v>0</v>
      </c>
      <c r="L72">
        <f>INDEX('PSIP costs'!$B$62:$V$62, MATCH(L$45, 'PSIP costs'!$B$57:$V$57, 0))</f>
        <v>0</v>
      </c>
      <c r="M72">
        <f>INDEX('PSIP costs'!$B$62:$V$62, MATCH(M$45, 'PSIP costs'!$B$57:$V$57, 0))</f>
        <v>5.42</v>
      </c>
      <c r="N72">
        <f>INDEX('PSIP costs'!$B$62:$V$62, MATCH(N$45, 'PSIP costs'!$B$57:$V$57, 0))</f>
        <v>7.61</v>
      </c>
      <c r="O72">
        <f>INDEX('PSIP costs'!$B$62:$V$62, MATCH(O$45, 'PSIP costs'!$B$57:$V$57, 0))</f>
        <v>19.47</v>
      </c>
      <c r="P72">
        <f>INDEX('PSIP costs'!$B$62:$V$62, MATCH(P$45, 'PSIP costs'!$B$57:$V$57, 0))</f>
        <v>27.49</v>
      </c>
      <c r="Q72">
        <v>6.7592260885490214</v>
      </c>
      <c r="R72">
        <v>8.6640610073277227</v>
      </c>
      <c r="S72">
        <v>11.381449938795523</v>
      </c>
      <c r="T72">
        <v>4.7299323422458253</v>
      </c>
      <c r="U72">
        <v>6.3123074801278198</v>
      </c>
      <c r="V72">
        <v>8.877719087279802</v>
      </c>
      <c r="W72">
        <v>5.1881518349516762</v>
      </c>
      <c r="X72">
        <v>7.1331915591999282</v>
      </c>
      <c r="Y72">
        <v>11.861688530906275</v>
      </c>
      <c r="Z72">
        <v>27.675900000000002</v>
      </c>
      <c r="AA72">
        <v>35.152375000000006</v>
      </c>
      <c r="AB72">
        <v>41.805675000000001</v>
      </c>
      <c r="AC72">
        <v>44.18112766761466</v>
      </c>
      <c r="AD72">
        <v>61.086154860129717</v>
      </c>
      <c r="AE72">
        <v>102.13446717445169</v>
      </c>
      <c r="AF72">
        <v>10.577183557494502</v>
      </c>
      <c r="AG72">
        <v>17.110814560618394</v>
      </c>
      <c r="AH72">
        <v>24.064106951871672</v>
      </c>
      <c r="AI72">
        <v>10.577183557494502</v>
      </c>
      <c r="AJ72">
        <v>17.110814560618394</v>
      </c>
      <c r="AK72">
        <v>24.064106951871672</v>
      </c>
      <c r="AL72">
        <v>10.577183557494502</v>
      </c>
      <c r="AM72">
        <v>17.110814560618394</v>
      </c>
      <c r="AN72">
        <v>24.064106951871672</v>
      </c>
    </row>
    <row r="73" spans="1:40">
      <c r="A73">
        <f>A36</f>
        <v>2044</v>
      </c>
      <c r="B73">
        <f>INDEX('PSIP costs'!$B$62:$V$62, MATCH(B$45, 'PSIP costs'!$B$57:$V$57, 0))</f>
        <v>17.29</v>
      </c>
      <c r="C73">
        <f>INDEX('PSIP costs'!$B$62:$V$62, MATCH(C$45, 'PSIP costs'!$B$57:$V$57, 0))</f>
        <v>34.46</v>
      </c>
      <c r="D73">
        <f>INDEX('PSIP costs'!$B$62:$V$62, MATCH(D$45, 'PSIP costs'!$B$57:$V$57, 0))</f>
        <v>34.46</v>
      </c>
      <c r="E73">
        <f>INDEX('PSIP costs'!$B$62:$V$62, MATCH(E$45, 'PSIP costs'!$B$57:$V$57, 0))</f>
        <v>34.46</v>
      </c>
      <c r="F73">
        <f>INDEX('PSIP costs'!$B$62:$V$62, MATCH(F$45, 'PSIP costs'!$B$57:$V$57, 0))</f>
        <v>42</v>
      </c>
      <c r="G73">
        <f>INDEX('PSIP costs'!$B$62:$V$62, MATCH(G$45, 'PSIP costs'!$B$57:$V$57, 0))</f>
        <v>27.4</v>
      </c>
      <c r="H73">
        <f>INDEX('PSIP costs'!$B$62:$V$62, MATCH(H$45, 'PSIP costs'!$B$57:$V$57, 0))</f>
        <v>96.71</v>
      </c>
      <c r="I73">
        <f>INDEX('PSIP costs'!$B$62:$V$62, MATCH(I$45, 'PSIP costs'!$B$57:$V$57, 0))</f>
        <v>22.97</v>
      </c>
      <c r="J73">
        <f>INDEX('PSIP costs'!$B$62:$V$62, MATCH(J$45, 'PSIP costs'!$B$57:$V$57, 0))</f>
        <v>27.4</v>
      </c>
      <c r="K73">
        <f>INDEX('PSIP costs'!$B$62:$V$62, MATCH(K$45, 'PSIP costs'!$B$57:$V$57, 0))</f>
        <v>0</v>
      </c>
      <c r="L73">
        <f>INDEX('PSIP costs'!$B$62:$V$62, MATCH(L$45, 'PSIP costs'!$B$57:$V$57, 0))</f>
        <v>0</v>
      </c>
      <c r="M73">
        <f>INDEX('PSIP costs'!$B$62:$V$62, MATCH(M$45, 'PSIP costs'!$B$57:$V$57, 0))</f>
        <v>5.42</v>
      </c>
      <c r="N73">
        <f>INDEX('PSIP costs'!$B$62:$V$62, MATCH(N$45, 'PSIP costs'!$B$57:$V$57, 0))</f>
        <v>7.61</v>
      </c>
      <c r="O73">
        <f>INDEX('PSIP costs'!$B$62:$V$62, MATCH(O$45, 'PSIP costs'!$B$57:$V$57, 0))</f>
        <v>19.47</v>
      </c>
      <c r="P73">
        <f>INDEX('PSIP costs'!$B$62:$V$62, MATCH(P$45, 'PSIP costs'!$B$57:$V$57, 0))</f>
        <v>27.49</v>
      </c>
      <c r="Q73">
        <v>6.659552620848431</v>
      </c>
      <c r="R73">
        <v>8.5770496018032905</v>
      </c>
      <c r="S73">
        <v>11.154844130274066</v>
      </c>
      <c r="T73">
        <v>4.6548350789660811</v>
      </c>
      <c r="U73">
        <v>6.2257202350927718</v>
      </c>
      <c r="V73">
        <v>8.6720365984660361</v>
      </c>
      <c r="W73">
        <v>5.0924382741610108</v>
      </c>
      <c r="X73">
        <v>7.0330824972042709</v>
      </c>
      <c r="Y73">
        <v>11.372105792940159</v>
      </c>
      <c r="Z73">
        <v>27.160199999999996</v>
      </c>
      <c r="AA73">
        <v>34.860250000000001</v>
      </c>
      <c r="AB73">
        <v>41.697649999999996</v>
      </c>
      <c r="AC73">
        <v>43.806319654950173</v>
      </c>
      <c r="AD73">
        <v>60.654304174985583</v>
      </c>
      <c r="AE73">
        <v>101.77056519506014</v>
      </c>
      <c r="AF73">
        <v>10.299648128872196</v>
      </c>
      <c r="AG73">
        <v>16.855429268668871</v>
      </c>
      <c r="AH73">
        <v>23.704941176470605</v>
      </c>
      <c r="AI73">
        <v>10.299648128872196</v>
      </c>
      <c r="AJ73">
        <v>16.855429268668871</v>
      </c>
      <c r="AK73">
        <v>23.704941176470605</v>
      </c>
      <c r="AL73">
        <v>10.299648128872196</v>
      </c>
      <c r="AM73">
        <v>16.855429268668871</v>
      </c>
      <c r="AN73">
        <v>23.704941176470605</v>
      </c>
    </row>
    <row r="74" spans="1:40">
      <c r="A74">
        <f>A37</f>
        <v>2045</v>
      </c>
      <c r="B74">
        <f>INDEX('PSIP costs'!$B$62:$V$62, MATCH(B$45, 'PSIP costs'!$B$57:$V$57, 0))</f>
        <v>17.29</v>
      </c>
      <c r="C74">
        <f>INDEX('PSIP costs'!$B$62:$V$62, MATCH(C$45, 'PSIP costs'!$B$57:$V$57, 0))</f>
        <v>34.46</v>
      </c>
      <c r="D74">
        <f>INDEX('PSIP costs'!$B$62:$V$62, MATCH(D$45, 'PSIP costs'!$B$57:$V$57, 0))</f>
        <v>34.46</v>
      </c>
      <c r="E74">
        <f>INDEX('PSIP costs'!$B$62:$V$62, MATCH(E$45, 'PSIP costs'!$B$57:$V$57, 0))</f>
        <v>34.46</v>
      </c>
      <c r="F74">
        <f>INDEX('PSIP costs'!$B$62:$V$62, MATCH(F$45, 'PSIP costs'!$B$57:$V$57, 0))</f>
        <v>42</v>
      </c>
      <c r="G74">
        <f>INDEX('PSIP costs'!$B$62:$V$62, MATCH(G$45, 'PSIP costs'!$B$57:$V$57, 0))</f>
        <v>27.4</v>
      </c>
      <c r="H74">
        <f>INDEX('PSIP costs'!$B$62:$V$62, MATCH(H$45, 'PSIP costs'!$B$57:$V$57, 0))</f>
        <v>96.71</v>
      </c>
      <c r="I74">
        <f>INDEX('PSIP costs'!$B$62:$V$62, MATCH(I$45, 'PSIP costs'!$B$57:$V$57, 0))</f>
        <v>22.97</v>
      </c>
      <c r="J74">
        <f>INDEX('PSIP costs'!$B$62:$V$62, MATCH(J$45, 'PSIP costs'!$B$57:$V$57, 0))</f>
        <v>27.4</v>
      </c>
      <c r="K74">
        <f>INDEX('PSIP costs'!$B$62:$V$62, MATCH(K$45, 'PSIP costs'!$B$57:$V$57, 0))</f>
        <v>0</v>
      </c>
      <c r="L74">
        <f>INDEX('PSIP costs'!$B$62:$V$62, MATCH(L$45, 'PSIP costs'!$B$57:$V$57, 0))</f>
        <v>0</v>
      </c>
      <c r="M74">
        <f>INDEX('PSIP costs'!$B$62:$V$62, MATCH(M$45, 'PSIP costs'!$B$57:$V$57, 0))</f>
        <v>5.42</v>
      </c>
      <c r="N74">
        <f>INDEX('PSIP costs'!$B$62:$V$62, MATCH(N$45, 'PSIP costs'!$B$57:$V$57, 0))</f>
        <v>7.61</v>
      </c>
      <c r="O74">
        <f>INDEX('PSIP costs'!$B$62:$V$62, MATCH(O$45, 'PSIP costs'!$B$57:$V$57, 0))</f>
        <v>19.47</v>
      </c>
      <c r="P74">
        <f>INDEX('PSIP costs'!$B$62:$V$62, MATCH(P$45, 'PSIP costs'!$B$57:$V$57, 0))</f>
        <v>27.49</v>
      </c>
      <c r="Q74">
        <v>6.5598791531478398</v>
      </c>
      <c r="R74">
        <v>8.4900381962788583</v>
      </c>
      <c r="S74">
        <v>10.928238321752612</v>
      </c>
      <c r="T74">
        <v>4.5797378156863386</v>
      </c>
      <c r="U74">
        <v>6.1391329900577256</v>
      </c>
      <c r="V74">
        <v>8.4663541096522703</v>
      </c>
      <c r="W74">
        <v>4.9967247133703463</v>
      </c>
      <c r="X74">
        <v>6.9329734352086154</v>
      </c>
      <c r="Y74">
        <v>10.882523054974042</v>
      </c>
      <c r="Z74">
        <v>26.644500000000001</v>
      </c>
      <c r="AA74">
        <v>34.568124999999995</v>
      </c>
      <c r="AB74">
        <v>41.589624999999998</v>
      </c>
      <c r="AC74">
        <v>43.386992950737877</v>
      </c>
      <c r="AD74">
        <v>60.170470455971163</v>
      </c>
      <c r="AE74">
        <v>101.41989898713518</v>
      </c>
      <c r="AF74">
        <v>10.02211270024989</v>
      </c>
      <c r="AG74">
        <v>16.600043976719345</v>
      </c>
      <c r="AH74">
        <v>23.345775401069535</v>
      </c>
      <c r="AI74">
        <v>10.02211270024989</v>
      </c>
      <c r="AJ74">
        <v>16.600043976719345</v>
      </c>
      <c r="AK74">
        <v>23.345775401069535</v>
      </c>
      <c r="AL74">
        <v>10.02211270024989</v>
      </c>
      <c r="AM74">
        <v>16.600043976719345</v>
      </c>
      <c r="AN74">
        <v>23.345775401069535</v>
      </c>
    </row>
    <row r="75" spans="1:40">
      <c r="A75">
        <f>A38</f>
        <v>2046</v>
      </c>
      <c r="B75">
        <f>INDEX('PSIP costs'!$B$62:$V$62, MATCH(B$45, 'PSIP costs'!$B$57:$V$57, 0))</f>
        <v>17.29</v>
      </c>
      <c r="C75">
        <f>INDEX('PSIP costs'!$B$62:$V$62, MATCH(C$45, 'PSIP costs'!$B$57:$V$57, 0))</f>
        <v>34.46</v>
      </c>
      <c r="D75">
        <f>INDEX('PSIP costs'!$B$62:$V$62, MATCH(D$45, 'PSIP costs'!$B$57:$V$57, 0))</f>
        <v>34.46</v>
      </c>
      <c r="E75">
        <f>INDEX('PSIP costs'!$B$62:$V$62, MATCH(E$45, 'PSIP costs'!$B$57:$V$57, 0))</f>
        <v>34.46</v>
      </c>
      <c r="F75">
        <f>INDEX('PSIP costs'!$B$62:$V$62, MATCH(F$45, 'PSIP costs'!$B$57:$V$57, 0))</f>
        <v>42</v>
      </c>
      <c r="G75">
        <f>INDEX('PSIP costs'!$B$62:$V$62, MATCH(G$45, 'PSIP costs'!$B$57:$V$57, 0))</f>
        <v>27.4</v>
      </c>
      <c r="H75">
        <f>INDEX('PSIP costs'!$B$62:$V$62, MATCH(H$45, 'PSIP costs'!$B$57:$V$57, 0))</f>
        <v>96.71</v>
      </c>
      <c r="I75">
        <f>INDEX('PSIP costs'!$B$62:$V$62, MATCH(I$45, 'PSIP costs'!$B$57:$V$57, 0))</f>
        <v>22.97</v>
      </c>
      <c r="J75">
        <f>INDEX('PSIP costs'!$B$62:$V$62, MATCH(J$45, 'PSIP costs'!$B$57:$V$57, 0))</f>
        <v>27.4</v>
      </c>
      <c r="K75">
        <f>INDEX('PSIP costs'!$B$62:$V$62, MATCH(K$45, 'PSIP costs'!$B$57:$V$57, 0))</f>
        <v>0</v>
      </c>
      <c r="L75">
        <f>INDEX('PSIP costs'!$B$62:$V$62, MATCH(L$45, 'PSIP costs'!$B$57:$V$57, 0))</f>
        <v>0</v>
      </c>
      <c r="M75">
        <f>INDEX('PSIP costs'!$B$62:$V$62, MATCH(M$45, 'PSIP costs'!$B$57:$V$57, 0))</f>
        <v>5.42</v>
      </c>
      <c r="N75">
        <f>INDEX('PSIP costs'!$B$62:$V$62, MATCH(N$45, 'PSIP costs'!$B$57:$V$57, 0))</f>
        <v>7.61</v>
      </c>
      <c r="O75">
        <f>INDEX('PSIP costs'!$B$62:$V$62, MATCH(O$45, 'PSIP costs'!$B$57:$V$57, 0))</f>
        <v>19.47</v>
      </c>
      <c r="P75">
        <f>INDEX('PSIP costs'!$B$62:$V$62, MATCH(P$45, 'PSIP costs'!$B$57:$V$57, 0))</f>
        <v>27.49</v>
      </c>
      <c r="Q75">
        <v>6.4602056854472494</v>
      </c>
      <c r="R75">
        <v>8.4030267907544243</v>
      </c>
      <c r="S75">
        <v>10.701632513231157</v>
      </c>
      <c r="T75">
        <v>4.5046405524065944</v>
      </c>
      <c r="U75">
        <v>6.0525457450226785</v>
      </c>
      <c r="V75">
        <v>8.2606716208385063</v>
      </c>
      <c r="W75">
        <v>4.9010111525796809</v>
      </c>
      <c r="X75">
        <v>6.8328643732129581</v>
      </c>
      <c r="Y75">
        <v>10.392940317007927</v>
      </c>
      <c r="Z75">
        <v>26.128800000000002</v>
      </c>
      <c r="AA75">
        <v>34.275999999999996</v>
      </c>
      <c r="AB75">
        <v>41.4816</v>
      </c>
      <c r="AC75">
        <v>42.900776579653574</v>
      </c>
      <c r="AD75">
        <v>59.608553435034445</v>
      </c>
      <c r="AE75">
        <v>101.08153942797642</v>
      </c>
      <c r="AF75">
        <v>9.744577271627584</v>
      </c>
      <c r="AG75">
        <v>16.344658684769815</v>
      </c>
      <c r="AH75">
        <v>22.986609625668464</v>
      </c>
      <c r="AI75">
        <v>9.744577271627584</v>
      </c>
      <c r="AJ75">
        <v>16.344658684769815</v>
      </c>
      <c r="AK75">
        <v>22.986609625668464</v>
      </c>
      <c r="AL75">
        <v>9.744577271627584</v>
      </c>
      <c r="AM75">
        <v>16.344658684769815</v>
      </c>
      <c r="AN75">
        <v>22.986609625668464</v>
      </c>
    </row>
    <row r="76" spans="1:40">
      <c r="A76">
        <f>A39</f>
        <v>2047</v>
      </c>
      <c r="B76">
        <f>INDEX('PSIP costs'!$B$62:$V$62, MATCH(B$45, 'PSIP costs'!$B$57:$V$57, 0))</f>
        <v>17.29</v>
      </c>
      <c r="C76">
        <f>INDEX('PSIP costs'!$B$62:$V$62, MATCH(C$45, 'PSIP costs'!$B$57:$V$57, 0))</f>
        <v>34.46</v>
      </c>
      <c r="D76">
        <f>INDEX('PSIP costs'!$B$62:$V$62, MATCH(D$45, 'PSIP costs'!$B$57:$V$57, 0))</f>
        <v>34.46</v>
      </c>
      <c r="E76">
        <f>INDEX('PSIP costs'!$B$62:$V$62, MATCH(E$45, 'PSIP costs'!$B$57:$V$57, 0))</f>
        <v>34.46</v>
      </c>
      <c r="F76">
        <f>INDEX('PSIP costs'!$B$62:$V$62, MATCH(F$45, 'PSIP costs'!$B$57:$V$57, 0))</f>
        <v>42</v>
      </c>
      <c r="G76">
        <f>INDEX('PSIP costs'!$B$62:$V$62, MATCH(G$45, 'PSIP costs'!$B$57:$V$57, 0))</f>
        <v>27.4</v>
      </c>
      <c r="H76">
        <f>INDEX('PSIP costs'!$B$62:$V$62, MATCH(H$45, 'PSIP costs'!$B$57:$V$57, 0))</f>
        <v>96.71</v>
      </c>
      <c r="I76">
        <f>INDEX('PSIP costs'!$B$62:$V$62, MATCH(I$45, 'PSIP costs'!$B$57:$V$57, 0))</f>
        <v>22.97</v>
      </c>
      <c r="J76">
        <f>INDEX('PSIP costs'!$B$62:$V$62, MATCH(J$45, 'PSIP costs'!$B$57:$V$57, 0))</f>
        <v>27.4</v>
      </c>
      <c r="K76">
        <f>INDEX('PSIP costs'!$B$62:$V$62, MATCH(K$45, 'PSIP costs'!$B$57:$V$57, 0))</f>
        <v>0</v>
      </c>
      <c r="L76">
        <f>INDEX('PSIP costs'!$B$62:$V$62, MATCH(L$45, 'PSIP costs'!$B$57:$V$57, 0))</f>
        <v>0</v>
      </c>
      <c r="M76">
        <f>INDEX('PSIP costs'!$B$62:$V$62, MATCH(M$45, 'PSIP costs'!$B$57:$V$57, 0))</f>
        <v>5.42</v>
      </c>
      <c r="N76">
        <f>INDEX('PSIP costs'!$B$62:$V$62, MATCH(N$45, 'PSIP costs'!$B$57:$V$57, 0))</f>
        <v>7.61</v>
      </c>
      <c r="O76">
        <f>INDEX('PSIP costs'!$B$62:$V$62, MATCH(O$45, 'PSIP costs'!$B$57:$V$57, 0))</f>
        <v>19.47</v>
      </c>
      <c r="P76">
        <f>INDEX('PSIP costs'!$B$62:$V$62, MATCH(P$45, 'PSIP costs'!$B$57:$V$57, 0))</f>
        <v>27.49</v>
      </c>
      <c r="Q76">
        <v>6.360532217746659</v>
      </c>
      <c r="R76">
        <v>8.3160153852299938</v>
      </c>
      <c r="S76">
        <v>10.475026704709702</v>
      </c>
      <c r="T76">
        <v>4.4295432891268502</v>
      </c>
      <c r="U76">
        <v>5.9659584999876305</v>
      </c>
      <c r="V76">
        <v>8.0549891320247404</v>
      </c>
      <c r="W76">
        <v>4.8052975917890155</v>
      </c>
      <c r="X76">
        <v>6.7327553112173009</v>
      </c>
      <c r="Y76">
        <v>9.9033575790418116</v>
      </c>
      <c r="Z76">
        <v>25.613099999999996</v>
      </c>
      <c r="AA76">
        <v>33.983874999999998</v>
      </c>
      <c r="AB76">
        <v>41.373575000000002</v>
      </c>
      <c r="AC76">
        <v>42.32549875155334</v>
      </c>
      <c r="AD76">
        <v>58.942452844123331</v>
      </c>
      <c r="AE76">
        <v>100.75465192014046</v>
      </c>
      <c r="AF76">
        <v>9.4670418430052798</v>
      </c>
      <c r="AG76">
        <v>16.089273392820285</v>
      </c>
      <c r="AH76">
        <v>22.627443850267397</v>
      </c>
      <c r="AI76">
        <v>9.4670418430052798</v>
      </c>
      <c r="AJ76">
        <v>16.089273392820285</v>
      </c>
      <c r="AK76">
        <v>22.627443850267397</v>
      </c>
      <c r="AL76">
        <v>9.4670418430052798</v>
      </c>
      <c r="AM76">
        <v>16.089273392820285</v>
      </c>
      <c r="AN76">
        <v>22.627443850267397</v>
      </c>
    </row>
    <row r="77" spans="1:40">
      <c r="A77">
        <f>A40</f>
        <v>2048</v>
      </c>
      <c r="B77">
        <f>INDEX('PSIP costs'!$B$62:$V$62, MATCH(B$45, 'PSIP costs'!$B$57:$V$57, 0))</f>
        <v>17.29</v>
      </c>
      <c r="C77">
        <f>INDEX('PSIP costs'!$B$62:$V$62, MATCH(C$45, 'PSIP costs'!$B$57:$V$57, 0))</f>
        <v>34.46</v>
      </c>
      <c r="D77">
        <f>INDEX('PSIP costs'!$B$62:$V$62, MATCH(D$45, 'PSIP costs'!$B$57:$V$57, 0))</f>
        <v>34.46</v>
      </c>
      <c r="E77">
        <f>INDEX('PSIP costs'!$B$62:$V$62, MATCH(E$45, 'PSIP costs'!$B$57:$V$57, 0))</f>
        <v>34.46</v>
      </c>
      <c r="F77">
        <f>INDEX('PSIP costs'!$B$62:$V$62, MATCH(F$45, 'PSIP costs'!$B$57:$V$57, 0))</f>
        <v>42</v>
      </c>
      <c r="G77">
        <f>INDEX('PSIP costs'!$B$62:$V$62, MATCH(G$45, 'PSIP costs'!$B$57:$V$57, 0))</f>
        <v>27.4</v>
      </c>
      <c r="H77">
        <f>INDEX('PSIP costs'!$B$62:$V$62, MATCH(H$45, 'PSIP costs'!$B$57:$V$57, 0))</f>
        <v>96.71</v>
      </c>
      <c r="I77">
        <f>INDEX('PSIP costs'!$B$62:$V$62, MATCH(I$45, 'PSIP costs'!$B$57:$V$57, 0))</f>
        <v>22.97</v>
      </c>
      <c r="J77">
        <f>INDEX('PSIP costs'!$B$62:$V$62, MATCH(J$45, 'PSIP costs'!$B$57:$V$57, 0))</f>
        <v>27.4</v>
      </c>
      <c r="K77">
        <f>INDEX('PSIP costs'!$B$62:$V$62, MATCH(K$45, 'PSIP costs'!$B$57:$V$57, 0))</f>
        <v>0</v>
      </c>
      <c r="L77">
        <f>INDEX('PSIP costs'!$B$62:$V$62, MATCH(L$45, 'PSIP costs'!$B$57:$V$57, 0))</f>
        <v>0</v>
      </c>
      <c r="M77">
        <f>INDEX('PSIP costs'!$B$62:$V$62, MATCH(M$45, 'PSIP costs'!$B$57:$V$57, 0))</f>
        <v>5.42</v>
      </c>
      <c r="N77">
        <f>INDEX('PSIP costs'!$B$62:$V$62, MATCH(N$45, 'PSIP costs'!$B$57:$V$57, 0))</f>
        <v>7.61</v>
      </c>
      <c r="O77">
        <f>INDEX('PSIP costs'!$B$62:$V$62, MATCH(O$45, 'PSIP costs'!$B$57:$V$57, 0))</f>
        <v>19.47</v>
      </c>
      <c r="P77">
        <f>INDEX('PSIP costs'!$B$62:$V$62, MATCH(P$45, 'PSIP costs'!$B$57:$V$57, 0))</f>
        <v>27.49</v>
      </c>
      <c r="Q77">
        <v>6.2608587500460677</v>
      </c>
      <c r="R77">
        <v>8.2290039797055599</v>
      </c>
      <c r="S77">
        <v>10.248420896188247</v>
      </c>
      <c r="T77">
        <v>4.3544460258471069</v>
      </c>
      <c r="U77">
        <v>5.8793712549525834</v>
      </c>
      <c r="V77">
        <v>7.8493066432109746</v>
      </c>
      <c r="W77">
        <v>4.7095840309983501</v>
      </c>
      <c r="X77">
        <v>6.6326462492216445</v>
      </c>
      <c r="Y77">
        <v>9.4137748410756945</v>
      </c>
      <c r="Z77">
        <v>25.0974</v>
      </c>
      <c r="AA77">
        <v>33.691749999999999</v>
      </c>
      <c r="AB77">
        <v>41.265550000000005</v>
      </c>
      <c r="AC77">
        <v>41.639255817444976</v>
      </c>
      <c r="AD77">
        <v>58.146068415185951</v>
      </c>
      <c r="AE77">
        <v>100.43848398872746</v>
      </c>
      <c r="AF77">
        <v>9.1895064143829739</v>
      </c>
      <c r="AG77">
        <v>15.833888100870759</v>
      </c>
      <c r="AH77">
        <v>22.26827807486633</v>
      </c>
      <c r="AI77">
        <v>9.1895064143829739</v>
      </c>
      <c r="AJ77">
        <v>15.833888100870759</v>
      </c>
      <c r="AK77">
        <v>22.26827807486633</v>
      </c>
      <c r="AL77">
        <v>9.1895064143829739</v>
      </c>
      <c r="AM77">
        <v>15.833888100870759</v>
      </c>
      <c r="AN77">
        <v>22.26827807486633</v>
      </c>
    </row>
    <row r="78" spans="1:40">
      <c r="A78">
        <f>A41</f>
        <v>2049</v>
      </c>
      <c r="B78">
        <f>INDEX('PSIP costs'!$B$62:$V$62, MATCH(B$45, 'PSIP costs'!$B$57:$V$57, 0))</f>
        <v>17.29</v>
      </c>
      <c r="C78">
        <f>INDEX('PSIP costs'!$B$62:$V$62, MATCH(C$45, 'PSIP costs'!$B$57:$V$57, 0))</f>
        <v>34.46</v>
      </c>
      <c r="D78">
        <f>INDEX('PSIP costs'!$B$62:$V$62, MATCH(D$45, 'PSIP costs'!$B$57:$V$57, 0))</f>
        <v>34.46</v>
      </c>
      <c r="E78">
        <f>INDEX('PSIP costs'!$B$62:$V$62, MATCH(E$45, 'PSIP costs'!$B$57:$V$57, 0))</f>
        <v>34.46</v>
      </c>
      <c r="F78">
        <f>INDEX('PSIP costs'!$B$62:$V$62, MATCH(F$45, 'PSIP costs'!$B$57:$V$57, 0))</f>
        <v>42</v>
      </c>
      <c r="G78">
        <f>INDEX('PSIP costs'!$B$62:$V$62, MATCH(G$45, 'PSIP costs'!$B$57:$V$57, 0))</f>
        <v>27.4</v>
      </c>
      <c r="H78">
        <f>INDEX('PSIP costs'!$B$62:$V$62, MATCH(H$45, 'PSIP costs'!$B$57:$V$57, 0))</f>
        <v>96.71</v>
      </c>
      <c r="I78">
        <f>INDEX('PSIP costs'!$B$62:$V$62, MATCH(I$45, 'PSIP costs'!$B$57:$V$57, 0))</f>
        <v>22.97</v>
      </c>
      <c r="J78">
        <f>INDEX('PSIP costs'!$B$62:$V$62, MATCH(J$45, 'PSIP costs'!$B$57:$V$57, 0))</f>
        <v>27.4</v>
      </c>
      <c r="K78">
        <f>INDEX('PSIP costs'!$B$62:$V$62, MATCH(K$45, 'PSIP costs'!$B$57:$V$57, 0))</f>
        <v>0</v>
      </c>
      <c r="L78">
        <f>INDEX('PSIP costs'!$B$62:$V$62, MATCH(L$45, 'PSIP costs'!$B$57:$V$57, 0))</f>
        <v>0</v>
      </c>
      <c r="M78">
        <f>INDEX('PSIP costs'!$B$62:$V$62, MATCH(M$45, 'PSIP costs'!$B$57:$V$57, 0))</f>
        <v>5.42</v>
      </c>
      <c r="N78">
        <f>INDEX('PSIP costs'!$B$62:$V$62, MATCH(N$45, 'PSIP costs'!$B$57:$V$57, 0))</f>
        <v>7.61</v>
      </c>
      <c r="O78">
        <f>INDEX('PSIP costs'!$B$62:$V$62, MATCH(O$45, 'PSIP costs'!$B$57:$V$57, 0))</f>
        <v>19.47</v>
      </c>
      <c r="P78">
        <f>INDEX('PSIP costs'!$B$62:$V$62, MATCH(P$45, 'PSIP costs'!$B$57:$V$57, 0))</f>
        <v>27.49</v>
      </c>
      <c r="Q78">
        <v>6.1611852823454765</v>
      </c>
      <c r="R78">
        <v>8.1419925741811277</v>
      </c>
      <c r="S78">
        <v>10.021815087666791</v>
      </c>
      <c r="T78">
        <v>4.2793487625673627</v>
      </c>
      <c r="U78">
        <v>5.7927840099175363</v>
      </c>
      <c r="V78">
        <v>7.6436241543972097</v>
      </c>
      <c r="W78">
        <v>4.6138704702076847</v>
      </c>
      <c r="X78">
        <v>6.5325371872259872</v>
      </c>
      <c r="Y78">
        <v>8.9241921031095792</v>
      </c>
      <c r="Z78">
        <v>24.581699999999998</v>
      </c>
      <c r="AA78">
        <v>33.399625</v>
      </c>
      <c r="AB78">
        <v>41.157525000000007</v>
      </c>
      <c r="AC78">
        <v>40.820505924033924</v>
      </c>
      <c r="AD78">
        <v>57.193299880170095</v>
      </c>
      <c r="AE78">
        <v>100.13235484843402</v>
      </c>
      <c r="AF78">
        <v>8.9119709857606697</v>
      </c>
      <c r="AG78">
        <v>15.578502808921233</v>
      </c>
      <c r="AH78">
        <v>21.909112299465264</v>
      </c>
      <c r="AI78">
        <v>8.9119709857606697</v>
      </c>
      <c r="AJ78">
        <v>15.578502808921233</v>
      </c>
      <c r="AK78">
        <v>21.909112299465264</v>
      </c>
      <c r="AL78">
        <v>8.9119709857606697</v>
      </c>
      <c r="AM78">
        <v>15.578502808921233</v>
      </c>
      <c r="AN78">
        <v>21.909112299465264</v>
      </c>
    </row>
    <row r="79" spans="1:40">
      <c r="A79">
        <f>A42</f>
        <v>2050</v>
      </c>
      <c r="B79">
        <f>INDEX('PSIP costs'!$B$62:$V$62, MATCH(B$45, 'PSIP costs'!$B$57:$V$57, 0))</f>
        <v>17.29</v>
      </c>
      <c r="C79">
        <f>INDEX('PSIP costs'!$B$62:$V$62, MATCH(C$45, 'PSIP costs'!$B$57:$V$57, 0))</f>
        <v>34.46</v>
      </c>
      <c r="D79">
        <f>INDEX('PSIP costs'!$B$62:$V$62, MATCH(D$45, 'PSIP costs'!$B$57:$V$57, 0))</f>
        <v>34.46</v>
      </c>
      <c r="E79">
        <f>INDEX('PSIP costs'!$B$62:$V$62, MATCH(E$45, 'PSIP costs'!$B$57:$V$57, 0))</f>
        <v>34.46</v>
      </c>
      <c r="F79">
        <f>INDEX('PSIP costs'!$B$62:$V$62, MATCH(F$45, 'PSIP costs'!$B$57:$V$57, 0))</f>
        <v>42</v>
      </c>
      <c r="G79">
        <f>INDEX('PSIP costs'!$B$62:$V$62, MATCH(G$45, 'PSIP costs'!$B$57:$V$57, 0))</f>
        <v>27.4</v>
      </c>
      <c r="H79">
        <f>INDEX('PSIP costs'!$B$62:$V$62, MATCH(H$45, 'PSIP costs'!$B$57:$V$57, 0))</f>
        <v>96.71</v>
      </c>
      <c r="I79">
        <f>INDEX('PSIP costs'!$B$62:$V$62, MATCH(I$45, 'PSIP costs'!$B$57:$V$57, 0))</f>
        <v>22.97</v>
      </c>
      <c r="J79">
        <f>INDEX('PSIP costs'!$B$62:$V$62, MATCH(J$45, 'PSIP costs'!$B$57:$V$57, 0))</f>
        <v>27.4</v>
      </c>
      <c r="K79">
        <f>INDEX('PSIP costs'!$B$62:$V$62, MATCH(K$45, 'PSIP costs'!$B$57:$V$57, 0))</f>
        <v>0</v>
      </c>
      <c r="L79">
        <f>INDEX('PSIP costs'!$B$62:$V$62, MATCH(L$45, 'PSIP costs'!$B$57:$V$57, 0))</f>
        <v>0</v>
      </c>
      <c r="M79">
        <f>INDEX('PSIP costs'!$B$62:$V$62, MATCH(M$45, 'PSIP costs'!$B$57:$V$57, 0))</f>
        <v>5.42</v>
      </c>
      <c r="N79">
        <f>INDEX('PSIP costs'!$B$62:$V$62, MATCH(N$45, 'PSIP costs'!$B$57:$V$57, 0))</f>
        <v>7.61</v>
      </c>
      <c r="O79">
        <f>INDEX('PSIP costs'!$B$62:$V$62, MATCH(O$45, 'PSIP costs'!$B$57:$V$57, 0))</f>
        <v>19.47</v>
      </c>
      <c r="P79">
        <f>INDEX('PSIP costs'!$B$62:$V$62, MATCH(P$45, 'PSIP costs'!$B$57:$V$57, 0))</f>
        <v>27.49</v>
      </c>
      <c r="Q79">
        <v>6.061511814644895</v>
      </c>
      <c r="R79">
        <v>8.0549811686567026</v>
      </c>
      <c r="S79">
        <v>9.7952092791453467</v>
      </c>
      <c r="T79">
        <v>4.2042514992876177</v>
      </c>
      <c r="U79">
        <v>5.7061967648824936</v>
      </c>
      <c r="V79">
        <v>7.4379416655834332</v>
      </c>
      <c r="W79">
        <v>4.5181569094170184</v>
      </c>
      <c r="X79">
        <v>6.4324281252303264</v>
      </c>
      <c r="Y79">
        <v>8.4346093651434675</v>
      </c>
      <c r="Z79">
        <v>24.065999999999999</v>
      </c>
      <c r="AA79">
        <v>33.107500000000002</v>
      </c>
      <c r="AB79">
        <v>41.049500000000002</v>
      </c>
      <c r="AC79">
        <v>39.848190673118054</v>
      </c>
      <c r="AD79">
        <v>56.058046971023913</v>
      </c>
      <c r="AE79">
        <v>99.835646576500551</v>
      </c>
      <c r="AF79">
        <v>8.6344355571383797</v>
      </c>
      <c r="AG79">
        <v>15.32311751697169</v>
      </c>
      <c r="AH79">
        <v>21.549946524064179</v>
      </c>
      <c r="AI79">
        <v>8.6344355571383797</v>
      </c>
      <c r="AJ79">
        <v>15.32311751697169</v>
      </c>
      <c r="AK79">
        <v>21.549946524064179</v>
      </c>
      <c r="AL79">
        <v>8.6344355571383797</v>
      </c>
      <c r="AM79">
        <v>15.32311751697169</v>
      </c>
      <c r="AN79">
        <v>21.549946524064179</v>
      </c>
    </row>
    <row r="81" spans="1:14">
      <c r="A81" s="130" t="s">
        <v>254</v>
      </c>
    </row>
    <row r="82" spans="1:14">
      <c r="A82" t="str">
        <f>A45</f>
        <v>technology</v>
      </c>
      <c r="B82" s="177" t="str" cm="1">
        <f t="array" ref="B82:E83">TRANSPOSE(info!A17:B20)</f>
        <v>Battery_Conting</v>
      </c>
      <c r="C82" t="str">
        <v>Battery_Reg</v>
      </c>
      <c r="D82" t="str">
        <v>Battery_4</v>
      </c>
      <c r="E82" t="str">
        <v>Battery_6</v>
      </c>
      <c r="F82" s="177" t="str" cm="1">
        <f t="array" ref="F82:N116">TRANSPOSE(ATB!B141:AJ149)</f>
        <v>Battery_Bulk</v>
      </c>
      <c r="G82" t="str">
        <v>Battery_Bulk</v>
      </c>
      <c r="H82" t="str">
        <v>Battery_Bulk</v>
      </c>
      <c r="I82" t="str">
        <v>Battery_Conting</v>
      </c>
      <c r="J82" t="str">
        <v>Battery_Conting</v>
      </c>
      <c r="K82" t="str">
        <v>Battery_Conting</v>
      </c>
      <c r="L82" t="str">
        <v>Battery_Reg</v>
      </c>
      <c r="M82" t="str">
        <v>Battery_Reg</v>
      </c>
      <c r="N82" t="str">
        <v>Battery_Reg</v>
      </c>
    </row>
    <row r="83" spans="1:14">
      <c r="A83" t="str">
        <f>A46</f>
        <v>tech_scen_id</v>
      </c>
      <c r="B83" t="str">
        <v>PSIP_2016_12</v>
      </c>
      <c r="C83" t="str">
        <v>PSIP_2016_12</v>
      </c>
      <c r="D83" t="str">
        <v>PSIP_2016_12</v>
      </c>
      <c r="E83" t="str">
        <v>PSIP_2016_12</v>
      </c>
      <c r="F83" t="str">
        <v>ATB_2020_low</v>
      </c>
      <c r="G83" t="str">
        <v>ATB_2020_mid</v>
      </c>
      <c r="H83" t="str">
        <v>ATB_2020_high</v>
      </c>
      <c r="I83" t="str">
        <v>ATB_2020_low</v>
      </c>
      <c r="J83" t="str">
        <v>ATB_2020_mid</v>
      </c>
      <c r="K83" t="str">
        <v>ATB_2020_high</v>
      </c>
      <c r="L83" t="str">
        <v>ATB_2020_low</v>
      </c>
      <c r="M83" t="str">
        <v>ATB_2020_mid</v>
      </c>
      <c r="N83" t="str">
        <v>ATB_2020_high</v>
      </c>
    </row>
    <row r="84" spans="1:14">
      <c r="A84">
        <f>A47</f>
        <v>2018</v>
      </c>
      <c r="B84" s="177">
        <v>0</v>
      </c>
      <c r="C84">
        <f>$B$84</f>
        <v>0</v>
      </c>
      <c r="D84">
        <f t="shared" ref="D84:E99" si="5">$B$84</f>
        <v>0</v>
      </c>
      <c r="E84">
        <f t="shared" si="5"/>
        <v>0</v>
      </c>
      <c r="F84">
        <v>429.25185785361725</v>
      </c>
      <c r="G84">
        <v>429.25185785361725</v>
      </c>
      <c r="H84">
        <v>429.25185785361725</v>
      </c>
      <c r="I84">
        <v>0</v>
      </c>
      <c r="J84">
        <v>0</v>
      </c>
      <c r="K84">
        <v>0</v>
      </c>
      <c r="L84">
        <v>0</v>
      </c>
      <c r="M84">
        <v>0</v>
      </c>
      <c r="N84">
        <v>0</v>
      </c>
    </row>
    <row r="85" spans="1:14">
      <c r="A85">
        <f>A48</f>
        <v>2019</v>
      </c>
      <c r="B85">
        <f t="shared" ref="B85:B116" si="6">$B$84</f>
        <v>0</v>
      </c>
      <c r="C85">
        <f t="shared" ref="C85:E116" si="7">$B$84</f>
        <v>0</v>
      </c>
      <c r="D85">
        <f t="shared" si="5"/>
        <v>0</v>
      </c>
      <c r="E85">
        <f t="shared" si="5"/>
        <v>0</v>
      </c>
      <c r="F85">
        <v>405.76</v>
      </c>
      <c r="G85">
        <v>405.76</v>
      </c>
      <c r="H85">
        <v>405.76</v>
      </c>
      <c r="I85">
        <v>0</v>
      </c>
      <c r="J85">
        <v>0</v>
      </c>
      <c r="K85">
        <v>0</v>
      </c>
      <c r="L85">
        <v>0</v>
      </c>
      <c r="M85">
        <v>0</v>
      </c>
      <c r="N85">
        <v>0</v>
      </c>
    </row>
    <row r="86" spans="1:14">
      <c r="A86">
        <f>A49</f>
        <v>2020</v>
      </c>
      <c r="B86">
        <f t="shared" si="6"/>
        <v>0</v>
      </c>
      <c r="C86">
        <f t="shared" si="7"/>
        <v>0</v>
      </c>
      <c r="D86">
        <f t="shared" si="5"/>
        <v>0</v>
      </c>
      <c r="E86">
        <f t="shared" si="5"/>
        <v>0</v>
      </c>
      <c r="F86">
        <v>316.03132149217055</v>
      </c>
      <c r="G86">
        <v>382.26814214638273</v>
      </c>
      <c r="H86">
        <v>395.12778609625678</v>
      </c>
      <c r="I86">
        <v>0</v>
      </c>
      <c r="J86">
        <v>0</v>
      </c>
      <c r="K86">
        <v>0</v>
      </c>
      <c r="L86">
        <v>0</v>
      </c>
      <c r="M86">
        <v>0</v>
      </c>
      <c r="N86">
        <v>0</v>
      </c>
    </row>
    <row r="87" spans="1:14">
      <c r="A87">
        <f>A50</f>
        <v>2021</v>
      </c>
      <c r="B87">
        <f t="shared" si="6"/>
        <v>0</v>
      </c>
      <c r="C87">
        <f t="shared" si="7"/>
        <v>0</v>
      </c>
      <c r="D87">
        <f t="shared" si="5"/>
        <v>0</v>
      </c>
      <c r="E87">
        <f t="shared" si="5"/>
        <v>0</v>
      </c>
      <c r="F87">
        <v>293.78739889027258</v>
      </c>
      <c r="G87">
        <v>358.58820696863989</v>
      </c>
      <c r="H87">
        <v>384.49557219251346</v>
      </c>
      <c r="I87">
        <v>0</v>
      </c>
      <c r="J87">
        <v>0</v>
      </c>
      <c r="K87">
        <v>0</v>
      </c>
      <c r="L87">
        <v>0</v>
      </c>
      <c r="M87">
        <v>0</v>
      </c>
      <c r="N87">
        <v>0</v>
      </c>
    </row>
    <row r="88" spans="1:14">
      <c r="A88">
        <f>A51</f>
        <v>2022</v>
      </c>
      <c r="B88">
        <f t="shared" si="6"/>
        <v>0</v>
      </c>
      <c r="C88">
        <f t="shared" si="7"/>
        <v>0</v>
      </c>
      <c r="D88">
        <f t="shared" si="5"/>
        <v>0</v>
      </c>
      <c r="E88">
        <f t="shared" si="5"/>
        <v>0</v>
      </c>
      <c r="F88">
        <v>271.54347628837456</v>
      </c>
      <c r="G88">
        <v>334.90827179089706</v>
      </c>
      <c r="H88">
        <v>373.86335828877003</v>
      </c>
      <c r="I88">
        <v>0</v>
      </c>
      <c r="J88">
        <v>0</v>
      </c>
      <c r="K88">
        <v>0</v>
      </c>
      <c r="L88">
        <v>0</v>
      </c>
      <c r="M88">
        <v>0</v>
      </c>
      <c r="N88">
        <v>0</v>
      </c>
    </row>
    <row r="89" spans="1:14">
      <c r="A89">
        <f>A52</f>
        <v>2023</v>
      </c>
      <c r="B89">
        <f t="shared" si="6"/>
        <v>0</v>
      </c>
      <c r="C89">
        <f t="shared" si="7"/>
        <v>0</v>
      </c>
      <c r="D89">
        <f t="shared" si="5"/>
        <v>0</v>
      </c>
      <c r="E89">
        <f t="shared" si="5"/>
        <v>0</v>
      </c>
      <c r="F89">
        <v>249.29955368647663</v>
      </c>
      <c r="G89">
        <v>311.22833661315428</v>
      </c>
      <c r="H89">
        <v>363.23114438502671</v>
      </c>
      <c r="I89">
        <v>0</v>
      </c>
      <c r="J89">
        <v>0</v>
      </c>
      <c r="K89">
        <v>0</v>
      </c>
      <c r="L89">
        <v>0</v>
      </c>
      <c r="M89">
        <v>0</v>
      </c>
      <c r="N89">
        <v>0</v>
      </c>
    </row>
    <row r="90" spans="1:14">
      <c r="A90">
        <f>A53</f>
        <v>2024</v>
      </c>
      <c r="B90">
        <f t="shared" si="6"/>
        <v>0</v>
      </c>
      <c r="C90">
        <f t="shared" si="7"/>
        <v>0</v>
      </c>
      <c r="D90">
        <f t="shared" si="5"/>
        <v>0</v>
      </c>
      <c r="E90">
        <f t="shared" si="5"/>
        <v>0</v>
      </c>
      <c r="F90">
        <v>227.05563108457864</v>
      </c>
      <c r="G90">
        <v>287.54840143541151</v>
      </c>
      <c r="H90">
        <v>352.59893048128345</v>
      </c>
      <c r="I90">
        <v>0</v>
      </c>
      <c r="J90">
        <v>0</v>
      </c>
      <c r="K90">
        <v>0</v>
      </c>
      <c r="L90">
        <v>0</v>
      </c>
      <c r="M90">
        <v>0</v>
      </c>
      <c r="N90">
        <v>0</v>
      </c>
    </row>
    <row r="91" spans="1:14">
      <c r="A91">
        <f>A54</f>
        <v>2025</v>
      </c>
      <c r="B91">
        <f t="shared" si="6"/>
        <v>0</v>
      </c>
      <c r="C91">
        <f t="shared" si="7"/>
        <v>0</v>
      </c>
      <c r="D91">
        <f t="shared" si="5"/>
        <v>0</v>
      </c>
      <c r="E91">
        <f t="shared" si="5"/>
        <v>0</v>
      </c>
      <c r="F91">
        <v>204.81170848268073</v>
      </c>
      <c r="G91">
        <v>263.86846625766873</v>
      </c>
      <c r="H91">
        <v>341.96671657754007</v>
      </c>
      <c r="I91">
        <v>0</v>
      </c>
      <c r="J91">
        <v>0</v>
      </c>
      <c r="K91">
        <v>0</v>
      </c>
      <c r="L91">
        <v>0</v>
      </c>
      <c r="M91">
        <v>0</v>
      </c>
      <c r="N91">
        <v>0</v>
      </c>
    </row>
    <row r="92" spans="1:14">
      <c r="A92">
        <f>A55</f>
        <v>2026</v>
      </c>
      <c r="B92">
        <f t="shared" si="6"/>
        <v>0</v>
      </c>
      <c r="C92">
        <f t="shared" si="7"/>
        <v>0</v>
      </c>
      <c r="D92">
        <f t="shared" si="5"/>
        <v>0</v>
      </c>
      <c r="E92">
        <f t="shared" si="5"/>
        <v>0</v>
      </c>
      <c r="F92">
        <v>193.67197861008347</v>
      </c>
      <c r="G92">
        <v>254.04819728030725</v>
      </c>
      <c r="H92">
        <v>333.98170695187167</v>
      </c>
      <c r="I92">
        <v>0</v>
      </c>
      <c r="J92">
        <v>0</v>
      </c>
      <c r="K92">
        <v>0</v>
      </c>
      <c r="L92">
        <v>0</v>
      </c>
      <c r="M92">
        <v>0</v>
      </c>
      <c r="N92">
        <v>0</v>
      </c>
    </row>
    <row r="93" spans="1:14">
      <c r="A93">
        <f>A56</f>
        <v>2027</v>
      </c>
      <c r="B93">
        <f t="shared" si="6"/>
        <v>0</v>
      </c>
      <c r="C93">
        <f t="shared" si="7"/>
        <v>0</v>
      </c>
      <c r="D93">
        <f t="shared" si="5"/>
        <v>0</v>
      </c>
      <c r="E93">
        <f t="shared" si="5"/>
        <v>0</v>
      </c>
      <c r="F93">
        <v>182.53224873748616</v>
      </c>
      <c r="G93">
        <v>244.22792830294574</v>
      </c>
      <c r="H93">
        <v>325.99669732620322</v>
      </c>
      <c r="I93">
        <v>0</v>
      </c>
      <c r="J93">
        <v>0</v>
      </c>
      <c r="K93">
        <v>0</v>
      </c>
      <c r="L93">
        <v>0</v>
      </c>
      <c r="M93">
        <v>0</v>
      </c>
      <c r="N93">
        <v>0</v>
      </c>
    </row>
    <row r="94" spans="1:14">
      <c r="A94">
        <f>A57</f>
        <v>2028</v>
      </c>
      <c r="B94">
        <f t="shared" si="6"/>
        <v>0</v>
      </c>
      <c r="C94">
        <f t="shared" si="7"/>
        <v>0</v>
      </c>
      <c r="D94">
        <f t="shared" si="5"/>
        <v>0</v>
      </c>
      <c r="E94">
        <f t="shared" si="5"/>
        <v>0</v>
      </c>
      <c r="F94">
        <v>171.39251886488887</v>
      </c>
      <c r="G94">
        <v>234.40765932558426</v>
      </c>
      <c r="H94">
        <v>318.01168770053476</v>
      </c>
      <c r="I94">
        <v>0</v>
      </c>
      <c r="J94">
        <v>0</v>
      </c>
      <c r="K94">
        <v>0</v>
      </c>
      <c r="L94">
        <v>0</v>
      </c>
      <c r="M94">
        <v>0</v>
      </c>
      <c r="N94">
        <v>0</v>
      </c>
    </row>
    <row r="95" spans="1:14">
      <c r="A95">
        <f>A58</f>
        <v>2029</v>
      </c>
      <c r="B95">
        <f t="shared" si="6"/>
        <v>0</v>
      </c>
      <c r="C95">
        <f t="shared" si="7"/>
        <v>0</v>
      </c>
      <c r="D95">
        <f t="shared" si="5"/>
        <v>0</v>
      </c>
      <c r="E95">
        <f t="shared" si="5"/>
        <v>0</v>
      </c>
      <c r="F95">
        <v>160.25278899229156</v>
      </c>
      <c r="G95">
        <v>224.58739034822281</v>
      </c>
      <c r="H95">
        <v>310.02667807486631</v>
      </c>
      <c r="I95">
        <v>0</v>
      </c>
      <c r="J95">
        <v>0</v>
      </c>
      <c r="K95">
        <v>0</v>
      </c>
      <c r="L95">
        <v>0</v>
      </c>
      <c r="M95">
        <v>0</v>
      </c>
      <c r="N95">
        <v>0</v>
      </c>
    </row>
    <row r="96" spans="1:14">
      <c r="A96">
        <f>A59</f>
        <v>2030</v>
      </c>
      <c r="B96">
        <f t="shared" si="6"/>
        <v>0</v>
      </c>
      <c r="C96">
        <f t="shared" si="7"/>
        <v>0</v>
      </c>
      <c r="D96">
        <f t="shared" si="5"/>
        <v>0</v>
      </c>
      <c r="E96">
        <f t="shared" si="5"/>
        <v>0</v>
      </c>
      <c r="F96">
        <v>149.11305911969424</v>
      </c>
      <c r="G96">
        <v>214.76712137086116</v>
      </c>
      <c r="H96">
        <v>302.04166844919786</v>
      </c>
      <c r="I96">
        <v>0</v>
      </c>
      <c r="J96">
        <v>0</v>
      </c>
      <c r="K96">
        <v>0</v>
      </c>
      <c r="L96">
        <v>0</v>
      </c>
      <c r="M96">
        <v>0</v>
      </c>
      <c r="N96">
        <v>0</v>
      </c>
    </row>
    <row r="97" spans="1:14">
      <c r="A97">
        <f>A60</f>
        <v>2031</v>
      </c>
      <c r="B97">
        <f t="shared" si="6"/>
        <v>0</v>
      </c>
      <c r="C97">
        <f t="shared" si="7"/>
        <v>0</v>
      </c>
      <c r="D97">
        <f t="shared" si="5"/>
        <v>0</v>
      </c>
      <c r="E97">
        <f t="shared" si="5"/>
        <v>0</v>
      </c>
      <c r="F97">
        <v>146.19562970213499</v>
      </c>
      <c r="G97">
        <v>212.08253235372547</v>
      </c>
      <c r="H97">
        <v>298.2661475935829</v>
      </c>
      <c r="I97">
        <v>0</v>
      </c>
      <c r="J97">
        <v>0</v>
      </c>
      <c r="K97">
        <v>0</v>
      </c>
      <c r="L97">
        <v>0</v>
      </c>
      <c r="M97">
        <v>0</v>
      </c>
      <c r="N97">
        <v>0</v>
      </c>
    </row>
    <row r="98" spans="1:14">
      <c r="A98">
        <f>A61</f>
        <v>2032</v>
      </c>
      <c r="B98">
        <f t="shared" si="6"/>
        <v>0</v>
      </c>
      <c r="C98">
        <f t="shared" si="7"/>
        <v>0</v>
      </c>
      <c r="D98">
        <f t="shared" si="5"/>
        <v>0</v>
      </c>
      <c r="E98">
        <f t="shared" si="5"/>
        <v>0</v>
      </c>
      <c r="F98">
        <v>143.27820028457575</v>
      </c>
      <c r="G98">
        <v>209.39794333658972</v>
      </c>
      <c r="H98">
        <v>294.49062673796794</v>
      </c>
      <c r="I98">
        <v>0</v>
      </c>
      <c r="J98">
        <v>0</v>
      </c>
      <c r="K98">
        <v>0</v>
      </c>
      <c r="L98">
        <v>0</v>
      </c>
      <c r="M98">
        <v>0</v>
      </c>
      <c r="N98">
        <v>0</v>
      </c>
    </row>
    <row r="99" spans="1:14">
      <c r="A99">
        <f>A62</f>
        <v>2033</v>
      </c>
      <c r="B99">
        <f t="shared" si="6"/>
        <v>0</v>
      </c>
      <c r="C99">
        <f t="shared" si="7"/>
        <v>0</v>
      </c>
      <c r="D99">
        <f t="shared" si="5"/>
        <v>0</v>
      </c>
      <c r="E99">
        <f t="shared" si="5"/>
        <v>0</v>
      </c>
      <c r="F99">
        <v>140.3607708670165</v>
      </c>
      <c r="G99">
        <v>206.71335431945394</v>
      </c>
      <c r="H99">
        <v>290.71510588235299</v>
      </c>
      <c r="I99">
        <v>0</v>
      </c>
      <c r="J99">
        <v>0</v>
      </c>
      <c r="K99">
        <v>0</v>
      </c>
      <c r="L99">
        <v>0</v>
      </c>
      <c r="M99">
        <v>0</v>
      </c>
      <c r="N99">
        <v>0</v>
      </c>
    </row>
    <row r="100" spans="1:14">
      <c r="A100">
        <f>A63</f>
        <v>2034</v>
      </c>
      <c r="B100">
        <f t="shared" si="6"/>
        <v>0</v>
      </c>
      <c r="C100">
        <f t="shared" si="7"/>
        <v>0</v>
      </c>
      <c r="D100">
        <f t="shared" si="7"/>
        <v>0</v>
      </c>
      <c r="E100">
        <f t="shared" si="7"/>
        <v>0</v>
      </c>
      <c r="F100">
        <v>137.44334144945725</v>
      </c>
      <c r="G100">
        <v>204.02876530231816</v>
      </c>
      <c r="H100">
        <v>286.93958502673797</v>
      </c>
      <c r="I100">
        <v>0</v>
      </c>
      <c r="J100">
        <v>0</v>
      </c>
      <c r="K100">
        <v>0</v>
      </c>
      <c r="L100">
        <v>0</v>
      </c>
      <c r="M100">
        <v>0</v>
      </c>
      <c r="N100">
        <v>0</v>
      </c>
    </row>
    <row r="101" spans="1:14">
      <c r="A101">
        <f>A64</f>
        <v>2035</v>
      </c>
      <c r="B101">
        <f t="shared" si="6"/>
        <v>0</v>
      </c>
      <c r="C101">
        <f t="shared" si="7"/>
        <v>0</v>
      </c>
      <c r="D101">
        <f t="shared" si="7"/>
        <v>0</v>
      </c>
      <c r="E101">
        <f t="shared" si="7"/>
        <v>0</v>
      </c>
      <c r="F101">
        <v>134.525912031898</v>
      </c>
      <c r="G101">
        <v>201.34417628518241</v>
      </c>
      <c r="H101">
        <v>283.16406417112307</v>
      </c>
      <c r="I101">
        <v>0</v>
      </c>
      <c r="J101">
        <v>0</v>
      </c>
      <c r="K101">
        <v>0</v>
      </c>
      <c r="L101">
        <v>0</v>
      </c>
      <c r="M101">
        <v>0</v>
      </c>
      <c r="N101">
        <v>0</v>
      </c>
    </row>
    <row r="102" spans="1:14">
      <c r="A102">
        <f>A65</f>
        <v>2036</v>
      </c>
      <c r="B102">
        <f t="shared" si="6"/>
        <v>0</v>
      </c>
      <c r="C102">
        <f t="shared" si="7"/>
        <v>0</v>
      </c>
      <c r="D102">
        <f t="shared" si="7"/>
        <v>0</v>
      </c>
      <c r="E102">
        <f t="shared" si="7"/>
        <v>0</v>
      </c>
      <c r="F102">
        <v>131.60848261433878</v>
      </c>
      <c r="G102">
        <v>198.65958726804666</v>
      </c>
      <c r="H102">
        <v>279.38854331550812</v>
      </c>
      <c r="I102">
        <v>0</v>
      </c>
      <c r="J102">
        <v>0</v>
      </c>
      <c r="K102">
        <v>0</v>
      </c>
      <c r="L102">
        <v>0</v>
      </c>
      <c r="M102">
        <v>0</v>
      </c>
      <c r="N102">
        <v>0</v>
      </c>
    </row>
    <row r="103" spans="1:14">
      <c r="A103">
        <f>A66</f>
        <v>2037</v>
      </c>
      <c r="B103">
        <f t="shared" si="6"/>
        <v>0</v>
      </c>
      <c r="C103">
        <f t="shared" si="7"/>
        <v>0</v>
      </c>
      <c r="D103">
        <f t="shared" si="7"/>
        <v>0</v>
      </c>
      <c r="E103">
        <f t="shared" si="7"/>
        <v>0</v>
      </c>
      <c r="F103">
        <v>128.69105319677954</v>
      </c>
      <c r="G103">
        <v>195.97499825091091</v>
      </c>
      <c r="H103">
        <v>275.61302245989316</v>
      </c>
      <c r="I103">
        <v>0</v>
      </c>
      <c r="J103">
        <v>0</v>
      </c>
      <c r="K103">
        <v>0</v>
      </c>
      <c r="L103">
        <v>0</v>
      </c>
      <c r="M103">
        <v>0</v>
      </c>
      <c r="N103">
        <v>0</v>
      </c>
    </row>
    <row r="104" spans="1:14">
      <c r="A104">
        <f>A67</f>
        <v>2038</v>
      </c>
      <c r="B104">
        <f t="shared" si="6"/>
        <v>0</v>
      </c>
      <c r="C104">
        <f t="shared" si="7"/>
        <v>0</v>
      </c>
      <c r="D104">
        <f t="shared" si="7"/>
        <v>0</v>
      </c>
      <c r="E104">
        <f t="shared" si="7"/>
        <v>0</v>
      </c>
      <c r="F104">
        <v>125.77362377922029</v>
      </c>
      <c r="G104">
        <v>193.29040923377514</v>
      </c>
      <c r="H104">
        <v>271.83750160427815</v>
      </c>
      <c r="I104">
        <v>0</v>
      </c>
      <c r="J104">
        <v>0</v>
      </c>
      <c r="K104">
        <v>0</v>
      </c>
      <c r="L104">
        <v>0</v>
      </c>
      <c r="M104">
        <v>0</v>
      </c>
      <c r="N104">
        <v>0</v>
      </c>
    </row>
    <row r="105" spans="1:14">
      <c r="A105">
        <f>A68</f>
        <v>2039</v>
      </c>
      <c r="B105">
        <f t="shared" si="6"/>
        <v>0</v>
      </c>
      <c r="C105">
        <f t="shared" si="7"/>
        <v>0</v>
      </c>
      <c r="D105">
        <f t="shared" si="7"/>
        <v>0</v>
      </c>
      <c r="E105">
        <f t="shared" si="7"/>
        <v>0</v>
      </c>
      <c r="F105">
        <v>122.85619436166104</v>
      </c>
      <c r="G105">
        <v>190.60582021663936</v>
      </c>
      <c r="H105">
        <v>268.06198074866319</v>
      </c>
      <c r="I105">
        <v>0</v>
      </c>
      <c r="J105">
        <v>0</v>
      </c>
      <c r="K105">
        <v>0</v>
      </c>
      <c r="L105">
        <v>0</v>
      </c>
      <c r="M105">
        <v>0</v>
      </c>
      <c r="N105">
        <v>0</v>
      </c>
    </row>
    <row r="106" spans="1:14">
      <c r="A106">
        <f>A69</f>
        <v>2040</v>
      </c>
      <c r="B106">
        <f t="shared" si="6"/>
        <v>0</v>
      </c>
      <c r="C106">
        <f t="shared" si="7"/>
        <v>0</v>
      </c>
      <c r="D106">
        <f t="shared" si="7"/>
        <v>0</v>
      </c>
      <c r="E106">
        <f t="shared" si="7"/>
        <v>0</v>
      </c>
      <c r="F106">
        <v>119.93876494410181</v>
      </c>
      <c r="G106">
        <v>187.92123119950367</v>
      </c>
      <c r="H106">
        <v>264.28645989304823</v>
      </c>
      <c r="I106">
        <v>0</v>
      </c>
      <c r="J106">
        <v>0</v>
      </c>
      <c r="K106">
        <v>0</v>
      </c>
      <c r="L106">
        <v>0</v>
      </c>
      <c r="M106">
        <v>0</v>
      </c>
      <c r="N106">
        <v>0</v>
      </c>
    </row>
    <row r="107" spans="1:14">
      <c r="A107">
        <f>A70</f>
        <v>2041</v>
      </c>
      <c r="B107">
        <f t="shared" si="6"/>
        <v>0</v>
      </c>
      <c r="C107">
        <f t="shared" si="7"/>
        <v>0</v>
      </c>
      <c r="D107">
        <f t="shared" si="7"/>
        <v>0</v>
      </c>
      <c r="E107">
        <f t="shared" si="7"/>
        <v>0</v>
      </c>
      <c r="F107">
        <v>117.02133552654256</v>
      </c>
      <c r="G107">
        <v>185.23664218236792</v>
      </c>
      <c r="H107">
        <v>260.51093903743327</v>
      </c>
      <c r="I107">
        <v>0</v>
      </c>
      <c r="J107">
        <v>0</v>
      </c>
      <c r="K107">
        <v>0</v>
      </c>
      <c r="L107">
        <v>0</v>
      </c>
      <c r="M107">
        <v>0</v>
      </c>
      <c r="N107">
        <v>0</v>
      </c>
    </row>
    <row r="108" spans="1:14">
      <c r="A108">
        <f>A71</f>
        <v>2042</v>
      </c>
      <c r="B108">
        <f t="shared" si="6"/>
        <v>0</v>
      </c>
      <c r="C108">
        <f t="shared" si="7"/>
        <v>0</v>
      </c>
      <c r="D108">
        <f t="shared" si="7"/>
        <v>0</v>
      </c>
      <c r="E108">
        <f t="shared" si="7"/>
        <v>0</v>
      </c>
      <c r="F108">
        <v>114.10390610898332</v>
      </c>
      <c r="G108">
        <v>182.55205316523214</v>
      </c>
      <c r="H108">
        <v>256.73541818181832</v>
      </c>
      <c r="I108">
        <v>0</v>
      </c>
      <c r="J108">
        <v>0</v>
      </c>
      <c r="K108">
        <v>0</v>
      </c>
      <c r="L108">
        <v>0</v>
      </c>
      <c r="M108">
        <v>0</v>
      </c>
      <c r="N108">
        <v>0</v>
      </c>
    </row>
    <row r="109" spans="1:14">
      <c r="A109">
        <f>A72</f>
        <v>2043</v>
      </c>
      <c r="B109">
        <f t="shared" si="6"/>
        <v>0</v>
      </c>
      <c r="C109">
        <f t="shared" si="7"/>
        <v>0</v>
      </c>
      <c r="D109">
        <f t="shared" si="7"/>
        <v>0</v>
      </c>
      <c r="E109">
        <f t="shared" si="7"/>
        <v>0</v>
      </c>
      <c r="F109">
        <v>111.18647669142408</v>
      </c>
      <c r="G109">
        <v>179.86746414809636</v>
      </c>
      <c r="H109">
        <v>252.95989732620336</v>
      </c>
      <c r="I109">
        <v>0</v>
      </c>
      <c r="J109">
        <v>0</v>
      </c>
      <c r="K109">
        <v>0</v>
      </c>
      <c r="L109">
        <v>0</v>
      </c>
      <c r="M109">
        <v>0</v>
      </c>
      <c r="N109">
        <v>0</v>
      </c>
    </row>
    <row r="110" spans="1:14">
      <c r="A110">
        <f>A73</f>
        <v>2044</v>
      </c>
      <c r="B110">
        <f t="shared" si="6"/>
        <v>0</v>
      </c>
      <c r="C110">
        <f t="shared" si="7"/>
        <v>0</v>
      </c>
      <c r="D110">
        <f t="shared" si="7"/>
        <v>0</v>
      </c>
      <c r="E110">
        <f t="shared" si="7"/>
        <v>0</v>
      </c>
      <c r="F110">
        <v>108.26904727386481</v>
      </c>
      <c r="G110">
        <v>177.18287513096064</v>
      </c>
      <c r="H110">
        <v>249.1843764705884</v>
      </c>
      <c r="I110">
        <v>0</v>
      </c>
      <c r="J110">
        <v>0</v>
      </c>
      <c r="K110">
        <v>0</v>
      </c>
      <c r="L110">
        <v>0</v>
      </c>
      <c r="M110">
        <v>0</v>
      </c>
      <c r="N110">
        <v>0</v>
      </c>
    </row>
    <row r="111" spans="1:14">
      <c r="A111">
        <f>A74</f>
        <v>2045</v>
      </c>
      <c r="B111">
        <f t="shared" si="6"/>
        <v>0</v>
      </c>
      <c r="C111">
        <f t="shared" si="7"/>
        <v>0</v>
      </c>
      <c r="D111">
        <f t="shared" si="7"/>
        <v>0</v>
      </c>
      <c r="E111">
        <f t="shared" si="7"/>
        <v>0</v>
      </c>
      <c r="F111">
        <v>105.35161785630557</v>
      </c>
      <c r="G111">
        <v>174.49828611382486</v>
      </c>
      <c r="H111">
        <v>245.40885561497345</v>
      </c>
      <c r="I111">
        <v>0</v>
      </c>
      <c r="J111">
        <v>0</v>
      </c>
      <c r="K111">
        <v>0</v>
      </c>
      <c r="L111">
        <v>0</v>
      </c>
      <c r="M111">
        <v>0</v>
      </c>
      <c r="N111">
        <v>0</v>
      </c>
    </row>
    <row r="112" spans="1:14">
      <c r="A112">
        <f>A75</f>
        <v>2046</v>
      </c>
      <c r="B112">
        <f t="shared" si="6"/>
        <v>0</v>
      </c>
      <c r="C112">
        <f t="shared" si="7"/>
        <v>0</v>
      </c>
      <c r="D112">
        <f t="shared" si="7"/>
        <v>0</v>
      </c>
      <c r="E112">
        <f t="shared" si="7"/>
        <v>0</v>
      </c>
      <c r="F112">
        <v>102.43418843874633</v>
      </c>
      <c r="G112">
        <v>171.81369709668911</v>
      </c>
      <c r="H112">
        <v>241.63333475935843</v>
      </c>
      <c r="I112">
        <v>0</v>
      </c>
      <c r="J112">
        <v>0</v>
      </c>
      <c r="K112">
        <v>0</v>
      </c>
      <c r="L112">
        <v>0</v>
      </c>
      <c r="M112">
        <v>0</v>
      </c>
      <c r="N112">
        <v>0</v>
      </c>
    </row>
    <row r="113" spans="1:14">
      <c r="A113">
        <f>A76</f>
        <v>2047</v>
      </c>
      <c r="B113">
        <f t="shared" si="6"/>
        <v>0</v>
      </c>
      <c r="C113">
        <f t="shared" si="7"/>
        <v>0</v>
      </c>
      <c r="D113">
        <f t="shared" si="7"/>
        <v>0</v>
      </c>
      <c r="E113">
        <f t="shared" si="7"/>
        <v>0</v>
      </c>
      <c r="F113">
        <v>99.516759021187099</v>
      </c>
      <c r="G113">
        <v>169.12910807955333</v>
      </c>
      <c r="H113">
        <v>237.85781390374348</v>
      </c>
      <c r="I113">
        <v>0</v>
      </c>
      <c r="J113">
        <v>0</v>
      </c>
      <c r="K113">
        <v>0</v>
      </c>
      <c r="L113">
        <v>0</v>
      </c>
      <c r="M113">
        <v>0</v>
      </c>
      <c r="N113">
        <v>0</v>
      </c>
    </row>
    <row r="114" spans="1:14">
      <c r="A114">
        <f>A77</f>
        <v>2048</v>
      </c>
      <c r="B114">
        <f t="shared" si="6"/>
        <v>0</v>
      </c>
      <c r="C114">
        <f t="shared" si="7"/>
        <v>0</v>
      </c>
      <c r="D114">
        <f t="shared" si="7"/>
        <v>0</v>
      </c>
      <c r="E114">
        <f t="shared" si="7"/>
        <v>0</v>
      </c>
      <c r="F114">
        <v>96.599329603627865</v>
      </c>
      <c r="G114">
        <v>166.44451906241758</v>
      </c>
      <c r="H114">
        <v>234.08229304812852</v>
      </c>
      <c r="I114">
        <v>0</v>
      </c>
      <c r="J114">
        <v>0</v>
      </c>
      <c r="K114">
        <v>0</v>
      </c>
      <c r="L114">
        <v>0</v>
      </c>
      <c r="M114">
        <v>0</v>
      </c>
      <c r="N114">
        <v>0</v>
      </c>
    </row>
    <row r="115" spans="1:14">
      <c r="A115">
        <f>A78</f>
        <v>2049</v>
      </c>
      <c r="B115">
        <f t="shared" si="6"/>
        <v>0</v>
      </c>
      <c r="C115">
        <f t="shared" si="7"/>
        <v>0</v>
      </c>
      <c r="D115">
        <f t="shared" si="7"/>
        <v>0</v>
      </c>
      <c r="E115">
        <f t="shared" si="7"/>
        <v>0</v>
      </c>
      <c r="F115">
        <v>93.681900186068631</v>
      </c>
      <c r="G115">
        <v>163.75993004528186</v>
      </c>
      <c r="H115">
        <v>230.30677219251356</v>
      </c>
      <c r="I115">
        <v>0</v>
      </c>
      <c r="J115">
        <v>0</v>
      </c>
      <c r="K115">
        <v>0</v>
      </c>
      <c r="L115">
        <v>0</v>
      </c>
      <c r="M115">
        <v>0</v>
      </c>
      <c r="N115">
        <v>0</v>
      </c>
    </row>
    <row r="116" spans="1:14">
      <c r="A116">
        <f>A79</f>
        <v>2050</v>
      </c>
      <c r="B116">
        <f t="shared" si="6"/>
        <v>0</v>
      </c>
      <c r="C116">
        <f t="shared" si="7"/>
        <v>0</v>
      </c>
      <c r="D116">
        <f t="shared" si="7"/>
        <v>0</v>
      </c>
      <c r="E116">
        <f t="shared" si="7"/>
        <v>0</v>
      </c>
      <c r="F116">
        <v>90.764470768509568</v>
      </c>
      <c r="G116">
        <v>161.07534102814591</v>
      </c>
      <c r="H116">
        <v>226.53125133689846</v>
      </c>
      <c r="I116">
        <v>0</v>
      </c>
      <c r="J116">
        <v>0</v>
      </c>
      <c r="K116">
        <v>0</v>
      </c>
      <c r="L116">
        <v>0</v>
      </c>
      <c r="M116">
        <v>0</v>
      </c>
      <c r="N116">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V63"/>
  <sheetViews>
    <sheetView topLeftCell="A43" workbookViewId="0">
      <selection activeCell="A45" sqref="A45"/>
    </sheetView>
  </sheetViews>
  <sheetFormatPr baseColWidth="10" defaultRowHeight="16"/>
  <cols>
    <col min="1" max="1" width="17.1640625" customWidth="1"/>
    <col min="2" max="2" width="12.5" bestFit="1" customWidth="1"/>
    <col min="3" max="3" width="13.5" bestFit="1" customWidth="1"/>
  </cols>
  <sheetData>
    <row r="1" spans="1:22">
      <c r="A1" t="s">
        <v>147</v>
      </c>
    </row>
    <row r="2" spans="1:22">
      <c r="A2" t="s">
        <v>149</v>
      </c>
    </row>
    <row r="3" spans="1:22">
      <c r="A3" t="s">
        <v>61</v>
      </c>
    </row>
    <row r="4" spans="1:22">
      <c r="A4" t="s">
        <v>63</v>
      </c>
      <c r="B4" s="1">
        <v>1.7999999999999999E-2</v>
      </c>
      <c r="R4" t="s">
        <v>204</v>
      </c>
      <c r="V4" t="s">
        <v>210</v>
      </c>
    </row>
    <row r="5" spans="1:22">
      <c r="A5" t="s">
        <v>252</v>
      </c>
      <c r="B5">
        <v>2016</v>
      </c>
    </row>
    <row r="7" spans="1:22">
      <c r="A7" s="25" t="s">
        <v>62</v>
      </c>
      <c r="B7" s="25" t="s">
        <v>9</v>
      </c>
      <c r="C7" s="25" t="s">
        <v>15</v>
      </c>
      <c r="D7" s="25" t="s">
        <v>17</v>
      </c>
      <c r="E7" s="25" t="s">
        <v>18</v>
      </c>
      <c r="F7" s="25" t="s">
        <v>67</v>
      </c>
      <c r="G7" s="25" t="s">
        <v>214</v>
      </c>
      <c r="H7" s="25" t="s">
        <v>19</v>
      </c>
      <c r="I7" s="25" t="s">
        <v>10</v>
      </c>
      <c r="J7" s="25" t="s">
        <v>11</v>
      </c>
      <c r="K7" s="25" t="s">
        <v>20</v>
      </c>
      <c r="L7" s="25" t="s">
        <v>21</v>
      </c>
      <c r="M7" s="25" t="s">
        <v>16</v>
      </c>
      <c r="N7" s="25" t="s">
        <v>14</v>
      </c>
      <c r="O7" s="25" t="s">
        <v>13</v>
      </c>
      <c r="P7" s="25" t="s">
        <v>215</v>
      </c>
      <c r="Q7" s="25" t="s">
        <v>66</v>
      </c>
      <c r="R7" s="25" t="s">
        <v>206</v>
      </c>
      <c r="S7" s="25" t="s">
        <v>207</v>
      </c>
      <c r="T7" s="25" t="s">
        <v>191</v>
      </c>
      <c r="U7" s="25" t="s">
        <v>193</v>
      </c>
      <c r="V7" s="25" t="s">
        <v>208</v>
      </c>
    </row>
    <row r="8" spans="1:22" ht="68">
      <c r="A8" s="3" t="s">
        <v>22</v>
      </c>
      <c r="B8" s="4" t="s">
        <v>23</v>
      </c>
      <c r="C8" s="4" t="s">
        <v>24</v>
      </c>
      <c r="D8" s="4" t="s">
        <v>25</v>
      </c>
      <c r="E8" s="4" t="s">
        <v>26</v>
      </c>
      <c r="F8" s="4" t="s">
        <v>27</v>
      </c>
      <c r="G8" s="4" t="s">
        <v>28</v>
      </c>
      <c r="H8" s="4" t="s">
        <v>29</v>
      </c>
      <c r="I8" s="4" t="s">
        <v>30</v>
      </c>
      <c r="J8" s="4" t="s">
        <v>30</v>
      </c>
      <c r="K8" s="4" t="s">
        <v>31</v>
      </c>
      <c r="L8" s="4" t="s">
        <v>32</v>
      </c>
      <c r="M8" s="4" t="s">
        <v>33</v>
      </c>
      <c r="N8" s="4" t="s">
        <v>33</v>
      </c>
      <c r="O8" s="4" t="s">
        <v>33</v>
      </c>
      <c r="P8" s="4" t="str">
        <f>G8</f>
        <v xml:space="preserve"> DG Solar PV </v>
      </c>
      <c r="Q8" s="120" t="s">
        <v>68</v>
      </c>
      <c r="R8" s="120" t="s">
        <v>203</v>
      </c>
      <c r="S8" s="120" t="s">
        <v>203</v>
      </c>
      <c r="T8" s="120" t="s">
        <v>203</v>
      </c>
      <c r="U8" s="120" t="s">
        <v>203</v>
      </c>
      <c r="V8" s="120" t="s">
        <v>209</v>
      </c>
    </row>
    <row r="9" spans="1:22" ht="85">
      <c r="A9" s="5" t="s">
        <v>34</v>
      </c>
      <c r="B9" s="6" t="s">
        <v>35</v>
      </c>
      <c r="C9" s="6" t="s">
        <v>36</v>
      </c>
      <c r="D9" s="6" t="s">
        <v>37</v>
      </c>
      <c r="E9" s="6" t="s">
        <v>37</v>
      </c>
      <c r="F9" s="6" t="s">
        <v>38</v>
      </c>
      <c r="G9" s="6" t="s">
        <v>38</v>
      </c>
      <c r="H9" s="6" t="s">
        <v>36</v>
      </c>
      <c r="I9" s="6" t="s">
        <v>39</v>
      </c>
      <c r="J9" s="6" t="s">
        <v>39</v>
      </c>
      <c r="K9" s="6" t="s">
        <v>40</v>
      </c>
      <c r="L9" s="6" t="s">
        <v>36</v>
      </c>
      <c r="M9" s="6" t="s">
        <v>41</v>
      </c>
      <c r="N9" s="6" t="s">
        <v>42</v>
      </c>
      <c r="O9" s="6" t="s">
        <v>41</v>
      </c>
      <c r="P9" s="6" t="str">
        <f t="shared" ref="P9:P11" si="0">G9</f>
        <v xml:space="preserve"> IHS Energy  RSMeans  </v>
      </c>
      <c r="Q9" s="121" t="str">
        <f>B9&amp;" (adjusted)"</f>
        <v xml:space="preserve"> IHS Energy    RS Means  (adjusted)</v>
      </c>
    </row>
    <row r="10" spans="1:22" ht="68">
      <c r="A10" s="7" t="s">
        <v>43</v>
      </c>
      <c r="B10" s="8">
        <v>30</v>
      </c>
      <c r="C10" s="8">
        <v>400</v>
      </c>
      <c r="D10" s="8">
        <v>200</v>
      </c>
      <c r="E10" s="8">
        <v>400</v>
      </c>
      <c r="F10" s="8">
        <v>20</v>
      </c>
      <c r="G10" s="8" t="s">
        <v>44</v>
      </c>
      <c r="H10" s="8">
        <v>100</v>
      </c>
      <c r="I10" s="8" t="s">
        <v>45</v>
      </c>
      <c r="J10" s="8" t="s">
        <v>46</v>
      </c>
      <c r="K10" s="8">
        <v>100</v>
      </c>
      <c r="L10" s="8">
        <v>20</v>
      </c>
      <c r="M10" s="8" t="s">
        <v>47</v>
      </c>
      <c r="N10" s="8" t="s">
        <v>48</v>
      </c>
      <c r="O10" s="8" t="s">
        <v>49</v>
      </c>
      <c r="P10" s="8" t="str">
        <f t="shared" si="0"/>
        <v>DG-PV</v>
      </c>
      <c r="Q10" s="122">
        <f>B10</f>
        <v>30</v>
      </c>
      <c r="R10" s="122">
        <v>100</v>
      </c>
      <c r="S10" s="122">
        <v>100</v>
      </c>
      <c r="T10" s="122">
        <v>100</v>
      </c>
      <c r="U10" s="122">
        <v>100</v>
      </c>
      <c r="V10" s="122">
        <v>150</v>
      </c>
    </row>
    <row r="11" spans="1:22" ht="17">
      <c r="A11" s="3" t="s">
        <v>50</v>
      </c>
      <c r="B11" s="9" t="s">
        <v>51</v>
      </c>
      <c r="C11" s="9" t="s">
        <v>51</v>
      </c>
      <c r="D11" s="9" t="s">
        <v>51</v>
      </c>
      <c r="E11" s="9" t="s">
        <v>51</v>
      </c>
      <c r="F11" s="9" t="s">
        <v>51</v>
      </c>
      <c r="G11" s="9" t="s">
        <v>51</v>
      </c>
      <c r="H11" s="9" t="s">
        <v>51</v>
      </c>
      <c r="I11" s="9" t="s">
        <v>52</v>
      </c>
      <c r="J11" s="9" t="s">
        <v>52</v>
      </c>
      <c r="K11" s="9" t="s">
        <v>52</v>
      </c>
      <c r="L11" s="9" t="s">
        <v>21</v>
      </c>
      <c r="M11" s="9" t="s">
        <v>52</v>
      </c>
      <c r="N11" s="9" t="s">
        <v>53</v>
      </c>
      <c r="O11" s="9" t="s">
        <v>52</v>
      </c>
      <c r="P11" s="9" t="str">
        <f t="shared" si="0"/>
        <v>NA</v>
      </c>
      <c r="Q11" s="123" t="str">
        <f>B11</f>
        <v>NA</v>
      </c>
      <c r="R11" s="123" t="str">
        <f>Q11</f>
        <v>NA</v>
      </c>
      <c r="S11" s="123" t="str">
        <f>R11</f>
        <v>NA</v>
      </c>
      <c r="T11" s="123" t="str">
        <f>R11</f>
        <v>NA</v>
      </c>
      <c r="U11" s="123" t="str">
        <f t="shared" ref="U11:V11" si="1">S11</f>
        <v>NA</v>
      </c>
      <c r="V11" s="123" t="str">
        <f t="shared" si="1"/>
        <v>NA</v>
      </c>
    </row>
    <row r="12" spans="1:22" ht="19" thickBot="1">
      <c r="A12" s="200" t="s">
        <v>54</v>
      </c>
      <c r="B12" s="201"/>
      <c r="C12" s="201"/>
      <c r="D12" s="201"/>
      <c r="E12" s="201"/>
      <c r="F12" s="201"/>
      <c r="G12" s="201"/>
      <c r="H12" s="201"/>
      <c r="I12" s="201"/>
      <c r="J12" s="201"/>
      <c r="K12" s="201"/>
      <c r="L12" s="201"/>
      <c r="M12" s="201"/>
      <c r="N12" s="201"/>
      <c r="O12" s="202"/>
      <c r="P12" s="170"/>
      <c r="Q12" s="25"/>
    </row>
    <row r="13" spans="1:22" ht="15" customHeight="1">
      <c r="A13" s="10" t="s">
        <v>55</v>
      </c>
      <c r="B13" s="196" t="s">
        <v>56</v>
      </c>
      <c r="C13" s="196" t="s">
        <v>56</v>
      </c>
      <c r="D13" s="196" t="s">
        <v>57</v>
      </c>
      <c r="E13" s="196" t="s">
        <v>57</v>
      </c>
      <c r="F13" s="196" t="s">
        <v>56</v>
      </c>
      <c r="G13" s="196" t="s">
        <v>56</v>
      </c>
      <c r="H13" s="196" t="s">
        <v>56</v>
      </c>
      <c r="I13" s="196" t="s">
        <v>56</v>
      </c>
      <c r="J13" s="196" t="s">
        <v>56</v>
      </c>
      <c r="K13" s="196" t="s">
        <v>56</v>
      </c>
      <c r="L13" s="196" t="s">
        <v>58</v>
      </c>
      <c r="M13" s="196" t="s">
        <v>58</v>
      </c>
      <c r="N13" s="196" t="s">
        <v>59</v>
      </c>
      <c r="O13" s="203" t="s">
        <v>56</v>
      </c>
      <c r="P13" s="196" t="str">
        <f t="shared" ref="P13:P44" si="2">G13</f>
        <v xml:space="preserve"> Oahu </v>
      </c>
      <c r="Q13" s="159" t="s">
        <v>69</v>
      </c>
      <c r="R13" s="198" t="s">
        <v>69</v>
      </c>
      <c r="S13" s="198" t="s">
        <v>69</v>
      </c>
      <c r="T13" s="198" t="s">
        <v>69</v>
      </c>
      <c r="U13" s="198" t="s">
        <v>69</v>
      </c>
      <c r="V13" s="198" t="s">
        <v>69</v>
      </c>
    </row>
    <row r="14" spans="1:22" ht="17">
      <c r="A14" s="11" t="s">
        <v>60</v>
      </c>
      <c r="B14" s="197"/>
      <c r="C14" s="197"/>
      <c r="D14" s="197"/>
      <c r="E14" s="197"/>
      <c r="F14" s="197"/>
      <c r="G14" s="197"/>
      <c r="H14" s="197"/>
      <c r="I14" s="197"/>
      <c r="J14" s="197"/>
      <c r="K14" s="197"/>
      <c r="L14" s="197"/>
      <c r="M14" s="197"/>
      <c r="N14" s="197"/>
      <c r="O14" s="204"/>
      <c r="P14" s="197">
        <f t="shared" si="2"/>
        <v>0</v>
      </c>
      <c r="Q14" s="160"/>
      <c r="R14" s="199"/>
      <c r="S14" s="199"/>
      <c r="T14" s="199"/>
      <c r="U14" s="199"/>
      <c r="V14" s="199"/>
    </row>
    <row r="15" spans="1:22">
      <c r="A15" s="12">
        <v>2016</v>
      </c>
      <c r="B15" s="13">
        <v>2464.7039919774998</v>
      </c>
      <c r="C15" s="13">
        <v>6402.1316746175053</v>
      </c>
      <c r="D15" s="13" t="s">
        <v>148</v>
      </c>
      <c r="E15" s="13" t="s">
        <v>148</v>
      </c>
      <c r="F15" s="13">
        <v>2792.5543087866749</v>
      </c>
      <c r="G15" s="14">
        <v>3945</v>
      </c>
      <c r="H15" s="14">
        <v>12304</v>
      </c>
      <c r="I15" s="14">
        <v>1758</v>
      </c>
      <c r="J15" s="14">
        <v>1660</v>
      </c>
      <c r="K15" s="14">
        <v>1237</v>
      </c>
      <c r="L15" s="15">
        <v>6296</v>
      </c>
      <c r="M15" s="14">
        <v>3177</v>
      </c>
      <c r="N15" s="16">
        <v>2493</v>
      </c>
      <c r="O15" s="17">
        <v>1323</v>
      </c>
      <c r="P15" s="14">
        <f t="shared" si="2"/>
        <v>3945</v>
      </c>
      <c r="Q15" s="26">
        <f>1.107*F15</f>
        <v>3091.3576198268493</v>
      </c>
      <c r="R15" s="26">
        <f>INDEX('PSIP storage'!$C51:$Z51, 1, MATCH(R$7, 'PSIP storage'!$C$1:$Z$1, 0))</f>
        <v>753</v>
      </c>
      <c r="S15" s="26">
        <f>INDEX('PSIP storage'!$C51:$Z51, 1, MATCH(S$7, 'PSIP storage'!$C$1:$Z$1, 0))</f>
        <v>1083</v>
      </c>
      <c r="T15" s="26">
        <f>INDEX('PSIP storage'!$C51:$Z51, 1, MATCH(T$7, 'PSIP storage'!$C$1:$Z$1, 0))</f>
        <v>2640</v>
      </c>
      <c r="U15" s="26">
        <f>INDEX('PSIP storage'!$C51:$Z51, 1, MATCH(U$7, 'PSIP storage'!$C$1:$Z$1, 0))</f>
        <v>3180</v>
      </c>
      <c r="V15" s="26">
        <v>2800</v>
      </c>
    </row>
    <row r="16" spans="1:22">
      <c r="A16" s="18">
        <v>2017</v>
      </c>
      <c r="B16" s="19">
        <v>2503.5973233436303</v>
      </c>
      <c r="C16" s="19">
        <v>6317.2992720499897</v>
      </c>
      <c r="D16" s="19" t="s">
        <v>148</v>
      </c>
      <c r="E16" s="19" t="s">
        <v>148</v>
      </c>
      <c r="F16" s="19">
        <v>2626.6215439416483</v>
      </c>
      <c r="G16" s="14">
        <v>3716</v>
      </c>
      <c r="H16" s="14">
        <v>12525</v>
      </c>
      <c r="I16" s="14">
        <v>1783</v>
      </c>
      <c r="J16" s="14">
        <v>1683</v>
      </c>
      <c r="K16" s="14">
        <v>1253</v>
      </c>
      <c r="L16" s="15">
        <v>6092</v>
      </c>
      <c r="M16" s="14">
        <v>3219</v>
      </c>
      <c r="N16" s="16">
        <v>2526</v>
      </c>
      <c r="O16" s="17">
        <v>1347</v>
      </c>
      <c r="P16" s="14">
        <f t="shared" si="2"/>
        <v>3716</v>
      </c>
      <c r="Q16" s="26">
        <f t="shared" ref="Q16:Q44" si="3">1.107*F16</f>
        <v>2907.6700491434044</v>
      </c>
      <c r="R16" s="26">
        <f>INDEX('PSIP storage'!$C52:$Z52, 1, MATCH(R$7, 'PSIP storage'!$C$1:$Z$1, 0))</f>
        <v>692</v>
      </c>
      <c r="S16" s="26">
        <f>INDEX('PSIP storage'!$C52:$Z52, 1, MATCH(S$7, 'PSIP storage'!$C$1:$Z$1, 0))</f>
        <v>999</v>
      </c>
      <c r="T16" s="26">
        <f>INDEX('PSIP storage'!$C52:$Z52, 1, MATCH(T$7, 'PSIP storage'!$C$1:$Z$1, 0))</f>
        <v>2458</v>
      </c>
      <c r="U16" s="26">
        <f>INDEX('PSIP storage'!$C52:$Z52, 1, MATCH(U$7, 'PSIP storage'!$C$1:$Z$1, 0))</f>
        <v>2960</v>
      </c>
      <c r="V16" s="26">
        <f t="shared" ref="V16:V49" si="4">(1+inflation_rate)*V15</f>
        <v>2850.4</v>
      </c>
    </row>
    <row r="17" spans="1:22">
      <c r="A17" s="18">
        <v>2018</v>
      </c>
      <c r="B17" s="19">
        <v>2442.6907281481776</v>
      </c>
      <c r="C17" s="19">
        <v>6227.3386123274695</v>
      </c>
      <c r="D17" s="19" t="s">
        <v>148</v>
      </c>
      <c r="E17" s="19" t="s">
        <v>148</v>
      </c>
      <c r="F17" s="19">
        <v>2547.4510714844891</v>
      </c>
      <c r="G17" s="14">
        <v>3573</v>
      </c>
      <c r="H17" s="14">
        <v>11681</v>
      </c>
      <c r="I17" s="14">
        <v>1797</v>
      </c>
      <c r="J17" s="14">
        <v>1697</v>
      </c>
      <c r="K17" s="14">
        <v>1261</v>
      </c>
      <c r="L17" s="15">
        <v>6178</v>
      </c>
      <c r="M17" s="14">
        <v>3238</v>
      </c>
      <c r="N17" s="16">
        <v>2541</v>
      </c>
      <c r="O17" s="17">
        <v>1371</v>
      </c>
      <c r="P17" s="14">
        <f t="shared" si="2"/>
        <v>3573</v>
      </c>
      <c r="Q17" s="26">
        <f t="shared" si="3"/>
        <v>2820.0283361333295</v>
      </c>
      <c r="R17" s="26">
        <f>INDEX('PSIP storage'!$C53:$Z53, 1, MATCH(R$7, 'PSIP storage'!$C$1:$Z$1, 0))</f>
        <v>631</v>
      </c>
      <c r="S17" s="26">
        <f>INDEX('PSIP storage'!$C53:$Z53, 1, MATCH(S$7, 'PSIP storage'!$C$1:$Z$1, 0))</f>
        <v>914</v>
      </c>
      <c r="T17" s="26">
        <f>INDEX('PSIP storage'!$C53:$Z53, 1, MATCH(T$7, 'PSIP storage'!$C$1:$Z$1, 0))</f>
        <v>2261</v>
      </c>
      <c r="U17" s="26">
        <f>INDEX('PSIP storage'!$C53:$Z53, 1, MATCH(U$7, 'PSIP storage'!$C$1:$Z$1, 0))</f>
        <v>2723</v>
      </c>
      <c r="V17" s="26">
        <f t="shared" si="4"/>
        <v>2901.7072000000003</v>
      </c>
    </row>
    <row r="18" spans="1:22">
      <c r="A18" s="18">
        <v>2019</v>
      </c>
      <c r="B18" s="19">
        <v>2427.5812939277976</v>
      </c>
      <c r="C18" s="19">
        <v>6132.092563890792</v>
      </c>
      <c r="D18" s="19" t="s">
        <v>148</v>
      </c>
      <c r="E18" s="19" t="s">
        <v>148</v>
      </c>
      <c r="F18" s="19">
        <v>2483.5440974071917</v>
      </c>
      <c r="G18" s="14">
        <v>3457</v>
      </c>
      <c r="H18" s="14">
        <v>10781</v>
      </c>
      <c r="I18" s="14">
        <v>1822</v>
      </c>
      <c r="J18" s="14">
        <v>1720</v>
      </c>
      <c r="K18" s="14">
        <v>1277</v>
      </c>
      <c r="L18" s="15">
        <v>6269</v>
      </c>
      <c r="M18" s="14">
        <v>3280</v>
      </c>
      <c r="N18" s="16">
        <v>2574</v>
      </c>
      <c r="O18" s="17">
        <v>1396</v>
      </c>
      <c r="P18" s="14">
        <f t="shared" si="2"/>
        <v>3457</v>
      </c>
      <c r="Q18" s="26">
        <f t="shared" si="3"/>
        <v>2749.2833158297612</v>
      </c>
      <c r="R18" s="26">
        <f>INDEX('PSIP storage'!$C54:$Z54, 1, MATCH(R$7, 'PSIP storage'!$C$1:$Z$1, 0))</f>
        <v>581</v>
      </c>
      <c r="S18" s="26">
        <f>INDEX('PSIP storage'!$C54:$Z54, 1, MATCH(S$7, 'PSIP storage'!$C$1:$Z$1, 0))</f>
        <v>843</v>
      </c>
      <c r="T18" s="26">
        <f>INDEX('PSIP storage'!$C54:$Z54, 1, MATCH(T$7, 'PSIP storage'!$C$1:$Z$1, 0))</f>
        <v>2095</v>
      </c>
      <c r="U18" s="26">
        <f>INDEX('PSIP storage'!$C54:$Z54, 1, MATCH(U$7, 'PSIP storage'!$C$1:$Z$1, 0))</f>
        <v>2523</v>
      </c>
      <c r="V18" s="26">
        <f t="shared" si="4"/>
        <v>2953.9379296000002</v>
      </c>
    </row>
    <row r="19" spans="1:22">
      <c r="A19" s="18">
        <v>2020</v>
      </c>
      <c r="B19" s="19">
        <v>2480.3014110549811</v>
      </c>
      <c r="C19" s="19">
        <v>6031.4</v>
      </c>
      <c r="D19" s="19">
        <v>5097.2649452186315</v>
      </c>
      <c r="E19" s="19">
        <v>4572.289609054169</v>
      </c>
      <c r="F19" s="19">
        <v>2431.556542040501</v>
      </c>
      <c r="G19" s="14">
        <v>3360</v>
      </c>
      <c r="H19" s="14">
        <v>9848</v>
      </c>
      <c r="I19" s="14">
        <v>1845</v>
      </c>
      <c r="J19" s="14">
        <v>1742</v>
      </c>
      <c r="K19" s="14">
        <v>1292</v>
      </c>
      <c r="L19" s="15">
        <v>6354</v>
      </c>
      <c r="M19" s="14">
        <v>3319</v>
      </c>
      <c r="N19" s="16">
        <v>2604</v>
      </c>
      <c r="O19" s="17">
        <v>1421</v>
      </c>
      <c r="P19" s="14">
        <f t="shared" si="2"/>
        <v>3360</v>
      </c>
      <c r="Q19" s="26">
        <f t="shared" si="3"/>
        <v>2691.7330920388345</v>
      </c>
      <c r="R19" s="26">
        <f>INDEX('PSIP storage'!$C55:$Z55, 1, MATCH(R$7, 'PSIP storage'!$C$1:$Z$1, 0))</f>
        <v>539</v>
      </c>
      <c r="S19" s="26">
        <f>INDEX('PSIP storage'!$C55:$Z55, 1, MATCH(S$7, 'PSIP storage'!$C$1:$Z$1, 0))</f>
        <v>782</v>
      </c>
      <c r="T19" s="26">
        <f>INDEX('PSIP storage'!$C55:$Z55, 1, MATCH(T$7, 'PSIP storage'!$C$1:$Z$1, 0))</f>
        <v>1948</v>
      </c>
      <c r="U19" s="26">
        <f>INDEX('PSIP storage'!$C55:$Z55, 1, MATCH(U$7, 'PSIP storage'!$C$1:$Z$1, 0))</f>
        <v>2346</v>
      </c>
      <c r="V19" s="26">
        <f t="shared" si="4"/>
        <v>3007.1088123328004</v>
      </c>
    </row>
    <row r="20" spans="1:22">
      <c r="A20" s="18">
        <v>2021</v>
      </c>
      <c r="B20" s="19">
        <v>2520.4131275300842</v>
      </c>
      <c r="C20" s="19">
        <v>5879.5173282647756</v>
      </c>
      <c r="D20" s="19">
        <v>5207.2307155158751</v>
      </c>
      <c r="E20" s="19">
        <v>4671.7558726281231</v>
      </c>
      <c r="F20" s="19">
        <v>2392.2978214220348</v>
      </c>
      <c r="G20" s="14">
        <v>3285</v>
      </c>
      <c r="H20" s="14">
        <v>8874</v>
      </c>
      <c r="I20" s="14">
        <v>1870</v>
      </c>
      <c r="J20" s="14">
        <v>1766</v>
      </c>
      <c r="K20" s="14">
        <v>1309</v>
      </c>
      <c r="L20" s="15">
        <v>6446</v>
      </c>
      <c r="M20" s="14">
        <v>3362</v>
      </c>
      <c r="N20" s="16">
        <v>2638</v>
      </c>
      <c r="O20" s="17">
        <v>1447</v>
      </c>
      <c r="P20" s="14">
        <f t="shared" si="2"/>
        <v>3285</v>
      </c>
      <c r="Q20" s="26">
        <f t="shared" si="3"/>
        <v>2648.2736883141924</v>
      </c>
      <c r="R20" s="26">
        <f>INDEX('PSIP storage'!$C56:$Z56, 1, MATCH(R$7, 'PSIP storage'!$C$1:$Z$1, 0))</f>
        <v>506</v>
      </c>
      <c r="S20" s="26">
        <f>INDEX('PSIP storage'!$C56:$Z56, 1, MATCH(S$7, 'PSIP storage'!$C$1:$Z$1, 0))</f>
        <v>737</v>
      </c>
      <c r="T20" s="26">
        <f>INDEX('PSIP storage'!$C56:$Z56, 1, MATCH(T$7, 'PSIP storage'!$C$1:$Z$1, 0))</f>
        <v>1846</v>
      </c>
      <c r="U20" s="26">
        <f>INDEX('PSIP storage'!$C56:$Z56, 1, MATCH(U$7, 'PSIP storage'!$C$1:$Z$1, 0))</f>
        <v>2223</v>
      </c>
      <c r="V20" s="26">
        <f t="shared" si="4"/>
        <v>3061.2367709547907</v>
      </c>
    </row>
    <row r="21" spans="1:22">
      <c r="A21" s="18">
        <v>2022</v>
      </c>
      <c r="B21" s="19">
        <v>2586.2084856163383</v>
      </c>
      <c r="C21" s="19">
        <v>5720.2127067470847</v>
      </c>
      <c r="D21" s="19">
        <v>5324.2256801484764</v>
      </c>
      <c r="E21" s="19">
        <v>4778.0413404029687</v>
      </c>
      <c r="F21" s="19">
        <v>2357.4915347019078</v>
      </c>
      <c r="G21" s="14">
        <v>3218</v>
      </c>
      <c r="H21" s="14">
        <v>7867</v>
      </c>
      <c r="I21" s="14">
        <v>1896</v>
      </c>
      <c r="J21" s="14">
        <v>1790</v>
      </c>
      <c r="K21" s="14">
        <v>1326</v>
      </c>
      <c r="L21" s="15">
        <v>6541</v>
      </c>
      <c r="M21" s="14">
        <v>3406</v>
      </c>
      <c r="N21" s="16">
        <v>2672</v>
      </c>
      <c r="O21" s="17">
        <v>1473</v>
      </c>
      <c r="P21" s="14">
        <f t="shared" si="2"/>
        <v>3218</v>
      </c>
      <c r="Q21" s="26">
        <f t="shared" si="3"/>
        <v>2609.7431289150118</v>
      </c>
      <c r="R21" s="26">
        <f>INDEX('PSIP storage'!$C57:$Z57, 1, MATCH(R$7, 'PSIP storage'!$C$1:$Z$1, 0))</f>
        <v>478</v>
      </c>
      <c r="S21" s="26">
        <f>INDEX('PSIP storage'!$C57:$Z57, 1, MATCH(S$7, 'PSIP storage'!$C$1:$Z$1, 0))</f>
        <v>698</v>
      </c>
      <c r="T21" s="26">
        <f>INDEX('PSIP storage'!$C57:$Z57, 1, MATCH(T$7, 'PSIP storage'!$C$1:$Z$1, 0))</f>
        <v>1760</v>
      </c>
      <c r="U21" s="26">
        <f>INDEX('PSIP storage'!$C57:$Z57, 1, MATCH(U$7, 'PSIP storage'!$C$1:$Z$1, 0))</f>
        <v>2120</v>
      </c>
      <c r="V21" s="26">
        <f t="shared" si="4"/>
        <v>3116.339032831977</v>
      </c>
    </row>
    <row r="22" spans="1:22">
      <c r="A22" s="18">
        <v>2023</v>
      </c>
      <c r="B22" s="19">
        <v>2643.9702738254414</v>
      </c>
      <c r="C22" s="19">
        <v>5553.2681552403974</v>
      </c>
      <c r="D22" s="19">
        <v>5456.1223003658579</v>
      </c>
      <c r="E22" s="19">
        <v>4899.0142738254408</v>
      </c>
      <c r="F22" s="19">
        <v>2328.0930905225173</v>
      </c>
      <c r="G22" s="14">
        <v>3160</v>
      </c>
      <c r="H22" s="14">
        <v>7813</v>
      </c>
      <c r="I22" s="14">
        <v>1921</v>
      </c>
      <c r="J22" s="14">
        <v>1813</v>
      </c>
      <c r="K22" s="14">
        <v>1342</v>
      </c>
      <c r="L22" s="15">
        <v>6633</v>
      </c>
      <c r="M22" s="14">
        <v>3448</v>
      </c>
      <c r="N22" s="16">
        <v>2705</v>
      </c>
      <c r="O22" s="17">
        <v>1499</v>
      </c>
      <c r="P22" s="14">
        <f t="shared" si="2"/>
        <v>3160</v>
      </c>
      <c r="Q22" s="26">
        <f t="shared" si="3"/>
        <v>2577.1990512084267</v>
      </c>
      <c r="R22" s="26">
        <f>INDEX('PSIP storage'!$C58:$Z58, 1, MATCH(R$7, 'PSIP storage'!$C$1:$Z$1, 0))</f>
        <v>455</v>
      </c>
      <c r="S22" s="26">
        <f>INDEX('PSIP storage'!$C58:$Z58, 1, MATCH(S$7, 'PSIP storage'!$C$1:$Z$1, 0))</f>
        <v>666</v>
      </c>
      <c r="T22" s="26">
        <f>INDEX('PSIP storage'!$C58:$Z58, 1, MATCH(T$7, 'PSIP storage'!$C$1:$Z$1, 0))</f>
        <v>1687</v>
      </c>
      <c r="U22" s="26">
        <f>INDEX('PSIP storage'!$C58:$Z58, 1, MATCH(U$7, 'PSIP storage'!$C$1:$Z$1, 0))</f>
        <v>2032</v>
      </c>
      <c r="V22" s="26">
        <f t="shared" si="4"/>
        <v>3172.4331354229525</v>
      </c>
    </row>
    <row r="23" spans="1:22">
      <c r="A23" s="18">
        <v>2024</v>
      </c>
      <c r="B23" s="19">
        <v>2690.5277862972098</v>
      </c>
      <c r="C23" s="19">
        <v>5570.7969627130506</v>
      </c>
      <c r="D23" s="19">
        <v>5559.9163868462265</v>
      </c>
      <c r="E23" s="19">
        <v>4991.6661997750007</v>
      </c>
      <c r="F23" s="19">
        <v>2303.8503832517849</v>
      </c>
      <c r="G23" s="14">
        <v>3111</v>
      </c>
      <c r="H23" s="14">
        <v>7756</v>
      </c>
      <c r="I23" s="14">
        <v>1944</v>
      </c>
      <c r="J23" s="14">
        <v>1836</v>
      </c>
      <c r="K23" s="14">
        <v>1358</v>
      </c>
      <c r="L23" s="15">
        <v>6725</v>
      </c>
      <c r="M23" s="14">
        <v>3487</v>
      </c>
      <c r="N23" s="16">
        <v>2736</v>
      </c>
      <c r="O23" s="17">
        <v>1526</v>
      </c>
      <c r="P23" s="14">
        <f t="shared" si="2"/>
        <v>3111</v>
      </c>
      <c r="Q23" s="26">
        <f t="shared" si="3"/>
        <v>2550.362374259726</v>
      </c>
      <c r="R23" s="26">
        <f>INDEX('PSIP storage'!$C59:$Z59, 1, MATCH(R$7, 'PSIP storage'!$C$1:$Z$1, 0))</f>
        <v>435</v>
      </c>
      <c r="S23" s="26">
        <f>INDEX('PSIP storage'!$C59:$Z59, 1, MATCH(S$7, 'PSIP storage'!$C$1:$Z$1, 0))</f>
        <v>638</v>
      </c>
      <c r="T23" s="26">
        <f>INDEX('PSIP storage'!$C59:$Z59, 1, MATCH(T$7, 'PSIP storage'!$C$1:$Z$1, 0))</f>
        <v>1625</v>
      </c>
      <c r="U23" s="26">
        <f>INDEX('PSIP storage'!$C59:$Z59, 1, MATCH(U$7, 'PSIP storage'!$C$1:$Z$1, 0))</f>
        <v>1957</v>
      </c>
      <c r="V23" s="26">
        <f t="shared" si="4"/>
        <v>3229.5369318605658</v>
      </c>
    </row>
    <row r="24" spans="1:22">
      <c r="A24" s="18">
        <v>2025</v>
      </c>
      <c r="B24" s="19">
        <v>2721.6260420489648</v>
      </c>
      <c r="C24" s="19">
        <v>5587.1575483724228</v>
      </c>
      <c r="D24" s="19">
        <v>5664.1760184616151</v>
      </c>
      <c r="E24" s="19">
        <v>5084.5608276489638</v>
      </c>
      <c r="F24" s="19">
        <v>2284.3509042906599</v>
      </c>
      <c r="G24" s="14">
        <v>3068</v>
      </c>
      <c r="H24" s="14">
        <v>7694</v>
      </c>
      <c r="I24" s="14">
        <v>1969</v>
      </c>
      <c r="J24" s="14">
        <v>1859</v>
      </c>
      <c r="K24" s="14">
        <v>1373</v>
      </c>
      <c r="L24" s="15">
        <v>6826</v>
      </c>
      <c r="M24" s="14">
        <v>3527</v>
      </c>
      <c r="N24" s="16">
        <v>2768</v>
      </c>
      <c r="O24" s="17">
        <v>1554</v>
      </c>
      <c r="P24" s="14">
        <f t="shared" si="2"/>
        <v>3068</v>
      </c>
      <c r="Q24" s="26">
        <f t="shared" si="3"/>
        <v>2528.7764510497605</v>
      </c>
      <c r="R24" s="26">
        <f>INDEX('PSIP storage'!$C60:$Z60, 1, MATCH(R$7, 'PSIP storage'!$C$1:$Z$1, 0))</f>
        <v>418</v>
      </c>
      <c r="S24" s="26">
        <f>INDEX('PSIP storage'!$C60:$Z60, 1, MATCH(S$7, 'PSIP storage'!$C$1:$Z$1, 0))</f>
        <v>614</v>
      </c>
      <c r="T24" s="26">
        <f>INDEX('PSIP storage'!$C60:$Z60, 1, MATCH(T$7, 'PSIP storage'!$C$1:$Z$1, 0))</f>
        <v>1572</v>
      </c>
      <c r="U24" s="26">
        <f>INDEX('PSIP storage'!$C60:$Z60, 1, MATCH(U$7, 'PSIP storage'!$C$1:$Z$1, 0))</f>
        <v>1893</v>
      </c>
      <c r="V24" s="26">
        <f t="shared" si="4"/>
        <v>3287.668596634056</v>
      </c>
    </row>
    <row r="25" spans="1:22">
      <c r="A25" s="18">
        <v>2026</v>
      </c>
      <c r="B25" s="19">
        <v>2752.7225607762193</v>
      </c>
      <c r="C25" s="19">
        <v>5602.3021768996132</v>
      </c>
      <c r="D25" s="19">
        <v>5757.6863243479302</v>
      </c>
      <c r="E25" s="19">
        <v>5166.4788297190262</v>
      </c>
      <c r="F25" s="19">
        <v>2269.8365340149453</v>
      </c>
      <c r="G25" s="14">
        <v>3034</v>
      </c>
      <c r="H25" s="14">
        <v>7627</v>
      </c>
      <c r="I25" s="14">
        <v>1992</v>
      </c>
      <c r="J25" s="14">
        <v>1881</v>
      </c>
      <c r="K25" s="14">
        <v>1388</v>
      </c>
      <c r="L25" s="15">
        <v>6918</v>
      </c>
      <c r="M25" s="14">
        <v>3564</v>
      </c>
      <c r="N25" s="16">
        <v>2797</v>
      </c>
      <c r="O25" s="17">
        <v>1582</v>
      </c>
      <c r="P25" s="14">
        <f t="shared" si="2"/>
        <v>3034</v>
      </c>
      <c r="Q25" s="26">
        <f t="shared" si="3"/>
        <v>2512.7090431545444</v>
      </c>
      <c r="R25" s="26">
        <f>INDEX('PSIP storage'!$C61:$Z61, 1, MATCH(R$7, 'PSIP storage'!$C$1:$Z$1, 0))</f>
        <v>403</v>
      </c>
      <c r="S25" s="26">
        <f>INDEX('PSIP storage'!$C61:$Z61, 1, MATCH(S$7, 'PSIP storage'!$C$1:$Z$1, 0))</f>
        <v>594</v>
      </c>
      <c r="T25" s="26">
        <f>INDEX('PSIP storage'!$C61:$Z61, 1, MATCH(T$7, 'PSIP storage'!$C$1:$Z$1, 0))</f>
        <v>1526</v>
      </c>
      <c r="U25" s="26">
        <f>INDEX('PSIP storage'!$C61:$Z61, 1, MATCH(U$7, 'PSIP storage'!$C$1:$Z$1, 0))</f>
        <v>1838</v>
      </c>
      <c r="V25" s="26">
        <f t="shared" si="4"/>
        <v>3346.8466313734689</v>
      </c>
    </row>
    <row r="26" spans="1:22">
      <c r="A26" s="18">
        <v>2027</v>
      </c>
      <c r="B26" s="19">
        <v>2772.7519672184053</v>
      </c>
      <c r="C26" s="19">
        <v>5616.1817730081102</v>
      </c>
      <c r="D26" s="19">
        <v>5850.9679706781271</v>
      </c>
      <c r="E26" s="19">
        <v>5247.9363261566441</v>
      </c>
      <c r="F26" s="19">
        <v>2257.2273269524439</v>
      </c>
      <c r="G26" s="14">
        <v>3004</v>
      </c>
      <c r="H26" s="14">
        <v>7555</v>
      </c>
      <c r="I26" s="14">
        <v>2021</v>
      </c>
      <c r="J26" s="14">
        <v>1909</v>
      </c>
      <c r="K26" s="14">
        <v>1408</v>
      </c>
      <c r="L26" s="15">
        <v>7019</v>
      </c>
      <c r="M26" s="14">
        <v>3617</v>
      </c>
      <c r="N26" s="16">
        <v>2838</v>
      </c>
      <c r="O26" s="17">
        <v>1610</v>
      </c>
      <c r="P26" s="14">
        <f t="shared" si="2"/>
        <v>3004</v>
      </c>
      <c r="Q26" s="26">
        <f t="shared" si="3"/>
        <v>2498.7506509363552</v>
      </c>
      <c r="R26" s="26">
        <f>INDEX('PSIP storage'!$C62:$Z62, 1, MATCH(R$7, 'PSIP storage'!$C$1:$Z$1, 0))</f>
        <v>390</v>
      </c>
      <c r="S26" s="26">
        <f>INDEX('PSIP storage'!$C62:$Z62, 1, MATCH(S$7, 'PSIP storage'!$C$1:$Z$1, 0))</f>
        <v>576</v>
      </c>
      <c r="T26" s="26">
        <f>INDEX('PSIP storage'!$C62:$Z62, 1, MATCH(T$7, 'PSIP storage'!$C$1:$Z$1, 0))</f>
        <v>1486</v>
      </c>
      <c r="U26" s="26">
        <f>INDEX('PSIP storage'!$C62:$Z62, 1, MATCH(U$7, 'PSIP storage'!$C$1:$Z$1, 0))</f>
        <v>1790</v>
      </c>
      <c r="V26" s="26">
        <f t="shared" si="4"/>
        <v>3407.0898707381912</v>
      </c>
    </row>
    <row r="27" spans="1:22">
      <c r="A27" s="18">
        <v>2028</v>
      </c>
      <c r="B27" s="19">
        <v>2804.6500478690732</v>
      </c>
      <c r="C27" s="19">
        <v>5628.7458886711975</v>
      </c>
      <c r="D27" s="19">
        <v>5947.9605780634729</v>
      </c>
      <c r="E27" s="19">
        <v>5332.8683006515603</v>
      </c>
      <c r="F27" s="19">
        <v>2246.7441259211696</v>
      </c>
      <c r="G27" s="14">
        <v>2976</v>
      </c>
      <c r="H27" s="14">
        <v>7478</v>
      </c>
      <c r="I27" s="14">
        <v>2051</v>
      </c>
      <c r="J27" s="14">
        <v>1937</v>
      </c>
      <c r="K27" s="14">
        <v>1428</v>
      </c>
      <c r="L27" s="15">
        <v>7121</v>
      </c>
      <c r="M27" s="14">
        <v>3668</v>
      </c>
      <c r="N27" s="16">
        <v>2878</v>
      </c>
      <c r="O27" s="17">
        <v>1639</v>
      </c>
      <c r="P27" s="14">
        <f t="shared" si="2"/>
        <v>2976</v>
      </c>
      <c r="Q27" s="26">
        <f t="shared" si="3"/>
        <v>2487.1457473947348</v>
      </c>
      <c r="R27" s="26">
        <f>INDEX('PSIP storage'!$C63:$Z63, 1, MATCH(R$7, 'PSIP storage'!$C$1:$Z$1, 0))</f>
        <v>379</v>
      </c>
      <c r="S27" s="26">
        <f>INDEX('PSIP storage'!$C63:$Z63, 1, MATCH(S$7, 'PSIP storage'!$C$1:$Z$1, 0))</f>
        <v>560</v>
      </c>
      <c r="T27" s="26">
        <f>INDEX('PSIP storage'!$C63:$Z63, 1, MATCH(T$7, 'PSIP storage'!$C$1:$Z$1, 0))</f>
        <v>1452</v>
      </c>
      <c r="U27" s="26">
        <f>INDEX('PSIP storage'!$C63:$Z63, 1, MATCH(U$7, 'PSIP storage'!$C$1:$Z$1, 0))</f>
        <v>1748</v>
      </c>
      <c r="V27" s="26">
        <f t="shared" si="4"/>
        <v>3468.4174884114786</v>
      </c>
    </row>
    <row r="28" spans="1:22">
      <c r="A28" s="18">
        <v>2029</v>
      </c>
      <c r="B28" s="19">
        <v>2829.7470264650283</v>
      </c>
      <c r="C28" s="19">
        <v>5639.9426696036999</v>
      </c>
      <c r="D28" s="19">
        <v>6049.1099644645219</v>
      </c>
      <c r="E28" s="19">
        <v>5421.7158415043723</v>
      </c>
      <c r="F28" s="19">
        <v>2238.2105020623089</v>
      </c>
      <c r="G28" s="14">
        <v>2952</v>
      </c>
      <c r="H28" s="14">
        <v>7396</v>
      </c>
      <c r="I28" s="14">
        <v>2079</v>
      </c>
      <c r="J28" s="14">
        <v>1963</v>
      </c>
      <c r="K28" s="14">
        <v>1447</v>
      </c>
      <c r="L28" s="15">
        <v>7222</v>
      </c>
      <c r="M28" s="14">
        <v>3716</v>
      </c>
      <c r="N28" s="16">
        <v>2916</v>
      </c>
      <c r="O28" s="17">
        <v>1669</v>
      </c>
      <c r="P28" s="14">
        <f t="shared" si="2"/>
        <v>2952</v>
      </c>
      <c r="Q28" s="26">
        <f t="shared" si="3"/>
        <v>2477.6990257829762</v>
      </c>
      <c r="R28" s="26">
        <f>INDEX('PSIP storage'!$C64:$Z64, 1, MATCH(R$7, 'PSIP storage'!$C$1:$Z$1, 0))</f>
        <v>369</v>
      </c>
      <c r="S28" s="26">
        <f>INDEX('PSIP storage'!$C64:$Z64, 1, MATCH(S$7, 'PSIP storage'!$C$1:$Z$1, 0))</f>
        <v>547</v>
      </c>
      <c r="T28" s="26">
        <f>INDEX('PSIP storage'!$C64:$Z64, 1, MATCH(T$7, 'PSIP storage'!$C$1:$Z$1, 0))</f>
        <v>1422</v>
      </c>
      <c r="U28" s="26">
        <f>INDEX('PSIP storage'!$C64:$Z64, 1, MATCH(U$7, 'PSIP storage'!$C$1:$Z$1, 0))</f>
        <v>1712</v>
      </c>
      <c r="V28" s="26">
        <f t="shared" si="4"/>
        <v>3530.8490032028853</v>
      </c>
    </row>
    <row r="29" spans="1:22">
      <c r="A29" s="18">
        <v>2030</v>
      </c>
      <c r="B29" s="19">
        <v>2867.3909183889423</v>
      </c>
      <c r="C29" s="19">
        <v>5649.718820981846</v>
      </c>
      <c r="D29" s="19">
        <v>6153.9238867682443</v>
      </c>
      <c r="E29" s="19">
        <v>5513.9818813488919</v>
      </c>
      <c r="F29" s="19">
        <v>2232.3191138772654</v>
      </c>
      <c r="G29" s="14">
        <v>2933</v>
      </c>
      <c r="H29" s="14">
        <v>7309</v>
      </c>
      <c r="I29" s="14">
        <v>2108</v>
      </c>
      <c r="J29" s="14">
        <v>1991</v>
      </c>
      <c r="K29" s="14">
        <v>1466</v>
      </c>
      <c r="L29" s="15">
        <v>7323</v>
      </c>
      <c r="M29" s="14">
        <v>3766</v>
      </c>
      <c r="N29" s="16">
        <v>2955</v>
      </c>
      <c r="O29" s="17">
        <v>1699</v>
      </c>
      <c r="P29" s="14">
        <f t="shared" si="2"/>
        <v>2933</v>
      </c>
      <c r="Q29" s="26">
        <f t="shared" si="3"/>
        <v>2471.1772590621326</v>
      </c>
      <c r="R29" s="26">
        <f>INDEX('PSIP storage'!$C65:$Z65, 1, MATCH(R$7, 'PSIP storage'!$C$1:$Z$1, 0))</f>
        <v>361</v>
      </c>
      <c r="S29" s="26">
        <f>INDEX('PSIP storage'!$C65:$Z65, 1, MATCH(S$7, 'PSIP storage'!$C$1:$Z$1, 0))</f>
        <v>535</v>
      </c>
      <c r="T29" s="26">
        <f>INDEX('PSIP storage'!$C65:$Z65, 1, MATCH(T$7, 'PSIP storage'!$C$1:$Z$1, 0))</f>
        <v>1395</v>
      </c>
      <c r="U29" s="26">
        <f>INDEX('PSIP storage'!$C65:$Z65, 1, MATCH(U$7, 'PSIP storage'!$C$1:$Z$1, 0))</f>
        <v>1680</v>
      </c>
      <c r="V29" s="26">
        <f t="shared" si="4"/>
        <v>3594.4042852605371</v>
      </c>
    </row>
    <row r="30" spans="1:22">
      <c r="A30" s="18">
        <v>2031</v>
      </c>
      <c r="B30" s="19">
        <v>2890.7301408308635</v>
      </c>
      <c r="C30" s="19">
        <v>5704.716666072085</v>
      </c>
      <c r="D30" s="19">
        <v>6256.9423495255387</v>
      </c>
      <c r="E30" s="19">
        <v>5604.2015039977987</v>
      </c>
      <c r="F30" s="19">
        <v>2226.443232926556</v>
      </c>
      <c r="G30" s="14">
        <v>2925</v>
      </c>
      <c r="H30" s="14">
        <v>7216</v>
      </c>
      <c r="I30" s="14">
        <v>2139</v>
      </c>
      <c r="J30" s="14">
        <v>2019</v>
      </c>
      <c r="K30" s="14">
        <v>1487</v>
      </c>
      <c r="L30" s="15">
        <v>7425</v>
      </c>
      <c r="M30" s="14">
        <v>3819</v>
      </c>
      <c r="N30" s="16">
        <v>2997</v>
      </c>
      <c r="O30" s="17">
        <v>1729</v>
      </c>
      <c r="P30" s="14">
        <f t="shared" si="2"/>
        <v>2925</v>
      </c>
      <c r="Q30" s="26">
        <f t="shared" si="3"/>
        <v>2464.6726588496977</v>
      </c>
      <c r="R30" s="26">
        <f>INDEX('PSIP storage'!$C66:$Z66, 1, MATCH(R$7, 'PSIP storage'!$C$1:$Z$1, 0))</f>
        <v>353</v>
      </c>
      <c r="S30" s="26">
        <f>INDEX('PSIP storage'!$C66:$Z66, 1, MATCH(S$7, 'PSIP storage'!$C$1:$Z$1, 0))</f>
        <v>525</v>
      </c>
      <c r="T30" s="26">
        <f>INDEX('PSIP storage'!$C66:$Z66, 1, MATCH(T$7, 'PSIP storage'!$C$1:$Z$1, 0))</f>
        <v>1372</v>
      </c>
      <c r="U30" s="26">
        <f>INDEX('PSIP storage'!$C66:$Z66, 1, MATCH(U$7, 'PSIP storage'!$C$1:$Z$1, 0))</f>
        <v>1652</v>
      </c>
      <c r="V30" s="26">
        <f t="shared" si="4"/>
        <v>3659.1035623952266</v>
      </c>
    </row>
    <row r="31" spans="1:22">
      <c r="A31" s="18">
        <v>2032</v>
      </c>
      <c r="B31" s="19">
        <v>2924.8407564926679</v>
      </c>
      <c r="C31" s="19">
        <v>5759.8639246875737</v>
      </c>
      <c r="D31" s="19">
        <v>6361.7844733612355</v>
      </c>
      <c r="E31" s="19">
        <v>5695.9888109229414</v>
      </c>
      <c r="F31" s="19">
        <v>2220.582818392244</v>
      </c>
      <c r="G31" s="14">
        <v>2917</v>
      </c>
      <c r="H31" s="14">
        <v>7117</v>
      </c>
      <c r="I31" s="14">
        <v>2169</v>
      </c>
      <c r="J31" s="14">
        <v>2048</v>
      </c>
      <c r="K31" s="14">
        <v>1507</v>
      </c>
      <c r="L31" s="15">
        <v>7528</v>
      </c>
      <c r="M31" s="14">
        <v>3872</v>
      </c>
      <c r="N31" s="16">
        <v>3038</v>
      </c>
      <c r="O31" s="17">
        <v>1761</v>
      </c>
      <c r="P31" s="14">
        <f t="shared" si="2"/>
        <v>2917</v>
      </c>
      <c r="Q31" s="26">
        <f t="shared" si="3"/>
        <v>2458.1851799602141</v>
      </c>
      <c r="R31" s="26">
        <f>INDEX('PSIP storage'!$C67:$Z67, 1, MATCH(R$7, 'PSIP storage'!$C$1:$Z$1, 0))</f>
        <v>347</v>
      </c>
      <c r="S31" s="26">
        <f>INDEX('PSIP storage'!$C67:$Z67, 1, MATCH(S$7, 'PSIP storage'!$C$1:$Z$1, 0))</f>
        <v>516</v>
      </c>
      <c r="T31" s="26">
        <f>INDEX('PSIP storage'!$C67:$Z67, 1, MATCH(T$7, 'PSIP storage'!$C$1:$Z$1, 0))</f>
        <v>1352</v>
      </c>
      <c r="U31" s="26">
        <f>INDEX('PSIP storage'!$C67:$Z67, 1, MATCH(U$7, 'PSIP storage'!$C$1:$Z$1, 0))</f>
        <v>1628</v>
      </c>
      <c r="V31" s="26">
        <f t="shared" si="4"/>
        <v>3724.9674265183407</v>
      </c>
    </row>
    <row r="32" spans="1:22">
      <c r="A32" s="18">
        <v>2033</v>
      </c>
      <c r="B32" s="19">
        <v>2949.4897484144813</v>
      </c>
      <c r="C32" s="19">
        <v>5815.1481564134147</v>
      </c>
      <c r="D32" s="19">
        <v>6468.4839383404205</v>
      </c>
      <c r="E32" s="19">
        <v>5789.3723626533592</v>
      </c>
      <c r="F32" s="19">
        <v>2214.7378295638323</v>
      </c>
      <c r="G32" s="14">
        <v>2910</v>
      </c>
      <c r="H32" s="14">
        <v>7245</v>
      </c>
      <c r="I32" s="14">
        <v>2202</v>
      </c>
      <c r="J32" s="14">
        <v>2079</v>
      </c>
      <c r="K32" s="14">
        <v>1530</v>
      </c>
      <c r="L32" s="15">
        <v>7638</v>
      </c>
      <c r="M32" s="14">
        <v>3930</v>
      </c>
      <c r="N32" s="16">
        <v>3083</v>
      </c>
      <c r="O32" s="17">
        <v>1792</v>
      </c>
      <c r="P32" s="14">
        <f t="shared" si="2"/>
        <v>2910</v>
      </c>
      <c r="Q32" s="26">
        <f t="shared" si="3"/>
        <v>2451.7147773271622</v>
      </c>
      <c r="R32" s="26">
        <f>INDEX('PSIP storage'!$C68:$Z68, 1, MATCH(R$7, 'PSIP storage'!$C$1:$Z$1, 0))</f>
        <v>341</v>
      </c>
      <c r="S32" s="26">
        <f>INDEX('PSIP storage'!$C68:$Z68, 1, MATCH(S$7, 'PSIP storage'!$C$1:$Z$1, 0))</f>
        <v>508</v>
      </c>
      <c r="T32" s="26">
        <f>INDEX('PSIP storage'!$C68:$Z68, 1, MATCH(T$7, 'PSIP storage'!$C$1:$Z$1, 0))</f>
        <v>1334</v>
      </c>
      <c r="U32" s="26">
        <f>INDEX('PSIP storage'!$C68:$Z68, 1, MATCH(U$7, 'PSIP storage'!$C$1:$Z$1, 0))</f>
        <v>1606</v>
      </c>
      <c r="V32" s="26">
        <f t="shared" si="4"/>
        <v>3792.0168401956707</v>
      </c>
    </row>
    <row r="33" spans="1:22">
      <c r="A33" s="18">
        <v>2034</v>
      </c>
      <c r="B33" s="19">
        <v>2984.2937274457722</v>
      </c>
      <c r="C33" s="19">
        <v>5870.5564245697869</v>
      </c>
      <c r="D33" s="19">
        <v>6577.075065170231</v>
      </c>
      <c r="E33" s="19">
        <v>5884.3812579694277</v>
      </c>
      <c r="F33" s="19">
        <v>2208.9082258379804</v>
      </c>
      <c r="G33" s="14">
        <v>2902</v>
      </c>
      <c r="H33" s="14">
        <v>7375</v>
      </c>
      <c r="I33" s="14">
        <v>2234</v>
      </c>
      <c r="J33" s="14">
        <v>2110</v>
      </c>
      <c r="K33" s="14">
        <v>1552</v>
      </c>
      <c r="L33" s="15">
        <v>7743</v>
      </c>
      <c r="M33" s="14">
        <v>3986</v>
      </c>
      <c r="N33" s="16">
        <v>3127</v>
      </c>
      <c r="O33" s="17">
        <v>1825</v>
      </c>
      <c r="P33" s="14">
        <f t="shared" si="2"/>
        <v>2902</v>
      </c>
      <c r="Q33" s="26">
        <f t="shared" si="3"/>
        <v>2445.2614060026444</v>
      </c>
      <c r="R33" s="26">
        <f>INDEX('PSIP storage'!$C69:$Z69, 1, MATCH(R$7, 'PSIP storage'!$C$1:$Z$1, 0))</f>
        <v>336</v>
      </c>
      <c r="S33" s="26">
        <f>INDEX('PSIP storage'!$C69:$Z69, 1, MATCH(S$7, 'PSIP storage'!$C$1:$Z$1, 0))</f>
        <v>500</v>
      </c>
      <c r="T33" s="26">
        <f>INDEX('PSIP storage'!$C69:$Z69, 1, MATCH(T$7, 'PSIP storage'!$C$1:$Z$1, 0))</f>
        <v>1318</v>
      </c>
      <c r="U33" s="26">
        <f>INDEX('PSIP storage'!$C69:$Z69, 1, MATCH(U$7, 'PSIP storage'!$C$1:$Z$1, 0))</f>
        <v>1587</v>
      </c>
      <c r="V33" s="26">
        <f t="shared" si="4"/>
        <v>3860.273143319193</v>
      </c>
    </row>
    <row r="34" spans="1:22">
      <c r="A34" s="18">
        <v>2035</v>
      </c>
      <c r="B34" s="19">
        <v>3009.6442644248327</v>
      </c>
      <c r="C34" s="19">
        <v>5926.0752823771099</v>
      </c>
      <c r="D34" s="19">
        <v>6687.5928276237801</v>
      </c>
      <c r="E34" s="19">
        <v>5981.0451442789617</v>
      </c>
      <c r="F34" s="19">
        <v>2203.0939667182247</v>
      </c>
      <c r="G34" s="14">
        <v>2894</v>
      </c>
      <c r="H34" s="14">
        <v>7508</v>
      </c>
      <c r="I34" s="14">
        <v>2270</v>
      </c>
      <c r="J34" s="14">
        <v>2143</v>
      </c>
      <c r="K34" s="14">
        <v>1577</v>
      </c>
      <c r="L34" s="15">
        <v>7850</v>
      </c>
      <c r="M34" s="14">
        <v>4050</v>
      </c>
      <c r="N34" s="16">
        <v>3178</v>
      </c>
      <c r="O34" s="17">
        <v>1857</v>
      </c>
      <c r="P34" s="14">
        <f t="shared" si="2"/>
        <v>2894</v>
      </c>
      <c r="Q34" s="26">
        <f t="shared" si="3"/>
        <v>2438.8250211570748</v>
      </c>
      <c r="R34" s="26">
        <f>INDEX('PSIP storage'!$C70:$Z70, 1, MATCH(R$7, 'PSIP storage'!$C$1:$Z$1, 0))</f>
        <v>331</v>
      </c>
      <c r="S34" s="26">
        <f>INDEX('PSIP storage'!$C70:$Z70, 1, MATCH(S$7, 'PSIP storage'!$C$1:$Z$1, 0))</f>
        <v>494</v>
      </c>
      <c r="T34" s="26">
        <f>INDEX('PSIP storage'!$C70:$Z70, 1, MATCH(T$7, 'PSIP storage'!$C$1:$Z$1, 0))</f>
        <v>1304</v>
      </c>
      <c r="U34" s="26">
        <f>INDEX('PSIP storage'!$C70:$Z70, 1, MATCH(U$7, 'PSIP storage'!$C$1:$Z$1, 0))</f>
        <v>1570</v>
      </c>
      <c r="V34" s="26">
        <f t="shared" si="4"/>
        <v>3929.7580598989384</v>
      </c>
    </row>
    <row r="35" spans="1:22">
      <c r="A35" s="18">
        <v>2036</v>
      </c>
      <c r="B35" s="19">
        <v>3045.1580667450462</v>
      </c>
      <c r="C35" s="19">
        <v>5981.6907587839369</v>
      </c>
      <c r="D35" s="19">
        <v>6800.0728652079724</v>
      </c>
      <c r="E35" s="19">
        <v>6079.3942281962582</v>
      </c>
      <c r="F35" s="19">
        <v>2197.295011814695</v>
      </c>
      <c r="G35" s="14">
        <v>2887</v>
      </c>
      <c r="H35" s="14">
        <v>7643</v>
      </c>
      <c r="I35" s="14">
        <v>2304</v>
      </c>
      <c r="J35" s="14">
        <v>2176</v>
      </c>
      <c r="K35" s="14">
        <v>1601</v>
      </c>
      <c r="L35" s="15">
        <v>7952</v>
      </c>
      <c r="M35" s="14">
        <v>4112</v>
      </c>
      <c r="N35" s="16">
        <v>3226</v>
      </c>
      <c r="O35" s="17">
        <v>1891</v>
      </c>
      <c r="P35" s="14">
        <f t="shared" si="2"/>
        <v>2887</v>
      </c>
      <c r="Q35" s="26">
        <f t="shared" si="3"/>
        <v>2432.4055780788672</v>
      </c>
      <c r="R35" s="26">
        <f>INDEX('PSIP storage'!$C71:$Z71, 1, MATCH(R$7, 'PSIP storage'!$C$1:$Z$1, 0))</f>
        <v>327</v>
      </c>
      <c r="S35" s="26">
        <f>INDEX('PSIP storage'!$C71:$Z71, 1, MATCH(S$7, 'PSIP storage'!$C$1:$Z$1, 0))</f>
        <v>488</v>
      </c>
      <c r="T35" s="26">
        <f>INDEX('PSIP storage'!$C71:$Z71, 1, MATCH(T$7, 'PSIP storage'!$C$1:$Z$1, 0))</f>
        <v>1291</v>
      </c>
      <c r="U35" s="26">
        <f>INDEX('PSIP storage'!$C71:$Z71, 1, MATCH(U$7, 'PSIP storage'!$C$1:$Z$1, 0))</f>
        <v>1555</v>
      </c>
      <c r="V35" s="26">
        <f t="shared" si="4"/>
        <v>4000.4937049771193</v>
      </c>
    </row>
    <row r="36" spans="1:22">
      <c r="A36" s="18">
        <v>2037</v>
      </c>
      <c r="B36" s="19">
        <v>3071.2268029278375</v>
      </c>
      <c r="C36" s="19">
        <v>6037.3883439499195</v>
      </c>
      <c r="D36" s="19">
        <v>6914.5514960800228</v>
      </c>
      <c r="E36" s="19">
        <v>6179.4592863280741</v>
      </c>
      <c r="F36" s="19">
        <v>2191.5113208438352</v>
      </c>
      <c r="G36" s="14">
        <v>2879</v>
      </c>
      <c r="H36" s="14">
        <v>7781</v>
      </c>
      <c r="I36" s="14">
        <v>2342</v>
      </c>
      <c r="J36" s="14">
        <v>2211</v>
      </c>
      <c r="K36" s="14">
        <v>1627</v>
      </c>
      <c r="L36" s="15">
        <v>8062</v>
      </c>
      <c r="M36" s="14">
        <v>4179</v>
      </c>
      <c r="N36" s="16">
        <v>3279</v>
      </c>
      <c r="O36" s="17">
        <v>1925</v>
      </c>
      <c r="P36" s="14">
        <f t="shared" si="2"/>
        <v>2879</v>
      </c>
      <c r="Q36" s="26">
        <f t="shared" si="3"/>
        <v>2426.0030321741256</v>
      </c>
      <c r="R36" s="26">
        <f>INDEX('PSIP storage'!$C72:$Z72, 1, MATCH(R$7, 'PSIP storage'!$C$1:$Z$1, 0))</f>
        <v>323</v>
      </c>
      <c r="S36" s="26">
        <f>INDEX('PSIP storage'!$C72:$Z72, 1, MATCH(S$7, 'PSIP storage'!$C$1:$Z$1, 0))</f>
        <v>483</v>
      </c>
      <c r="T36" s="26">
        <f>INDEX('PSIP storage'!$C72:$Z72, 1, MATCH(T$7, 'PSIP storage'!$C$1:$Z$1, 0))</f>
        <v>1280</v>
      </c>
      <c r="U36" s="26">
        <f>INDEX('PSIP storage'!$C72:$Z72, 1, MATCH(U$7, 'PSIP storage'!$C$1:$Z$1, 0))</f>
        <v>1541</v>
      </c>
      <c r="V36" s="26">
        <f t="shared" si="4"/>
        <v>4072.5025916667073</v>
      </c>
    </row>
    <row r="37" spans="1:22">
      <c r="A37" s="18">
        <v>2038</v>
      </c>
      <c r="B37" s="19">
        <v>3107.4672792023862</v>
      </c>
      <c r="C37" s="19">
        <v>6093.1529743760311</v>
      </c>
      <c r="D37" s="19">
        <v>7031.0657302176151</v>
      </c>
      <c r="E37" s="19">
        <v>6281.2716762706277</v>
      </c>
      <c r="F37" s="19">
        <v>2185.7428536281218</v>
      </c>
      <c r="G37" s="14">
        <v>2872</v>
      </c>
      <c r="H37" s="14">
        <v>7921</v>
      </c>
      <c r="I37" s="14">
        <v>2379</v>
      </c>
      <c r="J37" s="14">
        <v>2246</v>
      </c>
      <c r="K37" s="14">
        <v>1653</v>
      </c>
      <c r="L37" s="15">
        <v>8166</v>
      </c>
      <c r="M37" s="14">
        <v>4246</v>
      </c>
      <c r="N37" s="16">
        <v>3331</v>
      </c>
      <c r="O37" s="17">
        <v>1959</v>
      </c>
      <c r="P37" s="14">
        <f t="shared" si="2"/>
        <v>2872</v>
      </c>
      <c r="Q37" s="26">
        <f t="shared" si="3"/>
        <v>2419.6173389663309</v>
      </c>
      <c r="R37" s="26">
        <f>INDEX('PSIP storage'!$C73:$Z73, 1, MATCH(R$7, 'PSIP storage'!$C$1:$Z$1, 0))</f>
        <v>320</v>
      </c>
      <c r="S37" s="26">
        <f>INDEX('PSIP storage'!$C73:$Z73, 1, MATCH(S$7, 'PSIP storage'!$C$1:$Z$1, 0))</f>
        <v>479</v>
      </c>
      <c r="T37" s="26">
        <f>INDEX('PSIP storage'!$C73:$Z73, 1, MATCH(T$7, 'PSIP storage'!$C$1:$Z$1, 0))</f>
        <v>1270</v>
      </c>
      <c r="U37" s="26">
        <f>INDEX('PSIP storage'!$C73:$Z73, 1, MATCH(U$7, 'PSIP storage'!$C$1:$Z$1, 0))</f>
        <v>1529</v>
      </c>
      <c r="V37" s="26">
        <f t="shared" si="4"/>
        <v>4145.8076383167081</v>
      </c>
    </row>
    <row r="38" spans="1:22">
      <c r="A38" s="18">
        <v>2039</v>
      </c>
      <c r="B38" s="19">
        <v>3134.2712640921741</v>
      </c>
      <c r="C38" s="19">
        <v>6148.9690176740432</v>
      </c>
      <c r="D38" s="19">
        <v>7149.6532828477075</v>
      </c>
      <c r="E38" s="19">
        <v>6384.8633478217807</v>
      </c>
      <c r="F38" s="19">
        <v>2179.9895700957886</v>
      </c>
      <c r="G38" s="14">
        <v>2864</v>
      </c>
      <c r="H38" s="14">
        <v>8064</v>
      </c>
      <c r="I38" s="14">
        <v>2419</v>
      </c>
      <c r="J38" s="14">
        <v>2284</v>
      </c>
      <c r="K38" s="14">
        <v>1681</v>
      </c>
      <c r="L38" s="15">
        <v>8267</v>
      </c>
      <c r="M38" s="14">
        <v>4317</v>
      </c>
      <c r="N38" s="16">
        <v>3387</v>
      </c>
      <c r="O38" s="17">
        <v>1995</v>
      </c>
      <c r="P38" s="14">
        <f t="shared" si="2"/>
        <v>2864</v>
      </c>
      <c r="Q38" s="26">
        <f t="shared" si="3"/>
        <v>2413.2484540960381</v>
      </c>
      <c r="R38" s="26">
        <f>INDEX('PSIP storage'!$C74:$Z74, 1, MATCH(R$7, 'PSIP storage'!$C$1:$Z$1, 0))</f>
        <v>317</v>
      </c>
      <c r="S38" s="26">
        <f>INDEX('PSIP storage'!$C74:$Z74, 1, MATCH(S$7, 'PSIP storage'!$C$1:$Z$1, 0))</f>
        <v>475</v>
      </c>
      <c r="T38" s="26">
        <f>INDEX('PSIP storage'!$C74:$Z74, 1, MATCH(T$7, 'PSIP storage'!$C$1:$Z$1, 0))</f>
        <v>1261</v>
      </c>
      <c r="U38" s="26">
        <f>INDEX('PSIP storage'!$C74:$Z74, 1, MATCH(U$7, 'PSIP storage'!$C$1:$Z$1, 0))</f>
        <v>1519</v>
      </c>
      <c r="V38" s="26">
        <f t="shared" si="4"/>
        <v>4220.4321758064088</v>
      </c>
    </row>
    <row r="39" spans="1:22">
      <c r="A39" s="18">
        <v>2040</v>
      </c>
      <c r="B39" s="19">
        <v>3171.2556650084621</v>
      </c>
      <c r="C39" s="19">
        <v>6204.8202569670875</v>
      </c>
      <c r="D39" s="19">
        <v>7270.3525881391051</v>
      </c>
      <c r="E39" s="19">
        <v>6490.26685441266</v>
      </c>
      <c r="F39" s="19">
        <v>2174.2514302805444</v>
      </c>
      <c r="G39" s="14">
        <v>2856</v>
      </c>
      <c r="H39" s="14">
        <v>8209</v>
      </c>
      <c r="I39" s="14">
        <v>2455</v>
      </c>
      <c r="J39" s="14">
        <v>2318</v>
      </c>
      <c r="K39" s="14">
        <v>1706</v>
      </c>
      <c r="L39" s="15">
        <v>8361</v>
      </c>
      <c r="M39" s="14">
        <v>4382</v>
      </c>
      <c r="N39" s="16">
        <v>3439</v>
      </c>
      <c r="O39" s="17">
        <v>2031</v>
      </c>
      <c r="P39" s="14">
        <f t="shared" si="2"/>
        <v>2856</v>
      </c>
      <c r="Q39" s="26">
        <f t="shared" si="3"/>
        <v>2406.8963333205625</v>
      </c>
      <c r="R39" s="26">
        <f>INDEX('PSIP storage'!$C75:$Z75, 1, MATCH(R$7, 'PSIP storage'!$C$1:$Z$1, 0))</f>
        <v>315</v>
      </c>
      <c r="S39" s="26">
        <f>INDEX('PSIP storage'!$C75:$Z75, 1, MATCH(S$7, 'PSIP storage'!$C$1:$Z$1, 0))</f>
        <v>471</v>
      </c>
      <c r="T39" s="26">
        <f>INDEX('PSIP storage'!$C75:$Z75, 1, MATCH(T$7, 'PSIP storage'!$C$1:$Z$1, 0))</f>
        <v>1253</v>
      </c>
      <c r="U39" s="26">
        <f>INDEX('PSIP storage'!$C75:$Z75, 1, MATCH(U$7, 'PSIP storage'!$C$1:$Z$1, 0))</f>
        <v>1509</v>
      </c>
      <c r="V39" s="26">
        <f t="shared" si="4"/>
        <v>4296.3999549709242</v>
      </c>
    </row>
    <row r="40" spans="1:22">
      <c r="A40" s="18">
        <v>2041</v>
      </c>
      <c r="B40" s="19">
        <v>3198.8123528507617</v>
      </c>
      <c r="C40" s="19">
        <v>6266.271589580906</v>
      </c>
      <c r="D40" s="19">
        <v>7393.2028131640191</v>
      </c>
      <c r="E40" s="19">
        <v>6597.515364763045</v>
      </c>
      <c r="F40" s="19">
        <v>2168.5283943212953</v>
      </c>
      <c r="G40" s="14">
        <v>2849</v>
      </c>
      <c r="H40" s="14">
        <v>8356</v>
      </c>
      <c r="I40" s="14">
        <v>2499</v>
      </c>
      <c r="J40" s="14">
        <v>2360</v>
      </c>
      <c r="K40" s="14">
        <v>1737</v>
      </c>
      <c r="L40" s="15">
        <v>8512</v>
      </c>
      <c r="M40" s="14">
        <v>4461</v>
      </c>
      <c r="N40" s="16">
        <v>3501</v>
      </c>
      <c r="O40" s="17">
        <v>2067</v>
      </c>
      <c r="P40" s="14">
        <f t="shared" si="2"/>
        <v>2849</v>
      </c>
      <c r="Q40" s="26">
        <f t="shared" si="3"/>
        <v>2400.5609325136738</v>
      </c>
      <c r="R40" s="26">
        <f>INDEX('PSIP storage'!$C76:$Z76, 1, MATCH(R$7, 'PSIP storage'!$C$1:$Z$1, 0))</f>
        <v>313</v>
      </c>
      <c r="S40" s="26">
        <f>INDEX('PSIP storage'!$C76:$Z76, 1, MATCH(S$7, 'PSIP storage'!$C$1:$Z$1, 0))</f>
        <v>468</v>
      </c>
      <c r="T40" s="26">
        <f>INDEX('PSIP storage'!$C76:$Z76, 1, MATCH(T$7, 'PSIP storage'!$C$1:$Z$1, 0))</f>
        <v>1246</v>
      </c>
      <c r="U40" s="26">
        <f>INDEX('PSIP storage'!$C76:$Z76, 1, MATCH(U$7, 'PSIP storage'!$C$1:$Z$1, 0))</f>
        <v>1501</v>
      </c>
      <c r="V40" s="26">
        <f t="shared" si="4"/>
        <v>4373.7351541604012</v>
      </c>
    </row>
    <row r="41" spans="1:22">
      <c r="A41" s="18">
        <v>2042</v>
      </c>
      <c r="B41" s="19">
        <v>3236.5583386144012</v>
      </c>
      <c r="C41" s="19">
        <v>6327.9248084055671</v>
      </c>
      <c r="D41" s="19">
        <v>7518.2438721339231</v>
      </c>
      <c r="E41" s="19">
        <v>6706.6426747649302</v>
      </c>
      <c r="F41" s="19">
        <v>2162.8204224618721</v>
      </c>
      <c r="G41" s="14">
        <v>2841</v>
      </c>
      <c r="H41" s="14">
        <v>8507</v>
      </c>
      <c r="I41" s="14">
        <v>2544</v>
      </c>
      <c r="J41" s="14">
        <v>2403</v>
      </c>
      <c r="K41" s="14">
        <v>1768</v>
      </c>
      <c r="L41" s="15">
        <v>8665</v>
      </c>
      <c r="M41" s="14">
        <v>4542</v>
      </c>
      <c r="N41" s="16">
        <v>3564</v>
      </c>
      <c r="O41" s="17">
        <v>2104</v>
      </c>
      <c r="P41" s="14">
        <f t="shared" si="2"/>
        <v>2841</v>
      </c>
      <c r="Q41" s="26">
        <f t="shared" si="3"/>
        <v>2394.2422076652924</v>
      </c>
      <c r="R41" s="26">
        <f>INDEX('PSIP storage'!$C77:$Z77, 1, MATCH(R$7, 'PSIP storage'!$C$1:$Z$1, 0))</f>
        <v>311</v>
      </c>
      <c r="S41" s="26">
        <f>INDEX('PSIP storage'!$C77:$Z77, 1, MATCH(S$7, 'PSIP storage'!$C$1:$Z$1, 0))</f>
        <v>465</v>
      </c>
      <c r="T41" s="26">
        <f>INDEX('PSIP storage'!$C77:$Z77, 1, MATCH(T$7, 'PSIP storage'!$C$1:$Z$1, 0))</f>
        <v>1240</v>
      </c>
      <c r="U41" s="26">
        <f>INDEX('PSIP storage'!$C77:$Z77, 1, MATCH(U$7, 'PSIP storage'!$C$1:$Z$1, 0))</f>
        <v>1493</v>
      </c>
      <c r="V41" s="26">
        <f t="shared" si="4"/>
        <v>4452.4623869352881</v>
      </c>
    </row>
    <row r="42" spans="1:22">
      <c r="A42" s="18">
        <v>2043</v>
      </c>
      <c r="B42" s="19">
        <v>3264.8855980052513</v>
      </c>
      <c r="C42" s="19">
        <v>6389.7672711128898</v>
      </c>
      <c r="D42" s="19">
        <v>7645.5164409151639</v>
      </c>
      <c r="E42" s="19">
        <v>6817.6832195987909</v>
      </c>
      <c r="F42" s="19">
        <v>2157.1274750507491</v>
      </c>
      <c r="G42" s="14">
        <v>2834</v>
      </c>
      <c r="H42" s="14">
        <v>8660</v>
      </c>
      <c r="I42" s="14">
        <v>2590</v>
      </c>
      <c r="J42" s="14">
        <v>2446</v>
      </c>
      <c r="K42" s="14">
        <v>1800</v>
      </c>
      <c r="L42" s="15">
        <v>8821</v>
      </c>
      <c r="M42" s="14">
        <v>4623</v>
      </c>
      <c r="N42" s="16">
        <v>3628</v>
      </c>
      <c r="O42" s="17">
        <v>2142</v>
      </c>
      <c r="P42" s="14">
        <f t="shared" si="2"/>
        <v>2834</v>
      </c>
      <c r="Q42" s="26">
        <f t="shared" si="3"/>
        <v>2387.9401148811794</v>
      </c>
      <c r="R42" s="26">
        <f>INDEX('PSIP storage'!$C78:$Z78, 1, MATCH(R$7, 'PSIP storage'!$C$1:$Z$1, 0))</f>
        <v>309</v>
      </c>
      <c r="S42" s="26">
        <f>INDEX('PSIP storage'!$C78:$Z78, 1, MATCH(S$7, 'PSIP storage'!$C$1:$Z$1, 0))</f>
        <v>463</v>
      </c>
      <c r="T42" s="26">
        <f>INDEX('PSIP storage'!$C78:$Z78, 1, MATCH(T$7, 'PSIP storage'!$C$1:$Z$1, 0))</f>
        <v>1234</v>
      </c>
      <c r="U42" s="26">
        <f>INDEX('PSIP storage'!$C78:$Z78, 1, MATCH(U$7, 'PSIP storage'!$C$1:$Z$1, 0))</f>
        <v>1486</v>
      </c>
      <c r="V42" s="26">
        <f t="shared" si="4"/>
        <v>4532.606709900123</v>
      </c>
    </row>
    <row r="43" spans="1:22">
      <c r="A43" s="18">
        <v>2044</v>
      </c>
      <c r="B43" s="19">
        <v>3303.4112480617132</v>
      </c>
      <c r="C43" s="19">
        <v>6451.7858148397536</v>
      </c>
      <c r="D43" s="19">
        <v>7775.0619718298249</v>
      </c>
      <c r="E43" s="19">
        <v>6930.6720860871246</v>
      </c>
      <c r="F43" s="19">
        <v>2151.4495125407711</v>
      </c>
      <c r="G43" s="14">
        <v>2827</v>
      </c>
      <c r="H43" s="14">
        <v>8816</v>
      </c>
      <c r="I43" s="14">
        <v>2637</v>
      </c>
      <c r="J43" s="14">
        <v>2490</v>
      </c>
      <c r="K43" s="14">
        <v>1832</v>
      </c>
      <c r="L43" s="15">
        <v>8979</v>
      </c>
      <c r="M43" s="14">
        <v>4707</v>
      </c>
      <c r="N43" s="16">
        <v>3693</v>
      </c>
      <c r="O43" s="17">
        <v>2181</v>
      </c>
      <c r="P43" s="14">
        <f t="shared" si="2"/>
        <v>2827</v>
      </c>
      <c r="Q43" s="26">
        <f t="shared" si="3"/>
        <v>2381.6546103826336</v>
      </c>
      <c r="R43" s="26">
        <f>INDEX('PSIP storage'!$C79:$Z79, 1, MATCH(R$7, 'PSIP storage'!$C$1:$Z$1, 0))</f>
        <v>307</v>
      </c>
      <c r="S43" s="26">
        <f>INDEX('PSIP storage'!$C79:$Z79, 1, MATCH(S$7, 'PSIP storage'!$C$1:$Z$1, 0))</f>
        <v>461</v>
      </c>
      <c r="T43" s="26">
        <f>INDEX('PSIP storage'!$C79:$Z79, 1, MATCH(T$7, 'PSIP storage'!$C$1:$Z$1, 0))</f>
        <v>1229</v>
      </c>
      <c r="U43" s="26">
        <f>INDEX('PSIP storage'!$C79:$Z79, 1, MATCH(U$7, 'PSIP storage'!$C$1:$Z$1, 0))</f>
        <v>1480</v>
      </c>
      <c r="V43" s="26">
        <f t="shared" si="4"/>
        <v>4614.1936306783255</v>
      </c>
    </row>
    <row r="44" spans="1:22" ht="17" thickBot="1">
      <c r="A44" s="20">
        <v>2045</v>
      </c>
      <c r="B44" s="19">
        <v>3332.5273717840419</v>
      </c>
      <c r="C44" s="19">
        <v>6513.966741544943</v>
      </c>
      <c r="D44" s="19">
        <v>7906.9227087475156</v>
      </c>
      <c r="E44" s="19">
        <v>7045.6450252899594</v>
      </c>
      <c r="F44" s="19">
        <v>2145.7864954888796</v>
      </c>
      <c r="G44" s="21">
        <v>2819</v>
      </c>
      <c r="H44" s="21">
        <v>8975</v>
      </c>
      <c r="I44" s="21">
        <v>2684</v>
      </c>
      <c r="J44" s="21">
        <v>2535</v>
      </c>
      <c r="K44" s="21">
        <v>1865</v>
      </c>
      <c r="L44" s="22">
        <v>9141</v>
      </c>
      <c r="M44" s="21">
        <v>4791</v>
      </c>
      <c r="N44" s="23">
        <v>3760</v>
      </c>
      <c r="O44" s="24">
        <v>2220</v>
      </c>
      <c r="P44" s="21">
        <f t="shared" si="2"/>
        <v>2819</v>
      </c>
      <c r="Q44" s="26">
        <f t="shared" si="3"/>
        <v>2375.3856505061899</v>
      </c>
      <c r="R44" s="26">
        <f>INDEX('PSIP storage'!$C80:$Z80, 1, MATCH(R$7, 'PSIP storage'!$C$1:$Z$1, 0))</f>
        <v>306</v>
      </c>
      <c r="S44" s="26">
        <f>INDEX('PSIP storage'!$C80:$Z80, 1, MATCH(S$7, 'PSIP storage'!$C$1:$Z$1, 0))</f>
        <v>459</v>
      </c>
      <c r="T44" s="26">
        <f>INDEX('PSIP storage'!$C80:$Z80, 1, MATCH(T$7, 'PSIP storage'!$C$1:$Z$1, 0))</f>
        <v>1224</v>
      </c>
      <c r="U44" s="26">
        <f>INDEX('PSIP storage'!$C80:$Z80, 1, MATCH(U$7, 'PSIP storage'!$C$1:$Z$1, 0))</f>
        <v>1475</v>
      </c>
      <c r="V44" s="26">
        <f t="shared" si="4"/>
        <v>4697.2491160305353</v>
      </c>
    </row>
    <row r="45" spans="1:22">
      <c r="A45" s="188">
        <v>2046</v>
      </c>
      <c r="B45" s="182">
        <f t="shared" ref="B45:K49" si="5">(1+inflation_rate)*B44</f>
        <v>3392.5128644761548</v>
      </c>
      <c r="C45" s="182">
        <f t="shared" si="5"/>
        <v>6631.2181428927524</v>
      </c>
      <c r="D45" s="182">
        <f t="shared" si="5"/>
        <v>8049.2473175049709</v>
      </c>
      <c r="E45" s="182">
        <f t="shared" si="5"/>
        <v>7172.4666357451788</v>
      </c>
      <c r="F45" s="182">
        <f t="shared" si="5"/>
        <v>2184.4106524076797</v>
      </c>
      <c r="G45" s="189">
        <f t="shared" si="5"/>
        <v>2869.7420000000002</v>
      </c>
      <c r="H45" s="189">
        <f t="shared" si="5"/>
        <v>9136.5499999999993</v>
      </c>
      <c r="I45" s="189">
        <f t="shared" si="5"/>
        <v>2732.3119999999999</v>
      </c>
      <c r="J45" s="189">
        <f t="shared" si="5"/>
        <v>2580.63</v>
      </c>
      <c r="K45" s="189">
        <f t="shared" si="5"/>
        <v>1898.57</v>
      </c>
      <c r="L45" s="190">
        <f t="shared" ref="L45:U49" si="6">(1+inflation_rate)*L44</f>
        <v>9305.5380000000005</v>
      </c>
      <c r="M45" s="189">
        <f t="shared" si="6"/>
        <v>4877.2380000000003</v>
      </c>
      <c r="N45" s="191">
        <f t="shared" si="6"/>
        <v>3827.68</v>
      </c>
      <c r="O45" s="192">
        <f t="shared" si="6"/>
        <v>2259.96</v>
      </c>
      <c r="P45" s="189">
        <f t="shared" si="6"/>
        <v>2869.7420000000002</v>
      </c>
      <c r="Q45" s="187">
        <f t="shared" si="6"/>
        <v>2418.1425922153012</v>
      </c>
      <c r="R45" s="187">
        <f t="shared" si="6"/>
        <v>311.50799999999998</v>
      </c>
      <c r="S45" s="187">
        <f t="shared" si="6"/>
        <v>467.262</v>
      </c>
      <c r="T45" s="187">
        <f t="shared" si="6"/>
        <v>1246.0319999999999</v>
      </c>
      <c r="U45" s="187">
        <f t="shared" si="6"/>
        <v>1501.55</v>
      </c>
      <c r="V45" s="187">
        <f t="shared" si="4"/>
        <v>4781.799600119085</v>
      </c>
    </row>
    <row r="46" spans="1:22">
      <c r="A46" s="188">
        <v>2047</v>
      </c>
      <c r="B46" s="182">
        <f t="shared" si="5"/>
        <v>3453.5780960367256</v>
      </c>
      <c r="C46" s="182">
        <f t="shared" si="5"/>
        <v>6750.5800694648224</v>
      </c>
      <c r="D46" s="182">
        <f t="shared" si="5"/>
        <v>8194.1337692200595</v>
      </c>
      <c r="E46" s="182">
        <f t="shared" si="5"/>
        <v>7301.5710351885918</v>
      </c>
      <c r="F46" s="182">
        <f t="shared" si="5"/>
        <v>2223.7300441510179</v>
      </c>
      <c r="G46" s="189">
        <f t="shared" si="5"/>
        <v>2921.3973560000004</v>
      </c>
      <c r="H46" s="189">
        <f t="shared" si="5"/>
        <v>9301.0078999999987</v>
      </c>
      <c r="I46" s="189">
        <f t="shared" si="5"/>
        <v>2781.4936159999997</v>
      </c>
      <c r="J46" s="189">
        <f t="shared" si="5"/>
        <v>2627.0813400000002</v>
      </c>
      <c r="K46" s="189">
        <f t="shared" si="5"/>
        <v>1932.7442599999999</v>
      </c>
      <c r="L46" s="190">
        <f t="shared" si="6"/>
        <v>9473.0376840000008</v>
      </c>
      <c r="M46" s="189">
        <f t="shared" si="6"/>
        <v>4965.028284</v>
      </c>
      <c r="N46" s="191">
        <f t="shared" si="6"/>
        <v>3896.5782399999998</v>
      </c>
      <c r="O46" s="192">
        <f t="shared" si="6"/>
        <v>2300.6392799999999</v>
      </c>
      <c r="P46" s="189">
        <f t="shared" si="6"/>
        <v>2921.3973560000004</v>
      </c>
      <c r="Q46" s="187">
        <f t="shared" si="6"/>
        <v>2461.6691588751764</v>
      </c>
      <c r="R46" s="187">
        <f t="shared" si="6"/>
        <v>317.11514399999999</v>
      </c>
      <c r="S46" s="187">
        <f t="shared" si="6"/>
        <v>475.67271599999998</v>
      </c>
      <c r="T46" s="187">
        <f t="shared" si="6"/>
        <v>1268.4605759999999</v>
      </c>
      <c r="U46" s="187">
        <f t="shared" si="6"/>
        <v>1528.5779</v>
      </c>
      <c r="V46" s="187">
        <f t="shared" si="4"/>
        <v>4867.8719929212284</v>
      </c>
    </row>
    <row r="47" spans="1:22">
      <c r="A47" s="188">
        <v>2048</v>
      </c>
      <c r="B47" s="182">
        <f t="shared" si="5"/>
        <v>3515.7425017653868</v>
      </c>
      <c r="C47" s="182">
        <f t="shared" si="5"/>
        <v>6872.0905107151893</v>
      </c>
      <c r="D47" s="182">
        <f t="shared" si="5"/>
        <v>8341.6281770660207</v>
      </c>
      <c r="E47" s="182">
        <f t="shared" si="5"/>
        <v>7432.999313821987</v>
      </c>
      <c r="F47" s="182">
        <f t="shared" si="5"/>
        <v>2263.7571849457363</v>
      </c>
      <c r="G47" s="189">
        <f t="shared" si="5"/>
        <v>2973.9825084080003</v>
      </c>
      <c r="H47" s="189">
        <f t="shared" si="5"/>
        <v>9468.4260421999988</v>
      </c>
      <c r="I47" s="189">
        <f t="shared" si="5"/>
        <v>2831.5605010879999</v>
      </c>
      <c r="J47" s="189">
        <f t="shared" si="5"/>
        <v>2674.3688041200003</v>
      </c>
      <c r="K47" s="189">
        <f t="shared" si="5"/>
        <v>1967.5336566799999</v>
      </c>
      <c r="L47" s="190">
        <f t="shared" si="6"/>
        <v>9643.5523623120007</v>
      </c>
      <c r="M47" s="189">
        <f t="shared" si="6"/>
        <v>5054.398793112</v>
      </c>
      <c r="N47" s="191">
        <f t="shared" si="6"/>
        <v>3966.7166483199999</v>
      </c>
      <c r="O47" s="192">
        <f t="shared" si="6"/>
        <v>2342.0507870399997</v>
      </c>
      <c r="P47" s="189">
        <f t="shared" si="6"/>
        <v>2973.9825084080003</v>
      </c>
      <c r="Q47" s="187">
        <f t="shared" si="6"/>
        <v>2505.9792037349298</v>
      </c>
      <c r="R47" s="187">
        <f t="shared" si="6"/>
        <v>322.82321659199999</v>
      </c>
      <c r="S47" s="187">
        <f t="shared" si="6"/>
        <v>484.23482488799999</v>
      </c>
      <c r="T47" s="187">
        <f t="shared" si="6"/>
        <v>1291.292866368</v>
      </c>
      <c r="U47" s="187">
        <f t="shared" si="6"/>
        <v>1556.0923021999999</v>
      </c>
      <c r="V47" s="187">
        <f t="shared" si="4"/>
        <v>4955.4936887938102</v>
      </c>
    </row>
    <row r="48" spans="1:22">
      <c r="A48" s="188">
        <v>2049</v>
      </c>
      <c r="B48" s="182">
        <f t="shared" si="5"/>
        <v>3579.0258667971639</v>
      </c>
      <c r="C48" s="182">
        <f t="shared" si="5"/>
        <v>6995.7881399080625</v>
      </c>
      <c r="D48" s="182">
        <f t="shared" si="5"/>
        <v>8491.777484253209</v>
      </c>
      <c r="E48" s="182">
        <f t="shared" si="5"/>
        <v>7566.7933014707833</v>
      </c>
      <c r="F48" s="182">
        <f t="shared" si="5"/>
        <v>2304.5048142747596</v>
      </c>
      <c r="G48" s="189">
        <f t="shared" si="5"/>
        <v>3027.5141935593442</v>
      </c>
      <c r="H48" s="189">
        <f t="shared" si="5"/>
        <v>9638.857710959599</v>
      </c>
      <c r="I48" s="189">
        <f t="shared" si="5"/>
        <v>2882.528590107584</v>
      </c>
      <c r="J48" s="189">
        <f t="shared" si="5"/>
        <v>2722.5074425941602</v>
      </c>
      <c r="K48" s="189">
        <f t="shared" si="5"/>
        <v>2002.9492625002399</v>
      </c>
      <c r="L48" s="190">
        <f t="shared" si="6"/>
        <v>9817.136304833617</v>
      </c>
      <c r="M48" s="189">
        <f t="shared" si="6"/>
        <v>5145.3779713880158</v>
      </c>
      <c r="N48" s="191">
        <f t="shared" si="6"/>
        <v>4038.1175479897597</v>
      </c>
      <c r="O48" s="192">
        <f t="shared" si="6"/>
        <v>2384.2077012067198</v>
      </c>
      <c r="P48" s="189">
        <f t="shared" si="6"/>
        <v>3027.5141935593442</v>
      </c>
      <c r="Q48" s="187">
        <f t="shared" si="6"/>
        <v>2551.0868294021584</v>
      </c>
      <c r="R48" s="187">
        <f t="shared" si="6"/>
        <v>328.63403449065601</v>
      </c>
      <c r="S48" s="187">
        <f t="shared" si="6"/>
        <v>492.95105173598398</v>
      </c>
      <c r="T48" s="187">
        <f t="shared" si="6"/>
        <v>1314.536137962624</v>
      </c>
      <c r="U48" s="187">
        <f t="shared" si="6"/>
        <v>1584.1019636395999</v>
      </c>
      <c r="V48" s="187">
        <f t="shared" si="4"/>
        <v>5044.692575192099</v>
      </c>
    </row>
    <row r="49" spans="1:22" ht="17" thickBot="1">
      <c r="A49" s="188">
        <v>2050</v>
      </c>
      <c r="B49" s="182">
        <f t="shared" si="5"/>
        <v>3643.4483323995128</v>
      </c>
      <c r="C49" s="182">
        <f t="shared" si="5"/>
        <v>7121.7123264264073</v>
      </c>
      <c r="D49" s="182">
        <f t="shared" si="5"/>
        <v>8644.6294789697677</v>
      </c>
      <c r="E49" s="182">
        <f t="shared" si="5"/>
        <v>7702.9955808972572</v>
      </c>
      <c r="F49" s="182">
        <f t="shared" si="5"/>
        <v>2345.9859009317051</v>
      </c>
      <c r="G49" s="183">
        <f t="shared" si="5"/>
        <v>3082.0094490434126</v>
      </c>
      <c r="H49" s="183">
        <f t="shared" si="5"/>
        <v>9812.3571497568719</v>
      </c>
      <c r="I49" s="183">
        <f t="shared" si="5"/>
        <v>2934.4141047295207</v>
      </c>
      <c r="J49" s="183">
        <f t="shared" si="5"/>
        <v>2771.512576560855</v>
      </c>
      <c r="K49" s="183">
        <f t="shared" si="5"/>
        <v>2039.0023492252442</v>
      </c>
      <c r="L49" s="184">
        <f t="shared" si="6"/>
        <v>9993.8447583206216</v>
      </c>
      <c r="M49" s="183">
        <f t="shared" si="6"/>
        <v>5237.9947748730001</v>
      </c>
      <c r="N49" s="185">
        <f t="shared" si="6"/>
        <v>4110.803663853575</v>
      </c>
      <c r="O49" s="186">
        <f t="shared" si="6"/>
        <v>2427.123439828441</v>
      </c>
      <c r="P49" s="183">
        <f t="shared" si="6"/>
        <v>3082.0094490434126</v>
      </c>
      <c r="Q49" s="187">
        <f t="shared" si="6"/>
        <v>2597.0063923313974</v>
      </c>
      <c r="R49" s="187">
        <f t="shared" si="6"/>
        <v>334.54944711148784</v>
      </c>
      <c r="S49" s="187">
        <f t="shared" si="6"/>
        <v>501.82417066723173</v>
      </c>
      <c r="T49" s="187">
        <f t="shared" si="6"/>
        <v>1338.1977884459513</v>
      </c>
      <c r="U49" s="187">
        <f t="shared" si="6"/>
        <v>1612.6157989851129</v>
      </c>
      <c r="V49" s="187">
        <f t="shared" si="4"/>
        <v>5135.4970415455564</v>
      </c>
    </row>
    <row r="51" spans="1:22">
      <c r="A51" t="s">
        <v>153</v>
      </c>
    </row>
    <row r="52" spans="1:22" ht="68">
      <c r="A52" s="7" t="s">
        <v>43</v>
      </c>
      <c r="B52" s="8">
        <f>B10</f>
        <v>30</v>
      </c>
      <c r="C52" s="8">
        <f t="shared" ref="C52:O52" si="7">C10</f>
        <v>400</v>
      </c>
      <c r="D52" s="8">
        <f t="shared" si="7"/>
        <v>200</v>
      </c>
      <c r="E52" s="8">
        <f t="shared" si="7"/>
        <v>400</v>
      </c>
      <c r="F52" s="8">
        <f t="shared" si="7"/>
        <v>20</v>
      </c>
      <c r="G52" s="8" t="str">
        <f t="shared" si="7"/>
        <v>DG-PV</v>
      </c>
      <c r="H52" s="8">
        <f t="shared" si="7"/>
        <v>100</v>
      </c>
      <c r="I52" s="8" t="str">
        <f t="shared" si="7"/>
        <v>383 (3 x 1)</v>
      </c>
      <c r="J52" s="8" t="str">
        <f t="shared" si="7"/>
        <v>152 (1 x 1)</v>
      </c>
      <c r="K52" s="8">
        <f t="shared" si="7"/>
        <v>100</v>
      </c>
      <c r="L52" s="8">
        <f t="shared" si="7"/>
        <v>20</v>
      </c>
      <c r="M52" s="8" t="str">
        <f t="shared" si="7"/>
        <v>27 (3 x             9 MW)</v>
      </c>
      <c r="N52" s="8" t="str">
        <f t="shared" si="7"/>
        <v>54 (6 x              9 MW)</v>
      </c>
      <c r="O52" s="8" t="str">
        <f t="shared" si="7"/>
        <v>100 (6 x 16.8 MW) Power Barge</v>
      </c>
      <c r="P52" s="8"/>
      <c r="Q52" s="25"/>
    </row>
    <row r="53" spans="1:22">
      <c r="A53" s="113" t="s">
        <v>130</v>
      </c>
      <c r="B53" s="115">
        <f>VALUE(LEFT(B52, FIND(" ", B52&amp;" ")-1))</f>
        <v>30</v>
      </c>
      <c r="C53" s="115">
        <f t="shared" ref="C53:L53" si="8">VALUE(LEFT(C52, FIND(" ", C52&amp;" ")-1))</f>
        <v>400</v>
      </c>
      <c r="D53" s="115">
        <f t="shared" si="8"/>
        <v>200</v>
      </c>
      <c r="E53" s="115">
        <f t="shared" si="8"/>
        <v>400</v>
      </c>
      <c r="F53" s="115">
        <f t="shared" si="8"/>
        <v>20</v>
      </c>
      <c r="G53" s="116">
        <v>5.0000000000000001E-3</v>
      </c>
      <c r="H53" s="115">
        <f t="shared" si="8"/>
        <v>100</v>
      </c>
      <c r="I53" s="115">
        <f t="shared" si="8"/>
        <v>383</v>
      </c>
      <c r="J53" s="115">
        <f>INDEX('heat rates'!$B$3:$B$30, MATCH(J7, 'heat rates'!$E$3:$E$13, 0))</f>
        <v>150.58600000000001</v>
      </c>
      <c r="K53" s="115">
        <f t="shared" si="8"/>
        <v>100</v>
      </c>
      <c r="L53" s="115">
        <f t="shared" si="8"/>
        <v>20</v>
      </c>
      <c r="M53" s="116">
        <f>3*INDEX('heat rates'!$B$3:$B$30, MATCH(M7, 'heat rates'!$E$3:$E$13, 0))</f>
        <v>27.491580000000006</v>
      </c>
      <c r="N53" s="116">
        <f>6*INDEX('heat rates'!$B$3:$B$30, MATCH(N7, 'heat rates'!$E$3:$E$13, 0))</f>
        <v>48.84</v>
      </c>
      <c r="O53" s="116">
        <f>6*INDEX('heat rates'!$B$3:$B$30, MATCH(O7, 'heat rates'!$E$3:$E$13, 0))</f>
        <v>100.718352</v>
      </c>
      <c r="P53" s="116">
        <f t="shared" ref="P53:P63" si="9">G53</f>
        <v>5.0000000000000001E-3</v>
      </c>
      <c r="Q53" s="116">
        <f>F53</f>
        <v>20</v>
      </c>
      <c r="R53" s="115">
        <f>INDEX('PSIP storage'!$C$122:$Z$122, 1, MATCH(R$7, 'PSIP storage'!$C$1:$Z$1, 0))</f>
        <v>100</v>
      </c>
      <c r="S53" s="115">
        <f>INDEX('PSIP storage'!$C$122:$Z$122, 1, MATCH(S$7, 'PSIP storage'!$C$1:$Z$1, 0))</f>
        <v>100</v>
      </c>
      <c r="T53" s="115">
        <f>INDEX('PSIP storage'!$C$122:$Z$122, 1, MATCH(T$7, 'PSIP storage'!$C$1:$Z$1, 0))</f>
        <v>100</v>
      </c>
      <c r="U53" s="115">
        <f>INDEX('PSIP storage'!$C$122:$Z$122, 1, MATCH(U$7, 'PSIP storage'!$C$1:$Z$1, 0))</f>
        <v>30</v>
      </c>
      <c r="V53" s="115"/>
    </row>
    <row r="54" spans="1:22" ht="68">
      <c r="A54" s="107" t="s">
        <v>127</v>
      </c>
      <c r="B54" s="108">
        <v>13700</v>
      </c>
      <c r="C54" s="109" t="s">
        <v>150</v>
      </c>
      <c r="D54" s="109" t="s">
        <v>151</v>
      </c>
      <c r="E54" s="109" t="s">
        <v>151</v>
      </c>
      <c r="F54" s="110" t="s">
        <v>152</v>
      </c>
      <c r="G54" s="111" t="s">
        <v>51</v>
      </c>
      <c r="H54" s="112" t="s">
        <v>128</v>
      </c>
      <c r="I54" s="110">
        <v>20811</v>
      </c>
      <c r="J54" s="108">
        <v>23300</v>
      </c>
      <c r="K54" s="108">
        <v>16200</v>
      </c>
      <c r="L54" s="109" t="s">
        <v>128</v>
      </c>
      <c r="M54" s="108">
        <v>13700</v>
      </c>
      <c r="N54" s="108">
        <v>15100</v>
      </c>
      <c r="O54" s="108">
        <v>16200</v>
      </c>
      <c r="P54" s="111"/>
    </row>
    <row r="55" spans="1:22">
      <c r="A55" s="113" t="s">
        <v>130</v>
      </c>
      <c r="B55" s="114">
        <f>IF(B54="Included in CapEx", 0, B54)</f>
        <v>13700</v>
      </c>
      <c r="C55" s="114">
        <v>205000</v>
      </c>
      <c r="D55" s="114" t="s">
        <v>51</v>
      </c>
      <c r="E55" s="114" t="s">
        <v>51</v>
      </c>
      <c r="F55" s="113">
        <f>AVERAGE(2900, 13700)</f>
        <v>8300</v>
      </c>
      <c r="G55" s="114">
        <v>0</v>
      </c>
      <c r="H55" s="114">
        <f t="shared" ref="H55:O55" si="10">IF(H54="Included in CapEx", 0, H54)</f>
        <v>0</v>
      </c>
      <c r="I55" s="114">
        <f t="shared" si="10"/>
        <v>20811</v>
      </c>
      <c r="J55" s="114">
        <f t="shared" si="10"/>
        <v>23300</v>
      </c>
      <c r="K55" s="114">
        <f t="shared" si="10"/>
        <v>16200</v>
      </c>
      <c r="L55" s="114">
        <f t="shared" si="10"/>
        <v>0</v>
      </c>
      <c r="M55" s="114">
        <f t="shared" si="10"/>
        <v>13700</v>
      </c>
      <c r="N55" s="114">
        <f t="shared" si="10"/>
        <v>15100</v>
      </c>
      <c r="O55" s="114">
        <f t="shared" si="10"/>
        <v>16200</v>
      </c>
      <c r="P55" s="114">
        <f t="shared" si="9"/>
        <v>0</v>
      </c>
      <c r="Q55" s="117">
        <f>F55</f>
        <v>8300</v>
      </c>
      <c r="R55" s="114">
        <f>INDEX('PSIP storage'!$C$123:$Z$123, 1, MATCH(R$7, 'PSIP storage'!$C$1:$Z$1, 0))</f>
        <v>15300</v>
      </c>
      <c r="S55" s="114">
        <f>INDEX('PSIP storage'!$C$123:$Z$123, 1, MATCH(S$7, 'PSIP storage'!$C$1:$Z$1, 0))</f>
        <v>15300</v>
      </c>
      <c r="T55" s="114">
        <f>INDEX('PSIP storage'!$C$123:$Z$123, 1, MATCH(T$7, 'PSIP storage'!$C$1:$Z$1, 0))</f>
        <v>15300</v>
      </c>
      <c r="U55" s="114">
        <f>INDEX('PSIP storage'!$C$123:$Z$123, 1, MATCH(U$7, 'PSIP storage'!$C$1:$Z$1, 0))</f>
        <v>13100</v>
      </c>
      <c r="V55" s="114"/>
    </row>
    <row r="56" spans="1:22">
      <c r="A56" s="113"/>
      <c r="B56" s="114"/>
      <c r="C56" s="26"/>
      <c r="D56" s="26"/>
      <c r="E56" s="26"/>
      <c r="F56" s="26"/>
      <c r="G56" s="26"/>
      <c r="H56" s="26"/>
      <c r="I56" s="114"/>
      <c r="J56" s="114"/>
      <c r="K56" s="114"/>
      <c r="L56" s="114"/>
      <c r="M56" s="114"/>
      <c r="N56" s="114"/>
      <c r="O56" s="114"/>
      <c r="P56" s="26"/>
    </row>
    <row r="57" spans="1:22">
      <c r="A57" s="114"/>
      <c r="B57" s="114" t="str">
        <f>B7</f>
        <v>OnshoreWind</v>
      </c>
      <c r="C57" s="114" t="str">
        <f t="shared" ref="C57:V57" si="11">C7</f>
        <v>OffshoreWind</v>
      </c>
      <c r="D57" s="114" t="str">
        <f t="shared" si="11"/>
        <v>MauiOahuWind200</v>
      </c>
      <c r="E57" s="114" t="str">
        <f t="shared" si="11"/>
        <v>MauiOahuWind400</v>
      </c>
      <c r="F57" s="114" t="str">
        <f t="shared" si="11"/>
        <v>CentralFixedPV</v>
      </c>
      <c r="G57" s="114" t="str">
        <f t="shared" si="11"/>
        <v>FlatDistPV</v>
      </c>
      <c r="H57" s="114" t="str">
        <f t="shared" si="11"/>
        <v>SolarCSPStorage</v>
      </c>
      <c r="I57" s="114" t="str">
        <f t="shared" si="11"/>
        <v>CC_383</v>
      </c>
      <c r="J57" s="114" t="str">
        <f t="shared" si="11"/>
        <v>CC_152</v>
      </c>
      <c r="K57" s="114" t="str">
        <f t="shared" si="11"/>
        <v>CT_100</v>
      </c>
      <c r="L57" s="114" t="str">
        <f t="shared" si="11"/>
        <v>Biomass</v>
      </c>
      <c r="M57" s="114" t="str">
        <f t="shared" si="11"/>
        <v>IC_MCBH</v>
      </c>
      <c r="N57" s="114" t="str">
        <f t="shared" si="11"/>
        <v>IC_Schofield</v>
      </c>
      <c r="O57" s="114" t="str">
        <f t="shared" si="11"/>
        <v>IC_Barge</v>
      </c>
      <c r="P57" s="114" t="str">
        <f t="shared" si="11"/>
        <v>SlopedDistPV</v>
      </c>
      <c r="Q57" s="114" t="str">
        <f t="shared" si="11"/>
        <v>CentralTrackingPV</v>
      </c>
      <c r="R57" s="114" t="str">
        <f t="shared" si="11"/>
        <v>Battery_Conting</v>
      </c>
      <c r="S57" s="114" t="str">
        <f t="shared" si="11"/>
        <v>Battery_Reg</v>
      </c>
      <c r="T57" s="114" t="str">
        <f t="shared" si="11"/>
        <v>Battery_4</v>
      </c>
      <c r="U57" s="114" t="str">
        <f t="shared" ref="U57" si="12">U7</f>
        <v>Battery_6</v>
      </c>
      <c r="V57" s="114" t="str">
        <f t="shared" si="11"/>
        <v>Lake_Wilson</v>
      </c>
    </row>
    <row r="58" spans="1:22">
      <c r="A58" s="113" t="s">
        <v>129</v>
      </c>
      <c r="B58" s="26">
        <f>B55/B53</f>
        <v>456.66666666666669</v>
      </c>
      <c r="C58" s="26">
        <f t="shared" ref="C58:P58" si="13">C55/C53</f>
        <v>512.5</v>
      </c>
      <c r="D58" s="26" t="e">
        <f t="shared" si="13"/>
        <v>#VALUE!</v>
      </c>
      <c r="E58" s="26" t="e">
        <f t="shared" si="13"/>
        <v>#VALUE!</v>
      </c>
      <c r="F58" s="26">
        <f t="shared" si="13"/>
        <v>415</v>
      </c>
      <c r="G58" s="26">
        <f t="shared" si="13"/>
        <v>0</v>
      </c>
      <c r="H58" s="26">
        <f t="shared" si="13"/>
        <v>0</v>
      </c>
      <c r="I58" s="26">
        <f t="shared" si="13"/>
        <v>54.336814621409921</v>
      </c>
      <c r="J58" s="26">
        <f t="shared" si="13"/>
        <v>154.72885925650456</v>
      </c>
      <c r="K58" s="26">
        <f t="shared" si="13"/>
        <v>162</v>
      </c>
      <c r="L58" s="26">
        <f t="shared" si="13"/>
        <v>0</v>
      </c>
      <c r="M58" s="26">
        <f t="shared" si="13"/>
        <v>498.3343991142014</v>
      </c>
      <c r="N58" s="26">
        <f t="shared" si="13"/>
        <v>309.17280917280914</v>
      </c>
      <c r="O58" s="26">
        <f t="shared" si="13"/>
        <v>160.84456981583654</v>
      </c>
      <c r="P58" s="26">
        <f t="shared" si="13"/>
        <v>0</v>
      </c>
      <c r="Q58" s="26">
        <f t="shared" ref="Q58:T58" si="14">Q55/Q53</f>
        <v>415</v>
      </c>
      <c r="R58" s="26">
        <f t="shared" si="14"/>
        <v>153</v>
      </c>
      <c r="S58" s="26">
        <f t="shared" si="14"/>
        <v>153</v>
      </c>
      <c r="T58" s="26">
        <f t="shared" si="14"/>
        <v>153</v>
      </c>
      <c r="U58" s="26">
        <f t="shared" ref="U58" si="15">U55/U53</f>
        <v>436.66666666666669</v>
      </c>
      <c r="V58" s="113">
        <f>AVERAGE(B58,Q58)</f>
        <v>435.83333333333337</v>
      </c>
    </row>
    <row r="60" spans="1:22">
      <c r="A60" s="124" t="s">
        <v>143</v>
      </c>
      <c r="B60" s="125">
        <v>27.4</v>
      </c>
      <c r="C60" s="125">
        <v>96.71</v>
      </c>
      <c r="D60" s="125">
        <v>27.4</v>
      </c>
      <c r="E60" s="125">
        <v>27.4</v>
      </c>
      <c r="F60" s="126">
        <v>22.97</v>
      </c>
      <c r="G60" t="s">
        <v>51</v>
      </c>
      <c r="H60" s="125">
        <v>92.38</v>
      </c>
      <c r="I60" s="131">
        <f>(8.79+8.24+8.66+5.24)/2*1000000/383000</f>
        <v>40.378590078328983</v>
      </c>
      <c r="J60" s="126">
        <v>17.29</v>
      </c>
      <c r="K60" s="126">
        <v>9.01</v>
      </c>
      <c r="L60" s="125">
        <v>126.1</v>
      </c>
      <c r="M60" s="125">
        <v>34.46</v>
      </c>
      <c r="N60" s="125">
        <v>34.46</v>
      </c>
      <c r="O60" s="125">
        <v>34.46</v>
      </c>
      <c r="P60" t="str">
        <f t="shared" si="9"/>
        <v>NA</v>
      </c>
    </row>
    <row r="61" spans="1:22">
      <c r="A61" s="124" t="s">
        <v>144</v>
      </c>
      <c r="B61" s="125">
        <v>0</v>
      </c>
      <c r="C61" s="125">
        <v>0</v>
      </c>
      <c r="D61" s="125">
        <v>0</v>
      </c>
      <c r="E61" s="125">
        <v>0</v>
      </c>
      <c r="F61" s="125">
        <v>0</v>
      </c>
      <c r="G61" t="s">
        <v>51</v>
      </c>
      <c r="H61" s="125">
        <v>0</v>
      </c>
      <c r="I61" s="131">
        <f>(1.62+0.55)/2</f>
        <v>1.085</v>
      </c>
      <c r="J61" s="126">
        <v>4.49</v>
      </c>
      <c r="K61" s="126">
        <v>12.99</v>
      </c>
      <c r="L61" s="127">
        <v>66.56</v>
      </c>
      <c r="M61" s="128">
        <v>20.96</v>
      </c>
      <c r="N61" s="128">
        <v>20.96</v>
      </c>
      <c r="O61" s="128">
        <v>20.96</v>
      </c>
      <c r="P61" t="str">
        <f t="shared" si="9"/>
        <v>NA</v>
      </c>
    </row>
    <row r="62" spans="1:22">
      <c r="A62" t="s">
        <v>145</v>
      </c>
      <c r="B62" s="26">
        <f>B60</f>
        <v>27.4</v>
      </c>
      <c r="C62" s="26">
        <f t="shared" ref="C62:O63" si="16">C60</f>
        <v>96.71</v>
      </c>
      <c r="D62" s="26">
        <f t="shared" si="16"/>
        <v>27.4</v>
      </c>
      <c r="E62" s="26">
        <f t="shared" si="16"/>
        <v>27.4</v>
      </c>
      <c r="F62" s="26">
        <f t="shared" si="16"/>
        <v>22.97</v>
      </c>
      <c r="G62" s="113">
        <v>0</v>
      </c>
      <c r="H62" s="26">
        <f t="shared" si="16"/>
        <v>92.38</v>
      </c>
      <c r="I62" s="26">
        <f t="shared" ref="I62" si="17">I60</f>
        <v>40.378590078328983</v>
      </c>
      <c r="J62" s="26">
        <f t="shared" si="16"/>
        <v>17.29</v>
      </c>
      <c r="K62" s="26">
        <f t="shared" si="16"/>
        <v>9.01</v>
      </c>
      <c r="L62" s="26">
        <f t="shared" si="16"/>
        <v>126.1</v>
      </c>
      <c r="M62" s="26">
        <f t="shared" si="16"/>
        <v>34.46</v>
      </c>
      <c r="N62" s="26">
        <f t="shared" si="16"/>
        <v>34.46</v>
      </c>
      <c r="O62" s="26">
        <f t="shared" si="16"/>
        <v>34.46</v>
      </c>
      <c r="P62" s="113">
        <f t="shared" si="9"/>
        <v>0</v>
      </c>
      <c r="Q62" s="113">
        <f>B62</f>
        <v>27.4</v>
      </c>
      <c r="R62" s="26">
        <f>INDEX('PSIP storage'!$C$127:$Z$127, 1, MATCH(R$7, 'PSIP storage'!$C$1:$Z$1, 0))</f>
        <v>5.42</v>
      </c>
      <c r="S62" s="26">
        <f>INDEX('PSIP storage'!$C$127:$Z$127, 1, MATCH(S$7, 'PSIP storage'!$C$1:$Z$1, 0))</f>
        <v>7.61</v>
      </c>
      <c r="T62" s="26">
        <f>INDEX('PSIP storage'!$C$127:$Z$127, 1, MATCH(T$7, 'PSIP storage'!$C$1:$Z$1, 0))</f>
        <v>19.47</v>
      </c>
      <c r="U62" s="26">
        <f>INDEX('PSIP storage'!$C$127:$Z$127, 1, MATCH(U$7, 'PSIP storage'!$C$1:$Z$1, 0))</f>
        <v>27.49</v>
      </c>
      <c r="V62" s="26">
        <f>0.015*V15</f>
        <v>42</v>
      </c>
    </row>
    <row r="63" spans="1:22">
      <c r="A63" t="s">
        <v>146</v>
      </c>
      <c r="B63" s="26">
        <f>B61</f>
        <v>0</v>
      </c>
      <c r="C63" s="26">
        <f t="shared" si="16"/>
        <v>0</v>
      </c>
      <c r="D63" s="26">
        <f t="shared" si="16"/>
        <v>0</v>
      </c>
      <c r="E63" s="26">
        <f t="shared" si="16"/>
        <v>0</v>
      </c>
      <c r="F63" s="26">
        <f t="shared" si="16"/>
        <v>0</v>
      </c>
      <c r="G63" s="113">
        <v>0</v>
      </c>
      <c r="H63" s="26">
        <f t="shared" si="16"/>
        <v>0</v>
      </c>
      <c r="I63" s="26">
        <f t="shared" ref="I63" si="18">I61</f>
        <v>1.085</v>
      </c>
      <c r="J63" s="26">
        <f t="shared" si="16"/>
        <v>4.49</v>
      </c>
      <c r="K63" s="26">
        <f t="shared" si="16"/>
        <v>12.99</v>
      </c>
      <c r="L63" s="26">
        <f t="shared" si="16"/>
        <v>66.56</v>
      </c>
      <c r="M63" s="26">
        <f t="shared" si="16"/>
        <v>20.96</v>
      </c>
      <c r="N63" s="26">
        <f t="shared" si="16"/>
        <v>20.96</v>
      </c>
      <c r="O63" s="26">
        <f t="shared" si="16"/>
        <v>20.96</v>
      </c>
      <c r="P63" s="113">
        <f t="shared" si="9"/>
        <v>0</v>
      </c>
      <c r="Q63" s="113">
        <f>B63</f>
        <v>0</v>
      </c>
      <c r="R63" s="26">
        <f>INDEX('PSIP storage'!$C$128:$Z$128, 1, MATCH(R$7, 'PSIP storage'!$C$1:$Z$1, 0))</f>
        <v>0</v>
      </c>
      <c r="S63" s="26">
        <f>INDEX('PSIP storage'!$C$128:$Z$128, 1, MATCH(S$7, 'PSIP storage'!$C$1:$Z$1, 0))</f>
        <v>0</v>
      </c>
      <c r="T63" s="26">
        <f>INDEX('PSIP storage'!$C$128:$Z$128, 1, MATCH(T$7, 'PSIP storage'!$C$1:$Z$1, 0))</f>
        <v>0</v>
      </c>
      <c r="U63" s="26">
        <f>INDEX('PSIP storage'!$C$128:$Z$128, 1, MATCH(U$7, 'PSIP storage'!$C$1:$Z$1, 0))</f>
        <v>0</v>
      </c>
      <c r="V63" s="26">
        <v>0</v>
      </c>
    </row>
  </sheetData>
  <mergeCells count="21">
    <mergeCell ref="V13:V14"/>
    <mergeCell ref="A12:O12"/>
    <mergeCell ref="B13:B14"/>
    <mergeCell ref="C13:C14"/>
    <mergeCell ref="D13:D14"/>
    <mergeCell ref="E13:E14"/>
    <mergeCell ref="F13:F14"/>
    <mergeCell ref="G13:G14"/>
    <mergeCell ref="H13:H14"/>
    <mergeCell ref="I13:I14"/>
    <mergeCell ref="J13:J14"/>
    <mergeCell ref="K13:K14"/>
    <mergeCell ref="L13:L14"/>
    <mergeCell ref="M13:M14"/>
    <mergeCell ref="N13:N14"/>
    <mergeCell ref="O13:O14"/>
    <mergeCell ref="P13:P14"/>
    <mergeCell ref="R13:R14"/>
    <mergeCell ref="S13:S14"/>
    <mergeCell ref="U13:U14"/>
    <mergeCell ref="T13:T14"/>
  </mergeCells>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B132"/>
  <sheetViews>
    <sheetView workbookViewId="0">
      <pane ySplit="1" topLeftCell="A2" activePane="bottomLeft" state="frozenSplit"/>
      <selection pane="bottomLeft"/>
    </sheetView>
  </sheetViews>
  <sheetFormatPr baseColWidth="10" defaultRowHeight="16"/>
  <cols>
    <col min="3" max="3" width="11.5" bestFit="1" customWidth="1"/>
  </cols>
  <sheetData>
    <row r="1" spans="1:28" ht="17" thickBot="1">
      <c r="A1" s="27" t="s">
        <v>190</v>
      </c>
      <c r="B1" s="25" t="s">
        <v>62</v>
      </c>
      <c r="C1" s="25" t="s">
        <v>85</v>
      </c>
      <c r="D1" s="25"/>
      <c r="E1" s="25"/>
      <c r="F1" s="25"/>
      <c r="G1" s="25"/>
      <c r="H1" s="25" t="s">
        <v>206</v>
      </c>
      <c r="I1" s="25"/>
      <c r="J1" s="25"/>
      <c r="K1" s="25"/>
      <c r="L1" s="25"/>
      <c r="M1" s="25" t="s">
        <v>207</v>
      </c>
      <c r="N1" s="25"/>
      <c r="O1" s="25"/>
      <c r="P1" s="25"/>
      <c r="Q1" s="25"/>
      <c r="R1" s="25" t="s">
        <v>191</v>
      </c>
      <c r="S1" s="25"/>
      <c r="T1" s="25" t="s">
        <v>192</v>
      </c>
      <c r="U1" s="25" t="s">
        <v>193</v>
      </c>
      <c r="V1" s="25"/>
      <c r="W1" s="25"/>
      <c r="X1" s="25"/>
      <c r="Y1" s="25"/>
      <c r="Z1" s="25"/>
    </row>
    <row r="2" spans="1:28" ht="21">
      <c r="B2" s="205" t="s">
        <v>70</v>
      </c>
      <c r="C2" s="206"/>
      <c r="D2" s="206"/>
      <c r="E2" s="206"/>
      <c r="F2" s="206"/>
      <c r="G2" s="206"/>
      <c r="H2" s="206"/>
      <c r="I2" s="206"/>
      <c r="J2" s="206"/>
      <c r="K2" s="206"/>
      <c r="L2" s="206"/>
      <c r="M2" s="206"/>
      <c r="N2" s="206"/>
      <c r="O2" s="206"/>
      <c r="P2" s="206"/>
      <c r="Q2" s="206"/>
      <c r="R2" s="206"/>
      <c r="S2" s="206"/>
      <c r="T2" s="206"/>
      <c r="U2" s="206"/>
      <c r="V2" s="206"/>
      <c r="W2" s="206"/>
      <c r="X2" s="206"/>
      <c r="Y2" s="206"/>
      <c r="Z2" s="207"/>
      <c r="AA2" s="27"/>
      <c r="AB2" s="27"/>
    </row>
    <row r="3" spans="1:28" ht="21">
      <c r="A3" s="27"/>
      <c r="B3" s="208" t="s">
        <v>71</v>
      </c>
      <c r="C3" s="209"/>
      <c r="D3" s="209"/>
      <c r="E3" s="209"/>
      <c r="F3" s="209"/>
      <c r="G3" s="209"/>
      <c r="H3" s="209"/>
      <c r="I3" s="209"/>
      <c r="J3" s="209"/>
      <c r="K3" s="209"/>
      <c r="L3" s="209"/>
      <c r="M3" s="209"/>
      <c r="N3" s="209"/>
      <c r="O3" s="209"/>
      <c r="P3" s="209"/>
      <c r="Q3" s="209"/>
      <c r="R3" s="209"/>
      <c r="S3" s="209"/>
      <c r="T3" s="209"/>
      <c r="U3" s="209"/>
      <c r="V3" s="209"/>
      <c r="W3" s="209"/>
      <c r="X3" s="209"/>
      <c r="Y3" s="209"/>
      <c r="Z3" s="210"/>
      <c r="AA3" s="27"/>
      <c r="AB3" s="27"/>
    </row>
    <row r="4" spans="1:28" ht="21">
      <c r="A4" s="27"/>
      <c r="B4" s="208" t="s">
        <v>72</v>
      </c>
      <c r="C4" s="209"/>
      <c r="D4" s="209"/>
      <c r="E4" s="209"/>
      <c r="F4" s="209"/>
      <c r="G4" s="209"/>
      <c r="H4" s="209"/>
      <c r="I4" s="209"/>
      <c r="J4" s="209"/>
      <c r="K4" s="209"/>
      <c r="L4" s="209"/>
      <c r="M4" s="209"/>
      <c r="N4" s="209"/>
      <c r="O4" s="209"/>
      <c r="P4" s="209"/>
      <c r="Q4" s="209"/>
      <c r="R4" s="209"/>
      <c r="S4" s="209"/>
      <c r="T4" s="209"/>
      <c r="U4" s="209"/>
      <c r="V4" s="209"/>
      <c r="W4" s="209"/>
      <c r="X4" s="209"/>
      <c r="Y4" s="209"/>
      <c r="Z4" s="210"/>
      <c r="AA4" s="27"/>
      <c r="AB4" s="27"/>
    </row>
    <row r="5" spans="1:28" ht="17" thickBot="1">
      <c r="A5" s="27"/>
      <c r="B5" s="211" t="s">
        <v>73</v>
      </c>
      <c r="C5" s="212"/>
      <c r="D5" s="212"/>
      <c r="E5" s="212"/>
      <c r="F5" s="212"/>
      <c r="G5" s="212"/>
      <c r="H5" s="212"/>
      <c r="I5" s="212"/>
      <c r="J5" s="212"/>
      <c r="K5" s="212"/>
      <c r="L5" s="212"/>
      <c r="M5" s="212"/>
      <c r="N5" s="212"/>
      <c r="O5" s="212"/>
      <c r="P5" s="212"/>
      <c r="Q5" s="212"/>
      <c r="R5" s="212"/>
      <c r="S5" s="212"/>
      <c r="T5" s="212"/>
      <c r="U5" s="212"/>
      <c r="V5" s="212"/>
      <c r="W5" s="212"/>
      <c r="X5" s="212"/>
      <c r="Y5" s="212"/>
      <c r="Z5" s="213"/>
      <c r="AA5" s="27"/>
      <c r="AB5" s="27"/>
    </row>
    <row r="6" spans="1:28">
      <c r="A6" s="27"/>
      <c r="B6" s="27"/>
      <c r="C6" s="27"/>
      <c r="D6" s="27"/>
      <c r="E6" s="27"/>
      <c r="F6" s="27"/>
      <c r="G6" s="27"/>
      <c r="H6" s="27"/>
      <c r="I6" s="27"/>
      <c r="J6" s="27"/>
      <c r="K6" s="27"/>
      <c r="L6" s="27"/>
      <c r="M6" s="27"/>
      <c r="N6" s="27"/>
      <c r="O6" s="27"/>
      <c r="P6" s="27"/>
      <c r="Q6" s="27"/>
      <c r="R6" s="27"/>
      <c r="S6" s="27"/>
      <c r="T6" s="27"/>
      <c r="U6" s="27"/>
      <c r="V6" s="27"/>
      <c r="W6" s="27"/>
      <c r="X6" s="27"/>
      <c r="Y6" s="27"/>
      <c r="Z6" s="27"/>
      <c r="AA6" s="27"/>
      <c r="AB6" s="27"/>
    </row>
    <row r="7" spans="1:28">
      <c r="A7" s="27"/>
      <c r="B7" s="28" t="s">
        <v>74</v>
      </c>
      <c r="C7" s="29" t="s">
        <v>75</v>
      </c>
      <c r="D7" s="214" t="s">
        <v>76</v>
      </c>
      <c r="E7" s="215"/>
      <c r="F7" s="215"/>
      <c r="G7" s="215"/>
      <c r="H7" s="216"/>
      <c r="I7" s="214" t="s">
        <v>77</v>
      </c>
      <c r="J7" s="215"/>
      <c r="K7" s="215"/>
      <c r="L7" s="215"/>
      <c r="M7" s="216"/>
      <c r="N7" s="214" t="s">
        <v>78</v>
      </c>
      <c r="O7" s="215"/>
      <c r="P7" s="215"/>
      <c r="Q7" s="215"/>
      <c r="R7" s="217"/>
      <c r="S7" s="218" t="s">
        <v>79</v>
      </c>
      <c r="T7" s="217"/>
      <c r="U7" s="218" t="s">
        <v>80</v>
      </c>
      <c r="V7" s="215"/>
      <c r="W7" s="217"/>
      <c r="X7" s="218" t="s">
        <v>81</v>
      </c>
      <c r="Y7" s="217"/>
      <c r="Z7" s="31" t="s">
        <v>82</v>
      </c>
      <c r="AA7" s="27"/>
      <c r="AB7" s="27"/>
    </row>
    <row r="8" spans="1:28">
      <c r="A8" s="27"/>
      <c r="B8" s="32" t="s">
        <v>83</v>
      </c>
      <c r="C8" s="33">
        <v>10</v>
      </c>
      <c r="D8" s="34">
        <v>1</v>
      </c>
      <c r="E8" s="34">
        <v>5</v>
      </c>
      <c r="F8" s="34">
        <v>20</v>
      </c>
      <c r="G8" s="34">
        <v>50</v>
      </c>
      <c r="H8" s="34">
        <v>100</v>
      </c>
      <c r="I8" s="34">
        <v>1</v>
      </c>
      <c r="J8" s="34">
        <v>5</v>
      </c>
      <c r="K8" s="34">
        <v>20</v>
      </c>
      <c r="L8" s="34">
        <v>50</v>
      </c>
      <c r="M8" s="34">
        <v>100</v>
      </c>
      <c r="N8" s="34">
        <v>1</v>
      </c>
      <c r="O8" s="34">
        <v>5</v>
      </c>
      <c r="P8" s="34">
        <v>20</v>
      </c>
      <c r="Q8" s="34">
        <v>50</v>
      </c>
      <c r="R8" s="34">
        <v>100</v>
      </c>
      <c r="S8" s="219">
        <v>2E-3</v>
      </c>
      <c r="T8" s="220"/>
      <c r="U8" s="34">
        <v>30</v>
      </c>
      <c r="V8" s="34">
        <v>30</v>
      </c>
      <c r="W8" s="34">
        <v>50</v>
      </c>
      <c r="X8" s="34">
        <v>0.05</v>
      </c>
      <c r="Y8" s="34">
        <v>0.1</v>
      </c>
      <c r="Z8" s="34">
        <v>5</v>
      </c>
      <c r="AA8" s="27"/>
      <c r="AB8" s="27"/>
    </row>
    <row r="9" spans="1:28" ht="51">
      <c r="A9" s="27"/>
      <c r="B9" s="32" t="s">
        <v>84</v>
      </c>
      <c r="C9" s="35" t="s">
        <v>85</v>
      </c>
      <c r="D9" s="221" t="s">
        <v>86</v>
      </c>
      <c r="E9" s="222"/>
      <c r="F9" s="222"/>
      <c r="G9" s="222"/>
      <c r="H9" s="222"/>
      <c r="I9" s="222"/>
      <c r="J9" s="222"/>
      <c r="K9" s="222"/>
      <c r="L9" s="222"/>
      <c r="M9" s="222"/>
      <c r="N9" s="222"/>
      <c r="O9" s="222"/>
      <c r="P9" s="222"/>
      <c r="Q9" s="222"/>
      <c r="R9" s="223"/>
      <c r="S9" s="36" t="s">
        <v>87</v>
      </c>
      <c r="T9" s="36" t="s">
        <v>88</v>
      </c>
      <c r="U9" s="37" t="s">
        <v>89</v>
      </c>
      <c r="V9" s="37" t="s">
        <v>90</v>
      </c>
      <c r="W9" s="37" t="s">
        <v>90</v>
      </c>
      <c r="X9" s="37" t="s">
        <v>89</v>
      </c>
      <c r="Y9" s="37" t="s">
        <v>89</v>
      </c>
      <c r="Z9" s="37" t="s">
        <v>89</v>
      </c>
      <c r="AA9" s="27"/>
      <c r="AB9" s="27"/>
    </row>
    <row r="10" spans="1:28">
      <c r="A10" s="27"/>
      <c r="B10" s="32" t="s">
        <v>91</v>
      </c>
      <c r="C10" s="38">
        <v>0.25</v>
      </c>
      <c r="D10" s="39">
        <v>0.5</v>
      </c>
      <c r="E10" s="39">
        <v>0.5</v>
      </c>
      <c r="F10" s="39">
        <v>0.5</v>
      </c>
      <c r="G10" s="39">
        <v>0.5</v>
      </c>
      <c r="H10" s="39">
        <v>0.5</v>
      </c>
      <c r="I10" s="39">
        <v>1</v>
      </c>
      <c r="J10" s="39">
        <v>1</v>
      </c>
      <c r="K10" s="39">
        <v>1</v>
      </c>
      <c r="L10" s="39">
        <v>1</v>
      </c>
      <c r="M10" s="39">
        <v>1</v>
      </c>
      <c r="N10" s="39">
        <v>4</v>
      </c>
      <c r="O10" s="39">
        <v>4</v>
      </c>
      <c r="P10" s="39">
        <v>4</v>
      </c>
      <c r="Q10" s="39">
        <v>4</v>
      </c>
      <c r="R10" s="39">
        <v>4</v>
      </c>
      <c r="S10" s="224">
        <v>4</v>
      </c>
      <c r="T10" s="225"/>
      <c r="U10" s="39">
        <v>6</v>
      </c>
      <c r="V10" s="39">
        <v>6</v>
      </c>
      <c r="W10" s="39">
        <v>6</v>
      </c>
      <c r="X10" s="39">
        <v>2</v>
      </c>
      <c r="Y10" s="39">
        <v>2</v>
      </c>
      <c r="Z10" s="39">
        <v>2</v>
      </c>
      <c r="AA10" s="27"/>
      <c r="AB10" s="27"/>
    </row>
    <row r="11" spans="1:28">
      <c r="A11" s="27"/>
      <c r="B11" s="32" t="s">
        <v>92</v>
      </c>
      <c r="C11" s="40">
        <v>0.85</v>
      </c>
      <c r="D11" s="226">
        <v>0.81</v>
      </c>
      <c r="E11" s="227"/>
      <c r="F11" s="227"/>
      <c r="G11" s="227"/>
      <c r="H11" s="228"/>
      <c r="I11" s="226">
        <v>0.81</v>
      </c>
      <c r="J11" s="227"/>
      <c r="K11" s="227"/>
      <c r="L11" s="227"/>
      <c r="M11" s="228"/>
      <c r="N11" s="226">
        <v>0.88</v>
      </c>
      <c r="O11" s="227"/>
      <c r="P11" s="227"/>
      <c r="Q11" s="227"/>
      <c r="R11" s="228"/>
      <c r="S11" s="226">
        <v>0.88</v>
      </c>
      <c r="T11" s="229"/>
      <c r="U11" s="41"/>
      <c r="V11" s="42">
        <v>0.8</v>
      </c>
      <c r="W11" s="42">
        <v>0.8</v>
      </c>
      <c r="X11" s="42">
        <v>0.88</v>
      </c>
      <c r="Y11" s="42">
        <v>0.88</v>
      </c>
      <c r="Z11" s="42">
        <v>0.81</v>
      </c>
      <c r="AA11" s="27"/>
      <c r="AB11" s="27"/>
    </row>
    <row r="12" spans="1:28">
      <c r="A12" s="27"/>
      <c r="B12" s="32" t="s">
        <v>93</v>
      </c>
      <c r="C12" s="43">
        <v>15000</v>
      </c>
      <c r="D12" s="230" t="s">
        <v>94</v>
      </c>
      <c r="E12" s="231"/>
      <c r="F12" s="231"/>
      <c r="G12" s="231"/>
      <c r="H12" s="232"/>
      <c r="I12" s="233" t="s">
        <v>95</v>
      </c>
      <c r="J12" s="234"/>
      <c r="K12" s="234"/>
      <c r="L12" s="234"/>
      <c r="M12" s="235"/>
      <c r="N12" s="233" t="s">
        <v>96</v>
      </c>
      <c r="O12" s="234"/>
      <c r="P12" s="234"/>
      <c r="Q12" s="234"/>
      <c r="R12" s="236"/>
      <c r="S12" s="226" t="s">
        <v>97</v>
      </c>
      <c r="T12" s="229"/>
      <c r="U12" s="237" t="s">
        <v>97</v>
      </c>
      <c r="V12" s="238"/>
      <c r="W12" s="239"/>
      <c r="X12" s="226" t="s">
        <v>97</v>
      </c>
      <c r="Y12" s="228"/>
      <c r="Z12" s="45" t="s">
        <v>97</v>
      </c>
      <c r="AA12" s="27"/>
      <c r="AB12" s="27"/>
    </row>
    <row r="13" spans="1:28">
      <c r="A13" s="27"/>
      <c r="B13" s="32" t="s">
        <v>98</v>
      </c>
      <c r="C13" s="40">
        <v>1</v>
      </c>
      <c r="D13" s="230" t="s">
        <v>99</v>
      </c>
      <c r="E13" s="231"/>
      <c r="F13" s="231"/>
      <c r="G13" s="231"/>
      <c r="H13" s="240"/>
      <c r="I13" s="241" t="s">
        <v>100</v>
      </c>
      <c r="J13" s="234"/>
      <c r="K13" s="234"/>
      <c r="L13" s="234"/>
      <c r="M13" s="236"/>
      <c r="N13" s="241" t="s">
        <v>101</v>
      </c>
      <c r="O13" s="234"/>
      <c r="P13" s="234"/>
      <c r="Q13" s="234"/>
      <c r="R13" s="236"/>
      <c r="S13" s="226" t="s">
        <v>99</v>
      </c>
      <c r="T13" s="229"/>
      <c r="U13" s="237" t="s">
        <v>99</v>
      </c>
      <c r="V13" s="238"/>
      <c r="W13" s="239"/>
      <c r="X13" s="226" t="s">
        <v>99</v>
      </c>
      <c r="Y13" s="228"/>
      <c r="Z13" s="45" t="s">
        <v>99</v>
      </c>
      <c r="AA13" s="27"/>
      <c r="AB13" s="27"/>
    </row>
    <row r="14" spans="1:28">
      <c r="A14" s="27"/>
      <c r="B14" s="46" t="s">
        <v>102</v>
      </c>
      <c r="C14" s="47">
        <v>0.15</v>
      </c>
      <c r="D14" s="230">
        <v>15</v>
      </c>
      <c r="E14" s="231"/>
      <c r="F14" s="231"/>
      <c r="G14" s="231"/>
      <c r="H14" s="240"/>
      <c r="I14" s="245">
        <v>15</v>
      </c>
      <c r="J14" s="238"/>
      <c r="K14" s="238"/>
      <c r="L14" s="238"/>
      <c r="M14" s="246"/>
      <c r="N14" s="237">
        <v>15</v>
      </c>
      <c r="O14" s="238"/>
      <c r="P14" s="238"/>
      <c r="Q14" s="238"/>
      <c r="R14" s="246"/>
      <c r="S14" s="247">
        <v>0.1</v>
      </c>
      <c r="T14" s="229"/>
      <c r="U14" s="48">
        <v>15</v>
      </c>
      <c r="V14" s="48">
        <v>40</v>
      </c>
      <c r="W14" s="48">
        <v>40</v>
      </c>
      <c r="X14" s="48">
        <v>10</v>
      </c>
      <c r="Y14" s="48">
        <v>10</v>
      </c>
      <c r="Z14" s="48">
        <v>15</v>
      </c>
      <c r="AA14" s="27"/>
      <c r="AB14" s="27"/>
    </row>
    <row r="15" spans="1:28" ht="17" thickBot="1">
      <c r="A15" s="27"/>
      <c r="B15" s="30"/>
      <c r="C15" s="50"/>
      <c r="D15" s="51"/>
      <c r="E15" s="51"/>
      <c r="F15" s="51"/>
      <c r="G15" s="51"/>
      <c r="H15" s="51"/>
      <c r="I15" s="51"/>
      <c r="J15" s="51"/>
      <c r="K15" s="51"/>
      <c r="L15" s="51"/>
      <c r="M15" s="51"/>
      <c r="N15" s="51"/>
      <c r="O15" s="51"/>
      <c r="P15" s="51"/>
      <c r="Q15" s="51"/>
      <c r="R15" s="51"/>
      <c r="S15" s="27"/>
      <c r="T15" s="27"/>
      <c r="U15" s="27"/>
      <c r="V15" s="27"/>
      <c r="W15" s="27"/>
      <c r="X15" s="27"/>
      <c r="Y15" s="27"/>
      <c r="Z15" s="27"/>
      <c r="AA15" s="27"/>
      <c r="AB15" s="27"/>
    </row>
    <row r="16" spans="1:28" ht="17" thickBot="1">
      <c r="A16" s="27"/>
      <c r="B16" s="242" t="s">
        <v>103</v>
      </c>
      <c r="C16" s="243"/>
      <c r="D16" s="243"/>
      <c r="E16" s="243"/>
      <c r="F16" s="243"/>
      <c r="G16" s="243"/>
      <c r="H16" s="243"/>
      <c r="I16" s="243"/>
      <c r="J16" s="243"/>
      <c r="K16" s="243"/>
      <c r="L16" s="243"/>
      <c r="M16" s="243"/>
      <c r="N16" s="243"/>
      <c r="O16" s="243"/>
      <c r="P16" s="243"/>
      <c r="Q16" s="243"/>
      <c r="R16" s="243"/>
      <c r="S16" s="243"/>
      <c r="T16" s="243"/>
      <c r="U16" s="243"/>
      <c r="V16" s="243"/>
      <c r="W16" s="243"/>
      <c r="X16" s="243"/>
      <c r="Y16" s="243"/>
      <c r="Z16" s="244"/>
      <c r="AA16" s="27"/>
      <c r="AB16" s="27"/>
    </row>
    <row r="17" spans="1:28">
      <c r="A17" s="27"/>
      <c r="B17" s="30" t="s">
        <v>104</v>
      </c>
      <c r="C17" s="50"/>
      <c r="D17" s="51"/>
      <c r="E17" s="51"/>
      <c r="F17" s="51"/>
      <c r="G17" s="51"/>
      <c r="H17" s="51"/>
      <c r="I17" s="51"/>
      <c r="J17" s="51"/>
      <c r="K17" s="51"/>
      <c r="L17" s="51"/>
      <c r="M17" s="51"/>
      <c r="N17" s="51"/>
      <c r="O17" s="51"/>
      <c r="P17" s="51"/>
      <c r="Q17" s="51"/>
      <c r="R17" s="51"/>
      <c r="S17" s="52" t="s">
        <v>105</v>
      </c>
      <c r="T17" s="52" t="s">
        <v>106</v>
      </c>
      <c r="U17" s="27"/>
      <c r="V17" s="27"/>
      <c r="W17" s="27"/>
      <c r="X17" s="27"/>
      <c r="Y17" s="27"/>
      <c r="Z17" s="27"/>
      <c r="AA17" s="27"/>
      <c r="AB17" s="27"/>
    </row>
    <row r="18" spans="1:28">
      <c r="A18" s="27"/>
      <c r="B18" s="44">
        <v>2016</v>
      </c>
      <c r="C18" s="53">
        <v>9400</v>
      </c>
      <c r="D18" s="54">
        <v>1506</v>
      </c>
      <c r="E18" s="54">
        <v>1506</v>
      </c>
      <c r="F18" s="54">
        <v>1506</v>
      </c>
      <c r="G18" s="54">
        <v>1506</v>
      </c>
      <c r="H18" s="54">
        <v>1506</v>
      </c>
      <c r="I18" s="54">
        <v>1083</v>
      </c>
      <c r="J18" s="54">
        <v>1083</v>
      </c>
      <c r="K18" s="54">
        <v>1083</v>
      </c>
      <c r="L18" s="54">
        <v>1083</v>
      </c>
      <c r="M18" s="54">
        <v>1083</v>
      </c>
      <c r="N18" s="54">
        <v>660</v>
      </c>
      <c r="O18" s="54">
        <v>660</v>
      </c>
      <c r="P18" s="54">
        <v>660</v>
      </c>
      <c r="Q18" s="54">
        <v>660</v>
      </c>
      <c r="R18" s="54">
        <v>660</v>
      </c>
      <c r="S18" s="54">
        <v>506</v>
      </c>
      <c r="T18" s="55">
        <v>1026</v>
      </c>
      <c r="U18" s="54">
        <v>530</v>
      </c>
      <c r="V18" s="54">
        <v>583</v>
      </c>
      <c r="W18" s="54">
        <v>583</v>
      </c>
      <c r="X18" s="54">
        <v>553</v>
      </c>
      <c r="Y18" s="54">
        <v>553</v>
      </c>
      <c r="Z18" s="54">
        <v>1083</v>
      </c>
      <c r="AA18" s="27"/>
      <c r="AB18" s="56"/>
    </row>
    <row r="19" spans="1:28">
      <c r="A19" s="27"/>
      <c r="B19" s="44">
        <v>2017</v>
      </c>
      <c r="C19" s="57">
        <v>8632</v>
      </c>
      <c r="D19" s="14">
        <v>1383</v>
      </c>
      <c r="E19" s="14">
        <v>1383</v>
      </c>
      <c r="F19" s="14">
        <v>1383</v>
      </c>
      <c r="G19" s="14">
        <v>1383</v>
      </c>
      <c r="H19" s="14">
        <v>1383</v>
      </c>
      <c r="I19" s="14">
        <v>999</v>
      </c>
      <c r="J19" s="14">
        <v>999</v>
      </c>
      <c r="K19" s="14">
        <v>999</v>
      </c>
      <c r="L19" s="14">
        <v>999</v>
      </c>
      <c r="M19" s="14">
        <v>999</v>
      </c>
      <c r="N19" s="14">
        <v>615</v>
      </c>
      <c r="O19" s="14">
        <v>615</v>
      </c>
      <c r="P19" s="14">
        <v>615</v>
      </c>
      <c r="Q19" s="14">
        <v>615</v>
      </c>
      <c r="R19" s="14">
        <v>615</v>
      </c>
      <c r="S19" s="14">
        <v>465</v>
      </c>
      <c r="T19" s="15">
        <v>961</v>
      </c>
      <c r="U19" s="14">
        <v>493</v>
      </c>
      <c r="V19" s="14">
        <v>594</v>
      </c>
      <c r="W19" s="14">
        <v>594</v>
      </c>
      <c r="X19" s="14">
        <v>511</v>
      </c>
      <c r="Y19" s="14">
        <v>511</v>
      </c>
      <c r="Z19" s="14">
        <v>999</v>
      </c>
      <c r="AA19" s="27"/>
      <c r="AB19" s="27"/>
    </row>
    <row r="20" spans="1:28">
      <c r="A20" s="27"/>
      <c r="B20" s="44">
        <v>2018</v>
      </c>
      <c r="C20" s="57">
        <v>7877</v>
      </c>
      <c r="D20" s="14">
        <v>1262</v>
      </c>
      <c r="E20" s="14">
        <v>1262</v>
      </c>
      <c r="F20" s="14">
        <v>1262</v>
      </c>
      <c r="G20" s="14">
        <v>1262</v>
      </c>
      <c r="H20" s="14">
        <v>1262</v>
      </c>
      <c r="I20" s="14">
        <v>914</v>
      </c>
      <c r="J20" s="14">
        <v>914</v>
      </c>
      <c r="K20" s="14">
        <v>914</v>
      </c>
      <c r="L20" s="14">
        <v>914</v>
      </c>
      <c r="M20" s="14">
        <v>914</v>
      </c>
      <c r="N20" s="14">
        <v>565</v>
      </c>
      <c r="O20" s="14">
        <v>565</v>
      </c>
      <c r="P20" s="14">
        <v>565</v>
      </c>
      <c r="Q20" s="14">
        <v>565</v>
      </c>
      <c r="R20" s="14">
        <v>565</v>
      </c>
      <c r="S20" s="14">
        <v>416</v>
      </c>
      <c r="T20" s="15">
        <v>884</v>
      </c>
      <c r="U20" s="14">
        <v>454</v>
      </c>
      <c r="V20" s="14">
        <v>605</v>
      </c>
      <c r="W20" s="14">
        <v>605</v>
      </c>
      <c r="X20" s="14">
        <v>461</v>
      </c>
      <c r="Y20" s="14">
        <v>461</v>
      </c>
      <c r="Z20" s="14">
        <v>914</v>
      </c>
      <c r="AA20" s="27"/>
      <c r="AB20" s="27"/>
    </row>
    <row r="21" spans="1:28">
      <c r="A21" s="27"/>
      <c r="B21" s="44">
        <v>2019</v>
      </c>
      <c r="C21" s="57">
        <v>7253</v>
      </c>
      <c r="D21" s="14">
        <v>1162</v>
      </c>
      <c r="E21" s="14">
        <v>1162</v>
      </c>
      <c r="F21" s="14">
        <v>1162</v>
      </c>
      <c r="G21" s="14">
        <v>1162</v>
      </c>
      <c r="H21" s="14">
        <v>1162</v>
      </c>
      <c r="I21" s="14">
        <v>843</v>
      </c>
      <c r="J21" s="14">
        <v>843</v>
      </c>
      <c r="K21" s="14">
        <v>843</v>
      </c>
      <c r="L21" s="14">
        <v>843</v>
      </c>
      <c r="M21" s="14">
        <v>843</v>
      </c>
      <c r="N21" s="14">
        <v>524</v>
      </c>
      <c r="O21" s="14">
        <v>524</v>
      </c>
      <c r="P21" s="14">
        <v>524</v>
      </c>
      <c r="Q21" s="14">
        <v>524</v>
      </c>
      <c r="R21" s="14">
        <v>524</v>
      </c>
      <c r="S21" s="14">
        <v>373</v>
      </c>
      <c r="T21" s="15">
        <v>817</v>
      </c>
      <c r="U21" s="14">
        <v>421</v>
      </c>
      <c r="V21" s="14">
        <v>615</v>
      </c>
      <c r="W21" s="14">
        <v>615</v>
      </c>
      <c r="X21" s="14">
        <v>417</v>
      </c>
      <c r="Y21" s="14">
        <v>417</v>
      </c>
      <c r="Z21" s="14">
        <v>843</v>
      </c>
      <c r="AA21" s="27"/>
      <c r="AB21" s="27"/>
    </row>
    <row r="22" spans="1:28">
      <c r="A22" s="27"/>
      <c r="B22" s="44">
        <v>2020</v>
      </c>
      <c r="C22" s="57">
        <v>6729</v>
      </c>
      <c r="D22" s="14">
        <v>1078</v>
      </c>
      <c r="E22" s="14">
        <v>1078</v>
      </c>
      <c r="F22" s="14">
        <v>1078</v>
      </c>
      <c r="G22" s="14">
        <v>1078</v>
      </c>
      <c r="H22" s="14">
        <v>1078</v>
      </c>
      <c r="I22" s="14">
        <v>782</v>
      </c>
      <c r="J22" s="14">
        <v>782</v>
      </c>
      <c r="K22" s="14">
        <v>782</v>
      </c>
      <c r="L22" s="14">
        <v>782</v>
      </c>
      <c r="M22" s="14">
        <v>782</v>
      </c>
      <c r="N22" s="14">
        <v>487</v>
      </c>
      <c r="O22" s="14">
        <v>487</v>
      </c>
      <c r="P22" s="14">
        <v>487</v>
      </c>
      <c r="Q22" s="14">
        <v>487</v>
      </c>
      <c r="R22" s="14">
        <v>487</v>
      </c>
      <c r="S22" s="14">
        <v>335</v>
      </c>
      <c r="T22" s="15">
        <v>757</v>
      </c>
      <c r="U22" s="14">
        <v>391</v>
      </c>
      <c r="V22" s="14">
        <v>626</v>
      </c>
      <c r="W22" s="14">
        <v>626</v>
      </c>
      <c r="X22" s="14">
        <v>378</v>
      </c>
      <c r="Y22" s="14">
        <v>378</v>
      </c>
      <c r="Z22" s="14">
        <v>782</v>
      </c>
      <c r="AA22" s="27"/>
      <c r="AB22" s="27"/>
    </row>
    <row r="23" spans="1:28">
      <c r="A23" s="27"/>
      <c r="B23" s="44">
        <v>2021</v>
      </c>
      <c r="C23" s="57">
        <v>6317</v>
      </c>
      <c r="D23" s="14">
        <v>1012</v>
      </c>
      <c r="E23" s="14">
        <v>1012</v>
      </c>
      <c r="F23" s="14">
        <v>1012</v>
      </c>
      <c r="G23" s="14">
        <v>1012</v>
      </c>
      <c r="H23" s="14">
        <v>1012</v>
      </c>
      <c r="I23" s="14">
        <v>737</v>
      </c>
      <c r="J23" s="14">
        <v>737</v>
      </c>
      <c r="K23" s="14">
        <v>737</v>
      </c>
      <c r="L23" s="14">
        <v>737</v>
      </c>
      <c r="M23" s="14">
        <v>737</v>
      </c>
      <c r="N23" s="14">
        <v>461</v>
      </c>
      <c r="O23" s="14">
        <v>461</v>
      </c>
      <c r="P23" s="14">
        <v>461</v>
      </c>
      <c r="Q23" s="14">
        <v>461</v>
      </c>
      <c r="R23" s="14">
        <v>461</v>
      </c>
      <c r="S23" s="14">
        <v>317</v>
      </c>
      <c r="T23" s="15">
        <v>729</v>
      </c>
      <c r="U23" s="14">
        <v>371</v>
      </c>
      <c r="V23" s="14">
        <v>638</v>
      </c>
      <c r="W23" s="14">
        <v>638</v>
      </c>
      <c r="X23" s="14">
        <v>359</v>
      </c>
      <c r="Y23" s="14">
        <v>359</v>
      </c>
      <c r="Z23" s="14">
        <v>737</v>
      </c>
      <c r="AA23" s="27"/>
      <c r="AB23" s="27"/>
    </row>
    <row r="24" spans="1:28">
      <c r="A24" s="27"/>
      <c r="B24" s="44">
        <v>2022</v>
      </c>
      <c r="C24" s="57">
        <v>5972</v>
      </c>
      <c r="D24" s="14">
        <v>957</v>
      </c>
      <c r="E24" s="14">
        <v>957</v>
      </c>
      <c r="F24" s="14">
        <v>957</v>
      </c>
      <c r="G24" s="14">
        <v>957</v>
      </c>
      <c r="H24" s="14">
        <v>957</v>
      </c>
      <c r="I24" s="14">
        <v>698</v>
      </c>
      <c r="J24" s="14">
        <v>698</v>
      </c>
      <c r="K24" s="14">
        <v>698</v>
      </c>
      <c r="L24" s="14">
        <v>698</v>
      </c>
      <c r="M24" s="14">
        <v>698</v>
      </c>
      <c r="N24" s="14">
        <v>440</v>
      </c>
      <c r="O24" s="14">
        <v>440</v>
      </c>
      <c r="P24" s="14">
        <v>440</v>
      </c>
      <c r="Q24" s="14">
        <v>440</v>
      </c>
      <c r="R24" s="14">
        <v>440</v>
      </c>
      <c r="S24" s="14">
        <v>303</v>
      </c>
      <c r="T24" s="15">
        <v>706</v>
      </c>
      <c r="U24" s="14">
        <v>353</v>
      </c>
      <c r="V24" s="14">
        <v>649</v>
      </c>
      <c r="W24" s="14">
        <v>649</v>
      </c>
      <c r="X24" s="14">
        <v>342</v>
      </c>
      <c r="Y24" s="14">
        <v>342</v>
      </c>
      <c r="Z24" s="14">
        <v>698</v>
      </c>
      <c r="AA24" s="27"/>
      <c r="AB24" s="27"/>
    </row>
    <row r="25" spans="1:28">
      <c r="A25" s="27"/>
      <c r="B25" s="44">
        <v>2023</v>
      </c>
      <c r="C25" s="57">
        <v>5678</v>
      </c>
      <c r="D25" s="14">
        <v>910</v>
      </c>
      <c r="E25" s="14">
        <v>910</v>
      </c>
      <c r="F25" s="14">
        <v>910</v>
      </c>
      <c r="G25" s="14">
        <v>910</v>
      </c>
      <c r="H25" s="14">
        <v>910</v>
      </c>
      <c r="I25" s="14">
        <v>666</v>
      </c>
      <c r="J25" s="14">
        <v>666</v>
      </c>
      <c r="K25" s="14">
        <v>666</v>
      </c>
      <c r="L25" s="14">
        <v>666</v>
      </c>
      <c r="M25" s="14">
        <v>666</v>
      </c>
      <c r="N25" s="14">
        <v>422</v>
      </c>
      <c r="O25" s="14">
        <v>422</v>
      </c>
      <c r="P25" s="14">
        <v>422</v>
      </c>
      <c r="Q25" s="14">
        <v>422</v>
      </c>
      <c r="R25" s="14">
        <v>422</v>
      </c>
      <c r="S25" s="14">
        <v>290</v>
      </c>
      <c r="T25" s="15">
        <v>687</v>
      </c>
      <c r="U25" s="14">
        <v>339</v>
      </c>
      <c r="V25" s="14">
        <v>661</v>
      </c>
      <c r="W25" s="14">
        <v>661</v>
      </c>
      <c r="X25" s="14">
        <v>328</v>
      </c>
      <c r="Y25" s="14">
        <v>328</v>
      </c>
      <c r="Z25" s="14">
        <v>666</v>
      </c>
      <c r="AA25" s="27"/>
      <c r="AB25" s="27"/>
    </row>
    <row r="26" spans="1:28">
      <c r="A26" s="27"/>
      <c r="B26" s="44">
        <v>2024</v>
      </c>
      <c r="C26" s="57">
        <v>5429</v>
      </c>
      <c r="D26" s="14">
        <v>870</v>
      </c>
      <c r="E26" s="14">
        <v>870</v>
      </c>
      <c r="F26" s="14">
        <v>870</v>
      </c>
      <c r="G26" s="14">
        <v>870</v>
      </c>
      <c r="H26" s="14">
        <v>870</v>
      </c>
      <c r="I26" s="14">
        <v>638</v>
      </c>
      <c r="J26" s="14">
        <v>638</v>
      </c>
      <c r="K26" s="14">
        <v>638</v>
      </c>
      <c r="L26" s="14">
        <v>638</v>
      </c>
      <c r="M26" s="14">
        <v>638</v>
      </c>
      <c r="N26" s="14">
        <v>406</v>
      </c>
      <c r="O26" s="14">
        <v>406</v>
      </c>
      <c r="P26" s="14">
        <v>406</v>
      </c>
      <c r="Q26" s="14">
        <v>406</v>
      </c>
      <c r="R26" s="14">
        <v>406</v>
      </c>
      <c r="S26" s="14">
        <v>280</v>
      </c>
      <c r="T26" s="15">
        <v>670</v>
      </c>
      <c r="U26" s="14">
        <v>326</v>
      </c>
      <c r="V26" s="14">
        <v>673</v>
      </c>
      <c r="W26" s="14">
        <v>673</v>
      </c>
      <c r="X26" s="14">
        <v>316</v>
      </c>
      <c r="Y26" s="14">
        <v>316</v>
      </c>
      <c r="Z26" s="14">
        <v>638</v>
      </c>
      <c r="AA26" s="27"/>
      <c r="AB26" s="27"/>
    </row>
    <row r="27" spans="1:28">
      <c r="A27" s="27"/>
      <c r="B27" s="44">
        <v>2025</v>
      </c>
      <c r="C27" s="57">
        <v>5214</v>
      </c>
      <c r="D27" s="14">
        <v>835</v>
      </c>
      <c r="E27" s="14">
        <v>835</v>
      </c>
      <c r="F27" s="14">
        <v>835</v>
      </c>
      <c r="G27" s="14">
        <v>835</v>
      </c>
      <c r="H27" s="14">
        <v>835</v>
      </c>
      <c r="I27" s="14">
        <v>614</v>
      </c>
      <c r="J27" s="14">
        <v>614</v>
      </c>
      <c r="K27" s="14">
        <v>614</v>
      </c>
      <c r="L27" s="14">
        <v>614</v>
      </c>
      <c r="M27" s="14">
        <v>614</v>
      </c>
      <c r="N27" s="14">
        <v>393</v>
      </c>
      <c r="O27" s="14">
        <v>393</v>
      </c>
      <c r="P27" s="14">
        <v>393</v>
      </c>
      <c r="Q27" s="14">
        <v>393</v>
      </c>
      <c r="R27" s="14">
        <v>393</v>
      </c>
      <c r="S27" s="14">
        <v>270</v>
      </c>
      <c r="T27" s="15">
        <v>655</v>
      </c>
      <c r="U27" s="14">
        <v>316</v>
      </c>
      <c r="V27" s="14">
        <v>685</v>
      </c>
      <c r="W27" s="14">
        <v>685</v>
      </c>
      <c r="X27" s="14">
        <v>305</v>
      </c>
      <c r="Y27" s="14">
        <v>305</v>
      </c>
      <c r="Z27" s="14">
        <v>614</v>
      </c>
      <c r="AA27" s="27"/>
      <c r="AB27" s="27"/>
    </row>
    <row r="28" spans="1:28">
      <c r="A28" s="27"/>
      <c r="B28" s="44">
        <v>2026</v>
      </c>
      <c r="C28" s="57">
        <v>5029</v>
      </c>
      <c r="D28" s="14">
        <v>806</v>
      </c>
      <c r="E28" s="14">
        <v>806</v>
      </c>
      <c r="F28" s="14">
        <v>806</v>
      </c>
      <c r="G28" s="14">
        <v>806</v>
      </c>
      <c r="H28" s="14">
        <v>806</v>
      </c>
      <c r="I28" s="14">
        <v>594</v>
      </c>
      <c r="J28" s="14">
        <v>594</v>
      </c>
      <c r="K28" s="14">
        <v>594</v>
      </c>
      <c r="L28" s="14">
        <v>594</v>
      </c>
      <c r="M28" s="14">
        <v>594</v>
      </c>
      <c r="N28" s="14">
        <v>382</v>
      </c>
      <c r="O28" s="14">
        <v>382</v>
      </c>
      <c r="P28" s="14">
        <v>382</v>
      </c>
      <c r="Q28" s="14">
        <v>382</v>
      </c>
      <c r="R28" s="14">
        <v>382</v>
      </c>
      <c r="S28" s="14">
        <v>262</v>
      </c>
      <c r="T28" s="15">
        <v>643</v>
      </c>
      <c r="U28" s="14">
        <v>306</v>
      </c>
      <c r="V28" s="14">
        <v>697</v>
      </c>
      <c r="W28" s="14">
        <v>697</v>
      </c>
      <c r="X28" s="14">
        <v>296</v>
      </c>
      <c r="Y28" s="14">
        <v>296</v>
      </c>
      <c r="Z28" s="14">
        <v>594</v>
      </c>
      <c r="AA28" s="27"/>
      <c r="AB28" s="27"/>
    </row>
    <row r="29" spans="1:28">
      <c r="A29" s="27"/>
      <c r="B29" s="44">
        <v>2027</v>
      </c>
      <c r="C29" s="57">
        <v>4869</v>
      </c>
      <c r="D29" s="14">
        <v>780</v>
      </c>
      <c r="E29" s="14">
        <v>780</v>
      </c>
      <c r="F29" s="14">
        <v>780</v>
      </c>
      <c r="G29" s="14">
        <v>780</v>
      </c>
      <c r="H29" s="14">
        <v>780</v>
      </c>
      <c r="I29" s="14">
        <v>576</v>
      </c>
      <c r="J29" s="14">
        <v>576</v>
      </c>
      <c r="K29" s="14">
        <v>576</v>
      </c>
      <c r="L29" s="14">
        <v>576</v>
      </c>
      <c r="M29" s="14">
        <v>576</v>
      </c>
      <c r="N29" s="14">
        <v>372</v>
      </c>
      <c r="O29" s="14">
        <v>372</v>
      </c>
      <c r="P29" s="14">
        <v>372</v>
      </c>
      <c r="Q29" s="14">
        <v>372</v>
      </c>
      <c r="R29" s="14">
        <v>372</v>
      </c>
      <c r="S29" s="14">
        <v>256</v>
      </c>
      <c r="T29" s="15">
        <v>632</v>
      </c>
      <c r="U29" s="14">
        <v>298</v>
      </c>
      <c r="V29" s="14">
        <v>710</v>
      </c>
      <c r="W29" s="14">
        <v>710</v>
      </c>
      <c r="X29" s="14">
        <v>289</v>
      </c>
      <c r="Y29" s="14">
        <v>289</v>
      </c>
      <c r="Z29" s="14">
        <v>576</v>
      </c>
      <c r="AA29" s="27"/>
      <c r="AB29" s="27"/>
    </row>
    <row r="30" spans="1:28">
      <c r="A30" s="27"/>
      <c r="B30" s="44">
        <v>2028</v>
      </c>
      <c r="C30" s="57">
        <v>4730</v>
      </c>
      <c r="D30" s="14">
        <v>758</v>
      </c>
      <c r="E30" s="14">
        <v>758</v>
      </c>
      <c r="F30" s="14">
        <v>758</v>
      </c>
      <c r="G30" s="14">
        <v>758</v>
      </c>
      <c r="H30" s="14">
        <v>758</v>
      </c>
      <c r="I30" s="14">
        <v>560</v>
      </c>
      <c r="J30" s="14">
        <v>560</v>
      </c>
      <c r="K30" s="14">
        <v>560</v>
      </c>
      <c r="L30" s="14">
        <v>560</v>
      </c>
      <c r="M30" s="14">
        <v>560</v>
      </c>
      <c r="N30" s="14">
        <v>363</v>
      </c>
      <c r="O30" s="14">
        <v>363</v>
      </c>
      <c r="P30" s="14">
        <v>363</v>
      </c>
      <c r="Q30" s="14">
        <v>363</v>
      </c>
      <c r="R30" s="14">
        <v>363</v>
      </c>
      <c r="S30" s="14">
        <v>250</v>
      </c>
      <c r="T30" s="15">
        <v>623</v>
      </c>
      <c r="U30" s="14">
        <v>291</v>
      </c>
      <c r="V30" s="14">
        <v>723</v>
      </c>
      <c r="W30" s="14">
        <v>723</v>
      </c>
      <c r="X30" s="14">
        <v>282</v>
      </c>
      <c r="Y30" s="14">
        <v>282</v>
      </c>
      <c r="Z30" s="14">
        <v>560</v>
      </c>
      <c r="AA30" s="27"/>
      <c r="AB30" s="27"/>
    </row>
    <row r="31" spans="1:28">
      <c r="A31" s="27"/>
      <c r="B31" s="44">
        <v>2029</v>
      </c>
      <c r="C31" s="57">
        <v>4609</v>
      </c>
      <c r="D31" s="14">
        <v>738</v>
      </c>
      <c r="E31" s="14">
        <v>738</v>
      </c>
      <c r="F31" s="14">
        <v>738</v>
      </c>
      <c r="G31" s="14">
        <v>738</v>
      </c>
      <c r="H31" s="14">
        <v>738</v>
      </c>
      <c r="I31" s="14">
        <v>547</v>
      </c>
      <c r="J31" s="14">
        <v>547</v>
      </c>
      <c r="K31" s="14">
        <v>547</v>
      </c>
      <c r="L31" s="14">
        <v>547</v>
      </c>
      <c r="M31" s="14">
        <v>547</v>
      </c>
      <c r="N31" s="14">
        <v>355</v>
      </c>
      <c r="O31" s="14">
        <v>355</v>
      </c>
      <c r="P31" s="14">
        <v>355</v>
      </c>
      <c r="Q31" s="14">
        <v>355</v>
      </c>
      <c r="R31" s="14">
        <v>355</v>
      </c>
      <c r="S31" s="14">
        <v>245</v>
      </c>
      <c r="T31" s="15">
        <v>615</v>
      </c>
      <c r="U31" s="14">
        <v>285</v>
      </c>
      <c r="V31" s="14">
        <v>736</v>
      </c>
      <c r="W31" s="14">
        <v>736</v>
      </c>
      <c r="X31" s="14">
        <v>276</v>
      </c>
      <c r="Y31" s="14">
        <v>276</v>
      </c>
      <c r="Z31" s="14">
        <v>547</v>
      </c>
      <c r="AA31" s="27"/>
      <c r="AB31" s="27"/>
    </row>
    <row r="32" spans="1:28">
      <c r="A32" s="27"/>
      <c r="B32" s="44">
        <v>2030</v>
      </c>
      <c r="C32" s="57">
        <v>4503</v>
      </c>
      <c r="D32" s="14">
        <v>721</v>
      </c>
      <c r="E32" s="14">
        <v>721</v>
      </c>
      <c r="F32" s="14">
        <v>721</v>
      </c>
      <c r="G32" s="14">
        <v>721</v>
      </c>
      <c r="H32" s="14">
        <v>721</v>
      </c>
      <c r="I32" s="14">
        <v>535</v>
      </c>
      <c r="J32" s="14">
        <v>535</v>
      </c>
      <c r="K32" s="14">
        <v>535</v>
      </c>
      <c r="L32" s="14">
        <v>535</v>
      </c>
      <c r="M32" s="14">
        <v>535</v>
      </c>
      <c r="N32" s="14">
        <v>349</v>
      </c>
      <c r="O32" s="14">
        <v>349</v>
      </c>
      <c r="P32" s="14">
        <v>349</v>
      </c>
      <c r="Q32" s="14">
        <v>349</v>
      </c>
      <c r="R32" s="14">
        <v>349</v>
      </c>
      <c r="S32" s="14">
        <v>240</v>
      </c>
      <c r="T32" s="15">
        <v>608</v>
      </c>
      <c r="U32" s="14">
        <v>280</v>
      </c>
      <c r="V32" s="14">
        <v>749</v>
      </c>
      <c r="W32" s="14">
        <v>749</v>
      </c>
      <c r="X32" s="14">
        <v>271</v>
      </c>
      <c r="Y32" s="14">
        <v>271</v>
      </c>
      <c r="Z32" s="14">
        <v>535</v>
      </c>
      <c r="AA32" s="27"/>
      <c r="AB32" s="27"/>
    </row>
    <row r="33" spans="1:28">
      <c r="A33" s="27"/>
      <c r="B33" s="44">
        <v>2031</v>
      </c>
      <c r="C33" s="57">
        <v>4409</v>
      </c>
      <c r="D33" s="14">
        <v>706</v>
      </c>
      <c r="E33" s="14">
        <v>706</v>
      </c>
      <c r="F33" s="14">
        <v>706</v>
      </c>
      <c r="G33" s="14">
        <v>706</v>
      </c>
      <c r="H33" s="14">
        <v>706</v>
      </c>
      <c r="I33" s="14">
        <v>525</v>
      </c>
      <c r="J33" s="14">
        <v>525</v>
      </c>
      <c r="K33" s="14">
        <v>525</v>
      </c>
      <c r="L33" s="14">
        <v>525</v>
      </c>
      <c r="M33" s="14">
        <v>525</v>
      </c>
      <c r="N33" s="14">
        <v>343</v>
      </c>
      <c r="O33" s="14">
        <v>343</v>
      </c>
      <c r="P33" s="14">
        <v>343</v>
      </c>
      <c r="Q33" s="14">
        <v>343</v>
      </c>
      <c r="R33" s="14">
        <v>343</v>
      </c>
      <c r="S33" s="14">
        <v>236</v>
      </c>
      <c r="T33" s="15">
        <v>601</v>
      </c>
      <c r="U33" s="14">
        <v>275</v>
      </c>
      <c r="V33" s="14">
        <v>762</v>
      </c>
      <c r="W33" s="14">
        <v>762</v>
      </c>
      <c r="X33" s="14">
        <v>267</v>
      </c>
      <c r="Y33" s="14">
        <v>267</v>
      </c>
      <c r="Z33" s="14">
        <v>525</v>
      </c>
      <c r="AA33" s="27"/>
      <c r="AB33" s="27"/>
    </row>
    <row r="34" spans="1:28">
      <c r="A34" s="27"/>
      <c r="B34" s="44">
        <v>2032</v>
      </c>
      <c r="C34" s="57">
        <v>4327</v>
      </c>
      <c r="D34" s="14">
        <v>693</v>
      </c>
      <c r="E34" s="14">
        <v>693</v>
      </c>
      <c r="F34" s="14">
        <v>693</v>
      </c>
      <c r="G34" s="14">
        <v>693</v>
      </c>
      <c r="H34" s="14">
        <v>693</v>
      </c>
      <c r="I34" s="14">
        <v>516</v>
      </c>
      <c r="J34" s="14">
        <v>516</v>
      </c>
      <c r="K34" s="14">
        <v>516</v>
      </c>
      <c r="L34" s="14">
        <v>516</v>
      </c>
      <c r="M34" s="14">
        <v>516</v>
      </c>
      <c r="N34" s="14">
        <v>338</v>
      </c>
      <c r="O34" s="14">
        <v>338</v>
      </c>
      <c r="P34" s="14">
        <v>338</v>
      </c>
      <c r="Q34" s="14">
        <v>338</v>
      </c>
      <c r="R34" s="14">
        <v>338</v>
      </c>
      <c r="S34" s="14">
        <v>232</v>
      </c>
      <c r="T34" s="15">
        <v>596</v>
      </c>
      <c r="U34" s="14">
        <v>271</v>
      </c>
      <c r="V34" s="14">
        <v>776</v>
      </c>
      <c r="W34" s="14">
        <v>776</v>
      </c>
      <c r="X34" s="14">
        <v>263</v>
      </c>
      <c r="Y34" s="14">
        <v>263</v>
      </c>
      <c r="Z34" s="14">
        <v>516</v>
      </c>
      <c r="AA34" s="27"/>
      <c r="AB34" s="27"/>
    </row>
    <row r="35" spans="1:28">
      <c r="A35" s="27"/>
      <c r="B35" s="44">
        <v>2033</v>
      </c>
      <c r="C35" s="57">
        <v>4255</v>
      </c>
      <c r="D35" s="14">
        <v>682</v>
      </c>
      <c r="E35" s="14">
        <v>682</v>
      </c>
      <c r="F35" s="14">
        <v>682</v>
      </c>
      <c r="G35" s="14">
        <v>682</v>
      </c>
      <c r="H35" s="14">
        <v>682</v>
      </c>
      <c r="I35" s="14">
        <v>508</v>
      </c>
      <c r="J35" s="14">
        <v>508</v>
      </c>
      <c r="K35" s="14">
        <v>508</v>
      </c>
      <c r="L35" s="14">
        <v>508</v>
      </c>
      <c r="M35" s="14">
        <v>508</v>
      </c>
      <c r="N35" s="14">
        <v>333</v>
      </c>
      <c r="O35" s="14">
        <v>333</v>
      </c>
      <c r="P35" s="14">
        <v>333</v>
      </c>
      <c r="Q35" s="14">
        <v>333</v>
      </c>
      <c r="R35" s="14">
        <v>333</v>
      </c>
      <c r="S35" s="14">
        <v>229</v>
      </c>
      <c r="T35" s="15">
        <v>591</v>
      </c>
      <c r="U35" s="14">
        <v>268</v>
      </c>
      <c r="V35" s="14">
        <v>790</v>
      </c>
      <c r="W35" s="14">
        <v>790</v>
      </c>
      <c r="X35" s="14">
        <v>259</v>
      </c>
      <c r="Y35" s="14">
        <v>259</v>
      </c>
      <c r="Z35" s="14">
        <v>508</v>
      </c>
      <c r="AA35" s="27"/>
      <c r="AB35" s="27"/>
    </row>
    <row r="36" spans="1:28">
      <c r="A36" s="27"/>
      <c r="B36" s="44">
        <v>2034</v>
      </c>
      <c r="C36" s="57">
        <v>4190</v>
      </c>
      <c r="D36" s="14">
        <v>671</v>
      </c>
      <c r="E36" s="14">
        <v>671</v>
      </c>
      <c r="F36" s="14">
        <v>671</v>
      </c>
      <c r="G36" s="14">
        <v>671</v>
      </c>
      <c r="H36" s="14">
        <v>671</v>
      </c>
      <c r="I36" s="14">
        <v>500</v>
      </c>
      <c r="J36" s="14">
        <v>500</v>
      </c>
      <c r="K36" s="14">
        <v>500</v>
      </c>
      <c r="L36" s="14">
        <v>500</v>
      </c>
      <c r="M36" s="14">
        <v>500</v>
      </c>
      <c r="N36" s="14">
        <v>329</v>
      </c>
      <c r="O36" s="14">
        <v>329</v>
      </c>
      <c r="P36" s="14">
        <v>329</v>
      </c>
      <c r="Q36" s="14">
        <v>329</v>
      </c>
      <c r="R36" s="14">
        <v>329</v>
      </c>
      <c r="S36" s="14">
        <v>227</v>
      </c>
      <c r="T36" s="15">
        <v>587</v>
      </c>
      <c r="U36" s="14">
        <v>264</v>
      </c>
      <c r="V36" s="14">
        <v>804</v>
      </c>
      <c r="W36" s="14">
        <v>804</v>
      </c>
      <c r="X36" s="14">
        <v>256</v>
      </c>
      <c r="Y36" s="14">
        <v>256</v>
      </c>
      <c r="Z36" s="14">
        <v>500</v>
      </c>
      <c r="AA36" s="27"/>
      <c r="AB36" s="27"/>
    </row>
    <row r="37" spans="1:28">
      <c r="A37" s="27"/>
      <c r="B37" s="44">
        <v>2035</v>
      </c>
      <c r="C37" s="57">
        <v>4133</v>
      </c>
      <c r="D37" s="14">
        <v>662</v>
      </c>
      <c r="E37" s="14">
        <v>662</v>
      </c>
      <c r="F37" s="14">
        <v>662</v>
      </c>
      <c r="G37" s="14">
        <v>662</v>
      </c>
      <c r="H37" s="14">
        <v>662</v>
      </c>
      <c r="I37" s="14">
        <v>494</v>
      </c>
      <c r="J37" s="14">
        <v>494</v>
      </c>
      <c r="K37" s="14">
        <v>494</v>
      </c>
      <c r="L37" s="14">
        <v>494</v>
      </c>
      <c r="M37" s="14">
        <v>494</v>
      </c>
      <c r="N37" s="14">
        <v>326</v>
      </c>
      <c r="O37" s="14">
        <v>326</v>
      </c>
      <c r="P37" s="14">
        <v>326</v>
      </c>
      <c r="Q37" s="14">
        <v>326</v>
      </c>
      <c r="R37" s="14">
        <v>326</v>
      </c>
      <c r="S37" s="14">
        <v>224</v>
      </c>
      <c r="T37" s="15">
        <v>583</v>
      </c>
      <c r="U37" s="14">
        <v>262</v>
      </c>
      <c r="V37" s="14">
        <v>819</v>
      </c>
      <c r="W37" s="14">
        <v>819</v>
      </c>
      <c r="X37" s="14">
        <v>253</v>
      </c>
      <c r="Y37" s="14">
        <v>253</v>
      </c>
      <c r="Z37" s="14">
        <v>494</v>
      </c>
      <c r="AA37" s="27"/>
      <c r="AB37" s="27"/>
    </row>
    <row r="38" spans="1:28">
      <c r="A38" s="27"/>
      <c r="B38" s="44">
        <v>2036</v>
      </c>
      <c r="C38" s="57">
        <v>4083</v>
      </c>
      <c r="D38" s="14">
        <v>654</v>
      </c>
      <c r="E38" s="14">
        <v>654</v>
      </c>
      <c r="F38" s="14">
        <v>654</v>
      </c>
      <c r="G38" s="14">
        <v>654</v>
      </c>
      <c r="H38" s="14">
        <v>654</v>
      </c>
      <c r="I38" s="14">
        <v>488</v>
      </c>
      <c r="J38" s="14">
        <v>488</v>
      </c>
      <c r="K38" s="14">
        <v>488</v>
      </c>
      <c r="L38" s="14">
        <v>488</v>
      </c>
      <c r="M38" s="14">
        <v>488</v>
      </c>
      <c r="N38" s="14">
        <v>323</v>
      </c>
      <c r="O38" s="14">
        <v>323</v>
      </c>
      <c r="P38" s="14">
        <v>323</v>
      </c>
      <c r="Q38" s="14">
        <v>323</v>
      </c>
      <c r="R38" s="14">
        <v>323</v>
      </c>
      <c r="S38" s="14">
        <v>222</v>
      </c>
      <c r="T38" s="15">
        <v>579</v>
      </c>
      <c r="U38" s="14">
        <v>259</v>
      </c>
      <c r="V38" s="14">
        <v>833</v>
      </c>
      <c r="W38" s="14">
        <v>833</v>
      </c>
      <c r="X38" s="14">
        <v>251</v>
      </c>
      <c r="Y38" s="14">
        <v>251</v>
      </c>
      <c r="Z38" s="14">
        <v>488</v>
      </c>
      <c r="AA38" s="27"/>
      <c r="AB38" s="27"/>
    </row>
    <row r="39" spans="1:28">
      <c r="A39" s="27"/>
      <c r="B39" s="44">
        <v>2037</v>
      </c>
      <c r="C39" s="57">
        <v>4038</v>
      </c>
      <c r="D39" s="14">
        <v>647</v>
      </c>
      <c r="E39" s="14">
        <v>647</v>
      </c>
      <c r="F39" s="14">
        <v>647</v>
      </c>
      <c r="G39" s="14">
        <v>647</v>
      </c>
      <c r="H39" s="14">
        <v>647</v>
      </c>
      <c r="I39" s="14">
        <v>483</v>
      </c>
      <c r="J39" s="14">
        <v>483</v>
      </c>
      <c r="K39" s="14">
        <v>483</v>
      </c>
      <c r="L39" s="14">
        <v>483</v>
      </c>
      <c r="M39" s="14">
        <v>483</v>
      </c>
      <c r="N39" s="14">
        <v>320</v>
      </c>
      <c r="O39" s="14">
        <v>320</v>
      </c>
      <c r="P39" s="14">
        <v>320</v>
      </c>
      <c r="Q39" s="14">
        <v>320</v>
      </c>
      <c r="R39" s="14">
        <v>320</v>
      </c>
      <c r="S39" s="14">
        <v>220</v>
      </c>
      <c r="T39" s="15">
        <v>576</v>
      </c>
      <c r="U39" s="14">
        <v>257</v>
      </c>
      <c r="V39" s="14">
        <v>848</v>
      </c>
      <c r="W39" s="14">
        <v>848</v>
      </c>
      <c r="X39" s="14">
        <v>249</v>
      </c>
      <c r="Y39" s="14">
        <v>249</v>
      </c>
      <c r="Z39" s="14">
        <v>483</v>
      </c>
      <c r="AA39" s="27"/>
      <c r="AB39" s="27"/>
    </row>
    <row r="40" spans="1:28">
      <c r="A40" s="27"/>
      <c r="B40" s="44">
        <v>2038</v>
      </c>
      <c r="C40" s="57">
        <v>3998</v>
      </c>
      <c r="D40" s="14">
        <v>641</v>
      </c>
      <c r="E40" s="14">
        <v>641</v>
      </c>
      <c r="F40" s="14">
        <v>641</v>
      </c>
      <c r="G40" s="14">
        <v>641</v>
      </c>
      <c r="H40" s="14">
        <v>641</v>
      </c>
      <c r="I40" s="14">
        <v>479</v>
      </c>
      <c r="J40" s="14">
        <v>479</v>
      </c>
      <c r="K40" s="14">
        <v>479</v>
      </c>
      <c r="L40" s="14">
        <v>479</v>
      </c>
      <c r="M40" s="14">
        <v>479</v>
      </c>
      <c r="N40" s="14">
        <v>317</v>
      </c>
      <c r="O40" s="14">
        <v>317</v>
      </c>
      <c r="P40" s="14">
        <v>317</v>
      </c>
      <c r="Q40" s="14">
        <v>317</v>
      </c>
      <c r="R40" s="14">
        <v>317</v>
      </c>
      <c r="S40" s="14">
        <v>218</v>
      </c>
      <c r="T40" s="15">
        <v>574</v>
      </c>
      <c r="U40" s="14">
        <v>255</v>
      </c>
      <c r="V40" s="14">
        <v>864</v>
      </c>
      <c r="W40" s="14">
        <v>864</v>
      </c>
      <c r="X40" s="14">
        <v>247</v>
      </c>
      <c r="Y40" s="14">
        <v>247</v>
      </c>
      <c r="Z40" s="14">
        <v>479</v>
      </c>
      <c r="AA40" s="27"/>
      <c r="AB40" s="27"/>
    </row>
    <row r="41" spans="1:28">
      <c r="A41" s="27"/>
      <c r="B41" s="44">
        <v>2039</v>
      </c>
      <c r="C41" s="57">
        <v>3962</v>
      </c>
      <c r="D41" s="14">
        <v>635</v>
      </c>
      <c r="E41" s="14">
        <v>635</v>
      </c>
      <c r="F41" s="14">
        <v>635</v>
      </c>
      <c r="G41" s="14">
        <v>635</v>
      </c>
      <c r="H41" s="14">
        <v>635</v>
      </c>
      <c r="I41" s="14">
        <v>475</v>
      </c>
      <c r="J41" s="14">
        <v>475</v>
      </c>
      <c r="K41" s="14">
        <v>475</v>
      </c>
      <c r="L41" s="14">
        <v>475</v>
      </c>
      <c r="M41" s="14">
        <v>475</v>
      </c>
      <c r="N41" s="14">
        <v>315</v>
      </c>
      <c r="O41" s="14">
        <v>315</v>
      </c>
      <c r="P41" s="14">
        <v>315</v>
      </c>
      <c r="Q41" s="14">
        <v>315</v>
      </c>
      <c r="R41" s="14">
        <v>315</v>
      </c>
      <c r="S41" s="14">
        <v>217</v>
      </c>
      <c r="T41" s="15">
        <v>571</v>
      </c>
      <c r="U41" s="14">
        <v>253</v>
      </c>
      <c r="V41" s="14">
        <v>879</v>
      </c>
      <c r="W41" s="14">
        <v>879</v>
      </c>
      <c r="X41" s="14">
        <v>245</v>
      </c>
      <c r="Y41" s="14">
        <v>245</v>
      </c>
      <c r="Z41" s="14">
        <v>475</v>
      </c>
      <c r="AA41" s="27"/>
      <c r="AB41" s="27"/>
    </row>
    <row r="42" spans="1:28">
      <c r="A42" s="27"/>
      <c r="B42" s="44">
        <v>2040</v>
      </c>
      <c r="C42" s="57">
        <v>3930</v>
      </c>
      <c r="D42" s="14">
        <v>630</v>
      </c>
      <c r="E42" s="14">
        <v>630</v>
      </c>
      <c r="F42" s="14">
        <v>630</v>
      </c>
      <c r="G42" s="14">
        <v>630</v>
      </c>
      <c r="H42" s="14">
        <v>630</v>
      </c>
      <c r="I42" s="14">
        <v>471</v>
      </c>
      <c r="J42" s="14">
        <v>471</v>
      </c>
      <c r="K42" s="14">
        <v>471</v>
      </c>
      <c r="L42" s="14">
        <v>471</v>
      </c>
      <c r="M42" s="14">
        <v>471</v>
      </c>
      <c r="N42" s="14">
        <v>313</v>
      </c>
      <c r="O42" s="14">
        <v>313</v>
      </c>
      <c r="P42" s="14">
        <v>313</v>
      </c>
      <c r="Q42" s="14">
        <v>313</v>
      </c>
      <c r="R42" s="14">
        <v>313</v>
      </c>
      <c r="S42" s="14">
        <v>216</v>
      </c>
      <c r="T42" s="15">
        <v>569</v>
      </c>
      <c r="U42" s="14">
        <v>252</v>
      </c>
      <c r="V42" s="14">
        <v>895</v>
      </c>
      <c r="W42" s="14">
        <v>895</v>
      </c>
      <c r="X42" s="14">
        <v>243</v>
      </c>
      <c r="Y42" s="14">
        <v>243</v>
      </c>
      <c r="Z42" s="14">
        <v>471</v>
      </c>
      <c r="AA42" s="27"/>
      <c r="AB42" s="27"/>
    </row>
    <row r="43" spans="1:28">
      <c r="A43" s="27"/>
      <c r="B43" s="44">
        <v>2041</v>
      </c>
      <c r="C43" s="57">
        <v>3902</v>
      </c>
      <c r="D43" s="14">
        <v>625</v>
      </c>
      <c r="E43" s="14">
        <v>625</v>
      </c>
      <c r="F43" s="14">
        <v>625</v>
      </c>
      <c r="G43" s="14">
        <v>625</v>
      </c>
      <c r="H43" s="14">
        <v>625</v>
      </c>
      <c r="I43" s="14">
        <v>468</v>
      </c>
      <c r="J43" s="14">
        <v>468</v>
      </c>
      <c r="K43" s="14">
        <v>468</v>
      </c>
      <c r="L43" s="14">
        <v>468</v>
      </c>
      <c r="M43" s="14">
        <v>468</v>
      </c>
      <c r="N43" s="14">
        <v>312</v>
      </c>
      <c r="O43" s="14">
        <v>312</v>
      </c>
      <c r="P43" s="14">
        <v>312</v>
      </c>
      <c r="Q43" s="14">
        <v>312</v>
      </c>
      <c r="R43" s="14">
        <v>312</v>
      </c>
      <c r="S43" s="14">
        <v>214</v>
      </c>
      <c r="T43" s="15">
        <v>567</v>
      </c>
      <c r="U43" s="14">
        <v>250</v>
      </c>
      <c r="V43" s="14">
        <v>911</v>
      </c>
      <c r="W43" s="14">
        <v>911</v>
      </c>
      <c r="X43" s="14">
        <v>242</v>
      </c>
      <c r="Y43" s="14">
        <v>242</v>
      </c>
      <c r="Z43" s="14">
        <v>468</v>
      </c>
      <c r="AA43" s="27"/>
      <c r="AB43" s="27"/>
    </row>
    <row r="44" spans="1:28">
      <c r="A44" s="27"/>
      <c r="B44" s="44">
        <v>2042</v>
      </c>
      <c r="C44" s="57">
        <v>3876</v>
      </c>
      <c r="D44" s="14">
        <v>621</v>
      </c>
      <c r="E44" s="14">
        <v>621</v>
      </c>
      <c r="F44" s="14">
        <v>621</v>
      </c>
      <c r="G44" s="14">
        <v>621</v>
      </c>
      <c r="H44" s="14">
        <v>621</v>
      </c>
      <c r="I44" s="14">
        <v>465</v>
      </c>
      <c r="J44" s="14">
        <v>465</v>
      </c>
      <c r="K44" s="14">
        <v>465</v>
      </c>
      <c r="L44" s="14">
        <v>465</v>
      </c>
      <c r="M44" s="14">
        <v>465</v>
      </c>
      <c r="N44" s="14">
        <v>310</v>
      </c>
      <c r="O44" s="14">
        <v>310</v>
      </c>
      <c r="P44" s="14">
        <v>310</v>
      </c>
      <c r="Q44" s="14">
        <v>310</v>
      </c>
      <c r="R44" s="14">
        <v>310</v>
      </c>
      <c r="S44" s="14">
        <v>213</v>
      </c>
      <c r="T44" s="15">
        <v>565</v>
      </c>
      <c r="U44" s="14">
        <v>249</v>
      </c>
      <c r="V44" s="14">
        <v>928</v>
      </c>
      <c r="W44" s="14">
        <v>928</v>
      </c>
      <c r="X44" s="14">
        <v>241</v>
      </c>
      <c r="Y44" s="14">
        <v>241</v>
      </c>
      <c r="Z44" s="14">
        <v>465</v>
      </c>
      <c r="AA44" s="27"/>
      <c r="AB44" s="27"/>
    </row>
    <row r="45" spans="1:28">
      <c r="A45" s="27"/>
      <c r="B45" s="44">
        <v>2043</v>
      </c>
      <c r="C45" s="57">
        <v>3854</v>
      </c>
      <c r="D45" s="14">
        <v>617</v>
      </c>
      <c r="E45" s="14">
        <v>617</v>
      </c>
      <c r="F45" s="14">
        <v>617</v>
      </c>
      <c r="G45" s="14">
        <v>617</v>
      </c>
      <c r="H45" s="14">
        <v>617</v>
      </c>
      <c r="I45" s="14">
        <v>463</v>
      </c>
      <c r="J45" s="14">
        <v>463</v>
      </c>
      <c r="K45" s="14">
        <v>463</v>
      </c>
      <c r="L45" s="14">
        <v>463</v>
      </c>
      <c r="M45" s="14">
        <v>463</v>
      </c>
      <c r="N45" s="14">
        <v>309</v>
      </c>
      <c r="O45" s="14">
        <v>309</v>
      </c>
      <c r="P45" s="14">
        <v>309</v>
      </c>
      <c r="Q45" s="14">
        <v>309</v>
      </c>
      <c r="R45" s="14">
        <v>309</v>
      </c>
      <c r="S45" s="14">
        <v>212</v>
      </c>
      <c r="T45" s="15">
        <v>564</v>
      </c>
      <c r="U45" s="14">
        <v>248</v>
      </c>
      <c r="V45" s="14">
        <v>944</v>
      </c>
      <c r="W45" s="14">
        <v>944</v>
      </c>
      <c r="X45" s="14">
        <v>240</v>
      </c>
      <c r="Y45" s="14">
        <v>240</v>
      </c>
      <c r="Z45" s="14">
        <v>463</v>
      </c>
      <c r="AA45" s="27"/>
      <c r="AB45" s="27"/>
    </row>
    <row r="46" spans="1:28">
      <c r="A46" s="27"/>
      <c r="B46" s="44">
        <v>2044</v>
      </c>
      <c r="C46" s="57">
        <v>3833</v>
      </c>
      <c r="D46" s="14">
        <v>614</v>
      </c>
      <c r="E46" s="14">
        <v>614</v>
      </c>
      <c r="F46" s="14">
        <v>614</v>
      </c>
      <c r="G46" s="14">
        <v>614</v>
      </c>
      <c r="H46" s="14">
        <v>614</v>
      </c>
      <c r="I46" s="14">
        <v>461</v>
      </c>
      <c r="J46" s="14">
        <v>461</v>
      </c>
      <c r="K46" s="14">
        <v>461</v>
      </c>
      <c r="L46" s="14">
        <v>461</v>
      </c>
      <c r="M46" s="14">
        <v>461</v>
      </c>
      <c r="N46" s="14">
        <v>307</v>
      </c>
      <c r="O46" s="14">
        <v>307</v>
      </c>
      <c r="P46" s="14">
        <v>307</v>
      </c>
      <c r="Q46" s="14">
        <v>307</v>
      </c>
      <c r="R46" s="14">
        <v>307</v>
      </c>
      <c r="S46" s="14">
        <v>211</v>
      </c>
      <c r="T46" s="15">
        <v>563</v>
      </c>
      <c r="U46" s="14">
        <v>247</v>
      </c>
      <c r="V46" s="14">
        <v>961</v>
      </c>
      <c r="W46" s="14">
        <v>961</v>
      </c>
      <c r="X46" s="14">
        <v>239</v>
      </c>
      <c r="Y46" s="14">
        <v>239</v>
      </c>
      <c r="Z46" s="14">
        <v>461</v>
      </c>
      <c r="AA46" s="27"/>
      <c r="AB46" s="27"/>
    </row>
    <row r="47" spans="1:28">
      <c r="A47" s="27"/>
      <c r="B47" s="44">
        <v>2045</v>
      </c>
      <c r="C47" s="58">
        <v>3815</v>
      </c>
      <c r="D47" s="59">
        <v>611</v>
      </c>
      <c r="E47" s="59">
        <v>611</v>
      </c>
      <c r="F47" s="59">
        <v>611</v>
      </c>
      <c r="G47" s="59">
        <v>611</v>
      </c>
      <c r="H47" s="59">
        <v>611</v>
      </c>
      <c r="I47" s="59">
        <v>459</v>
      </c>
      <c r="J47" s="59">
        <v>459</v>
      </c>
      <c r="K47" s="59">
        <v>459</v>
      </c>
      <c r="L47" s="59">
        <v>459</v>
      </c>
      <c r="M47" s="59">
        <v>459</v>
      </c>
      <c r="N47" s="59">
        <v>306</v>
      </c>
      <c r="O47" s="59">
        <v>306</v>
      </c>
      <c r="P47" s="59">
        <v>306</v>
      </c>
      <c r="Q47" s="59">
        <v>306</v>
      </c>
      <c r="R47" s="59">
        <v>306</v>
      </c>
      <c r="S47" s="59">
        <v>211</v>
      </c>
      <c r="T47" s="22">
        <v>561</v>
      </c>
      <c r="U47" s="59">
        <v>246</v>
      </c>
      <c r="V47" s="59">
        <v>979</v>
      </c>
      <c r="W47" s="59">
        <v>979</v>
      </c>
      <c r="X47" s="59">
        <v>238</v>
      </c>
      <c r="Y47" s="59">
        <v>238</v>
      </c>
      <c r="Z47" s="59">
        <v>459</v>
      </c>
      <c r="AA47" s="27"/>
      <c r="AB47" s="27"/>
    </row>
    <row r="48" spans="1:28" ht="17" thickBot="1">
      <c r="A48" s="27"/>
      <c r="B48" s="27"/>
      <c r="C48" s="27"/>
      <c r="D48" s="27"/>
      <c r="E48" s="27"/>
      <c r="F48" s="27"/>
      <c r="G48" s="27"/>
      <c r="H48" s="27"/>
      <c r="I48" s="27"/>
      <c r="J48" s="27"/>
      <c r="K48" s="27"/>
      <c r="L48" s="27"/>
      <c r="M48" s="27"/>
      <c r="N48" s="27"/>
      <c r="O48" s="27"/>
      <c r="P48" s="27"/>
      <c r="Q48" s="27"/>
      <c r="R48" s="27"/>
      <c r="S48" s="27"/>
      <c r="T48" s="27"/>
      <c r="U48" s="27"/>
      <c r="V48" s="27"/>
      <c r="W48" s="27"/>
      <c r="X48" s="27"/>
      <c r="Y48" s="27"/>
      <c r="Z48" s="27"/>
      <c r="AA48" s="27"/>
      <c r="AB48" s="27"/>
    </row>
    <row r="49" spans="1:28" ht="17" thickBot="1">
      <c r="A49" s="27"/>
      <c r="B49" s="242" t="s">
        <v>107</v>
      </c>
      <c r="C49" s="243"/>
      <c r="D49" s="243"/>
      <c r="E49" s="243"/>
      <c r="F49" s="243"/>
      <c r="G49" s="243"/>
      <c r="H49" s="243"/>
      <c r="I49" s="243"/>
      <c r="J49" s="243"/>
      <c r="K49" s="243"/>
      <c r="L49" s="243"/>
      <c r="M49" s="243"/>
      <c r="N49" s="243"/>
      <c r="O49" s="243"/>
      <c r="P49" s="243"/>
      <c r="Q49" s="243"/>
      <c r="R49" s="243"/>
      <c r="S49" s="243"/>
      <c r="T49" s="243"/>
      <c r="U49" s="243"/>
      <c r="V49" s="243"/>
      <c r="W49" s="243"/>
      <c r="X49" s="243"/>
      <c r="Y49" s="243"/>
      <c r="Z49" s="244"/>
      <c r="AA49" s="27"/>
      <c r="AB49" s="27"/>
    </row>
    <row r="50" spans="1:28" ht="17" thickBot="1">
      <c r="A50" s="27"/>
      <c r="B50" s="30" t="s">
        <v>104</v>
      </c>
      <c r="C50" s="27"/>
      <c r="D50" s="27"/>
      <c r="E50" s="27"/>
      <c r="F50" s="27"/>
      <c r="G50" s="27"/>
      <c r="H50" s="27"/>
      <c r="I50" s="27"/>
      <c r="J50" s="27"/>
      <c r="K50" s="27"/>
      <c r="L50" s="27"/>
      <c r="M50" s="27"/>
      <c r="N50" s="27"/>
      <c r="O50" s="27"/>
      <c r="P50" s="27"/>
      <c r="Q50" s="27"/>
      <c r="R50" s="27"/>
      <c r="S50" s="27"/>
      <c r="T50" s="27"/>
      <c r="U50" s="27"/>
      <c r="V50" s="27"/>
      <c r="W50" s="27"/>
      <c r="X50" s="27"/>
      <c r="Y50" s="27"/>
      <c r="Z50" s="27"/>
      <c r="AA50" s="27"/>
      <c r="AB50" s="27"/>
    </row>
    <row r="51" spans="1:28" ht="17" thickBot="1">
      <c r="A51" s="27"/>
      <c r="B51" s="44">
        <v>2016</v>
      </c>
      <c r="C51" s="60">
        <v>2350</v>
      </c>
      <c r="D51" s="54">
        <v>753</v>
      </c>
      <c r="E51" s="54">
        <v>753</v>
      </c>
      <c r="F51" s="54">
        <v>753</v>
      </c>
      <c r="G51" s="54">
        <v>753</v>
      </c>
      <c r="H51" s="54">
        <v>753</v>
      </c>
      <c r="I51" s="54">
        <v>1083</v>
      </c>
      <c r="J51" s="54">
        <v>1083</v>
      </c>
      <c r="K51" s="54">
        <v>1083</v>
      </c>
      <c r="L51" s="54">
        <v>1083</v>
      </c>
      <c r="M51" s="54">
        <v>1083</v>
      </c>
      <c r="N51" s="54">
        <v>2640</v>
      </c>
      <c r="O51" s="54">
        <v>2640</v>
      </c>
      <c r="P51" s="54">
        <v>2640</v>
      </c>
      <c r="Q51" s="54">
        <v>2640</v>
      </c>
      <c r="R51" s="54">
        <v>2640</v>
      </c>
      <c r="S51" s="61">
        <v>2023</v>
      </c>
      <c r="T51" s="62">
        <v>4103</v>
      </c>
      <c r="U51" s="61">
        <v>3180</v>
      </c>
      <c r="V51" s="63">
        <v>3500</v>
      </c>
      <c r="W51" s="61">
        <v>3500</v>
      </c>
      <c r="X51" s="54">
        <v>1106</v>
      </c>
      <c r="Y51" s="54">
        <v>1106</v>
      </c>
      <c r="Z51" s="54">
        <v>2166</v>
      </c>
      <c r="AA51" s="27"/>
      <c r="AB51" s="27"/>
    </row>
    <row r="52" spans="1:28">
      <c r="A52" s="27"/>
      <c r="B52" s="44">
        <v>2017</v>
      </c>
      <c r="C52" s="57">
        <v>2158</v>
      </c>
      <c r="D52" s="14">
        <v>692</v>
      </c>
      <c r="E52" s="14">
        <v>692</v>
      </c>
      <c r="F52" s="14">
        <v>692</v>
      </c>
      <c r="G52" s="14">
        <v>692</v>
      </c>
      <c r="H52" s="14">
        <v>692</v>
      </c>
      <c r="I52" s="14">
        <v>999</v>
      </c>
      <c r="J52" s="14">
        <v>999</v>
      </c>
      <c r="K52" s="14">
        <v>999</v>
      </c>
      <c r="L52" s="14">
        <v>999</v>
      </c>
      <c r="M52" s="14">
        <v>999</v>
      </c>
      <c r="N52" s="14">
        <v>2458</v>
      </c>
      <c r="O52" s="14">
        <v>2458</v>
      </c>
      <c r="P52" s="14">
        <v>2458</v>
      </c>
      <c r="Q52" s="14">
        <v>2458</v>
      </c>
      <c r="R52" s="14">
        <v>2458</v>
      </c>
      <c r="S52" s="16">
        <v>1858</v>
      </c>
      <c r="T52" s="64">
        <v>3844</v>
      </c>
      <c r="U52" s="14">
        <v>2960</v>
      </c>
      <c r="V52" s="14">
        <v>3563</v>
      </c>
      <c r="W52" s="14">
        <v>3563</v>
      </c>
      <c r="X52" s="14">
        <v>1021</v>
      </c>
      <c r="Y52" s="14">
        <v>1021</v>
      </c>
      <c r="Z52" s="14">
        <v>1998</v>
      </c>
      <c r="AA52" s="27"/>
      <c r="AB52" s="27"/>
    </row>
    <row r="53" spans="1:28">
      <c r="A53" s="27"/>
      <c r="B53" s="44">
        <v>2018</v>
      </c>
      <c r="C53" s="57">
        <v>1969</v>
      </c>
      <c r="D53" s="14">
        <v>631</v>
      </c>
      <c r="E53" s="14">
        <v>631</v>
      </c>
      <c r="F53" s="14">
        <v>631</v>
      </c>
      <c r="G53" s="14">
        <v>631</v>
      </c>
      <c r="H53" s="14">
        <v>631</v>
      </c>
      <c r="I53" s="14">
        <v>914</v>
      </c>
      <c r="J53" s="14">
        <v>914</v>
      </c>
      <c r="K53" s="14">
        <v>914</v>
      </c>
      <c r="L53" s="14">
        <v>914</v>
      </c>
      <c r="M53" s="14">
        <v>914</v>
      </c>
      <c r="N53" s="14">
        <v>2261</v>
      </c>
      <c r="O53" s="14">
        <v>2261</v>
      </c>
      <c r="P53" s="14">
        <v>2261</v>
      </c>
      <c r="Q53" s="14">
        <v>2261</v>
      </c>
      <c r="R53" s="14">
        <v>2261</v>
      </c>
      <c r="S53" s="16">
        <v>1663</v>
      </c>
      <c r="T53" s="64">
        <v>3536</v>
      </c>
      <c r="U53" s="14">
        <v>2723</v>
      </c>
      <c r="V53" s="14">
        <v>3627</v>
      </c>
      <c r="W53" s="14">
        <v>3627</v>
      </c>
      <c r="X53" s="14">
        <v>922</v>
      </c>
      <c r="Y53" s="14">
        <v>922</v>
      </c>
      <c r="Z53" s="14">
        <v>1827</v>
      </c>
      <c r="AA53" s="27"/>
      <c r="AB53" s="27"/>
    </row>
    <row r="54" spans="1:28">
      <c r="A54" s="27"/>
      <c r="B54" s="44">
        <v>2019</v>
      </c>
      <c r="C54" s="57">
        <v>1813</v>
      </c>
      <c r="D54" s="14">
        <v>581</v>
      </c>
      <c r="E54" s="14">
        <v>581</v>
      </c>
      <c r="F54" s="14">
        <v>581</v>
      </c>
      <c r="G54" s="14">
        <v>581</v>
      </c>
      <c r="H54" s="14">
        <v>581</v>
      </c>
      <c r="I54" s="14">
        <v>843</v>
      </c>
      <c r="J54" s="14">
        <v>843</v>
      </c>
      <c r="K54" s="14">
        <v>843</v>
      </c>
      <c r="L54" s="14">
        <v>843</v>
      </c>
      <c r="M54" s="14">
        <v>843</v>
      </c>
      <c r="N54" s="14">
        <v>2095</v>
      </c>
      <c r="O54" s="14">
        <v>2095</v>
      </c>
      <c r="P54" s="14">
        <v>2095</v>
      </c>
      <c r="Q54" s="14">
        <v>2095</v>
      </c>
      <c r="R54" s="14">
        <v>2095</v>
      </c>
      <c r="S54" s="16">
        <v>1492</v>
      </c>
      <c r="T54" s="64">
        <v>3267</v>
      </c>
      <c r="U54" s="14">
        <v>2523</v>
      </c>
      <c r="V54" s="14">
        <v>3692</v>
      </c>
      <c r="W54" s="14">
        <v>3692</v>
      </c>
      <c r="X54" s="14">
        <v>834</v>
      </c>
      <c r="Y54" s="14">
        <v>834</v>
      </c>
      <c r="Z54" s="14">
        <v>1686</v>
      </c>
      <c r="AA54" s="27"/>
      <c r="AB54" s="27"/>
    </row>
    <row r="55" spans="1:28">
      <c r="A55" s="27"/>
      <c r="B55" s="44">
        <v>2020</v>
      </c>
      <c r="C55" s="57">
        <v>1682</v>
      </c>
      <c r="D55" s="14">
        <v>539</v>
      </c>
      <c r="E55" s="14">
        <v>539</v>
      </c>
      <c r="F55" s="14">
        <v>539</v>
      </c>
      <c r="G55" s="14">
        <v>539</v>
      </c>
      <c r="H55" s="14">
        <v>539</v>
      </c>
      <c r="I55" s="14">
        <v>782</v>
      </c>
      <c r="J55" s="14">
        <v>782</v>
      </c>
      <c r="K55" s="14">
        <v>782</v>
      </c>
      <c r="L55" s="14">
        <v>782</v>
      </c>
      <c r="M55" s="14">
        <v>782</v>
      </c>
      <c r="N55" s="14">
        <v>1948</v>
      </c>
      <c r="O55" s="14">
        <v>1948</v>
      </c>
      <c r="P55" s="14">
        <v>1948</v>
      </c>
      <c r="Q55" s="14">
        <v>1948</v>
      </c>
      <c r="R55" s="14">
        <v>1948</v>
      </c>
      <c r="S55" s="16">
        <v>1340</v>
      </c>
      <c r="T55" s="64">
        <v>3028</v>
      </c>
      <c r="U55" s="14">
        <v>2346</v>
      </c>
      <c r="V55" s="14">
        <v>3759</v>
      </c>
      <c r="W55" s="14">
        <v>3759</v>
      </c>
      <c r="X55" s="14">
        <v>757</v>
      </c>
      <c r="Y55" s="14">
        <v>757</v>
      </c>
      <c r="Z55" s="14">
        <v>1565</v>
      </c>
      <c r="AA55" s="27"/>
      <c r="AB55" s="27"/>
    </row>
    <row r="56" spans="1:28">
      <c r="A56" s="27"/>
      <c r="B56" s="44">
        <v>2021</v>
      </c>
      <c r="C56" s="57">
        <v>1579</v>
      </c>
      <c r="D56" s="14">
        <v>506</v>
      </c>
      <c r="E56" s="14">
        <v>506</v>
      </c>
      <c r="F56" s="14">
        <v>506</v>
      </c>
      <c r="G56" s="14">
        <v>506</v>
      </c>
      <c r="H56" s="14">
        <v>506</v>
      </c>
      <c r="I56" s="14">
        <v>737</v>
      </c>
      <c r="J56" s="14">
        <v>737</v>
      </c>
      <c r="K56" s="14">
        <v>737</v>
      </c>
      <c r="L56" s="14">
        <v>737</v>
      </c>
      <c r="M56" s="14">
        <v>737</v>
      </c>
      <c r="N56" s="14">
        <v>1846</v>
      </c>
      <c r="O56" s="14">
        <v>1846</v>
      </c>
      <c r="P56" s="14">
        <v>1846</v>
      </c>
      <c r="Q56" s="14">
        <v>1846</v>
      </c>
      <c r="R56" s="14">
        <v>1846</v>
      </c>
      <c r="S56" s="16">
        <v>1270</v>
      </c>
      <c r="T56" s="64">
        <v>2918</v>
      </c>
      <c r="U56" s="14">
        <v>2223</v>
      </c>
      <c r="V56" s="14">
        <v>3827</v>
      </c>
      <c r="W56" s="14">
        <v>3827</v>
      </c>
      <c r="X56" s="14">
        <v>717</v>
      </c>
      <c r="Y56" s="14">
        <v>717</v>
      </c>
      <c r="Z56" s="14">
        <v>1474</v>
      </c>
      <c r="AA56" s="27"/>
      <c r="AB56" s="27"/>
    </row>
    <row r="57" spans="1:28">
      <c r="A57" s="27"/>
      <c r="B57" s="44">
        <v>2022</v>
      </c>
      <c r="C57" s="57">
        <v>1493</v>
      </c>
      <c r="D57" s="14">
        <v>478</v>
      </c>
      <c r="E57" s="14">
        <v>478</v>
      </c>
      <c r="F57" s="14">
        <v>478</v>
      </c>
      <c r="G57" s="14">
        <v>478</v>
      </c>
      <c r="H57" s="14">
        <v>478</v>
      </c>
      <c r="I57" s="14">
        <v>698</v>
      </c>
      <c r="J57" s="14">
        <v>698</v>
      </c>
      <c r="K57" s="14">
        <v>698</v>
      </c>
      <c r="L57" s="14">
        <v>698</v>
      </c>
      <c r="M57" s="14">
        <v>698</v>
      </c>
      <c r="N57" s="14">
        <v>1760</v>
      </c>
      <c r="O57" s="14">
        <v>1760</v>
      </c>
      <c r="P57" s="14">
        <v>1760</v>
      </c>
      <c r="Q57" s="14">
        <v>1760</v>
      </c>
      <c r="R57" s="14">
        <v>1760</v>
      </c>
      <c r="S57" s="16">
        <v>1211</v>
      </c>
      <c r="T57" s="64">
        <v>2825</v>
      </c>
      <c r="U57" s="14">
        <v>2120</v>
      </c>
      <c r="V57" s="14">
        <v>3895</v>
      </c>
      <c r="W57" s="14">
        <v>3895</v>
      </c>
      <c r="X57" s="14">
        <v>684</v>
      </c>
      <c r="Y57" s="14">
        <v>684</v>
      </c>
      <c r="Z57" s="14">
        <v>1397</v>
      </c>
      <c r="AA57" s="27"/>
      <c r="AB57" s="27"/>
    </row>
    <row r="58" spans="1:28">
      <c r="A58" s="27"/>
      <c r="B58" s="44">
        <v>2023</v>
      </c>
      <c r="C58" s="57">
        <v>1420</v>
      </c>
      <c r="D58" s="14">
        <v>455</v>
      </c>
      <c r="E58" s="14">
        <v>455</v>
      </c>
      <c r="F58" s="14">
        <v>455</v>
      </c>
      <c r="G58" s="14">
        <v>455</v>
      </c>
      <c r="H58" s="14">
        <v>455</v>
      </c>
      <c r="I58" s="14">
        <v>666</v>
      </c>
      <c r="J58" s="14">
        <v>666</v>
      </c>
      <c r="K58" s="14">
        <v>666</v>
      </c>
      <c r="L58" s="14">
        <v>666</v>
      </c>
      <c r="M58" s="14">
        <v>666</v>
      </c>
      <c r="N58" s="14">
        <v>1687</v>
      </c>
      <c r="O58" s="14">
        <v>1687</v>
      </c>
      <c r="P58" s="14">
        <v>1687</v>
      </c>
      <c r="Q58" s="14">
        <v>1687</v>
      </c>
      <c r="R58" s="14">
        <v>1687</v>
      </c>
      <c r="S58" s="16">
        <v>1161</v>
      </c>
      <c r="T58" s="64">
        <v>2746</v>
      </c>
      <c r="U58" s="14">
        <v>2032</v>
      </c>
      <c r="V58" s="14">
        <v>3966</v>
      </c>
      <c r="W58" s="14">
        <v>3966</v>
      </c>
      <c r="X58" s="14">
        <v>656</v>
      </c>
      <c r="Y58" s="14">
        <v>656</v>
      </c>
      <c r="Z58" s="14">
        <v>1332</v>
      </c>
      <c r="AA58" s="27"/>
      <c r="AB58" s="27"/>
    </row>
    <row r="59" spans="1:28">
      <c r="A59" s="27"/>
      <c r="B59" s="44">
        <v>2024</v>
      </c>
      <c r="C59" s="57">
        <v>1357</v>
      </c>
      <c r="D59" s="14">
        <v>435</v>
      </c>
      <c r="E59" s="14">
        <v>435</v>
      </c>
      <c r="F59" s="14">
        <v>435</v>
      </c>
      <c r="G59" s="14">
        <v>435</v>
      </c>
      <c r="H59" s="14">
        <v>435</v>
      </c>
      <c r="I59" s="14">
        <v>638</v>
      </c>
      <c r="J59" s="14">
        <v>638</v>
      </c>
      <c r="K59" s="14">
        <v>638</v>
      </c>
      <c r="L59" s="14">
        <v>638</v>
      </c>
      <c r="M59" s="14">
        <v>638</v>
      </c>
      <c r="N59" s="14">
        <v>1625</v>
      </c>
      <c r="O59" s="14">
        <v>1625</v>
      </c>
      <c r="P59" s="14">
        <v>1625</v>
      </c>
      <c r="Q59" s="14">
        <v>1625</v>
      </c>
      <c r="R59" s="14">
        <v>1625</v>
      </c>
      <c r="S59" s="16">
        <v>1118</v>
      </c>
      <c r="T59" s="64">
        <v>2679</v>
      </c>
      <c r="U59" s="14">
        <v>1957</v>
      </c>
      <c r="V59" s="14">
        <v>4037</v>
      </c>
      <c r="W59" s="14">
        <v>4037</v>
      </c>
      <c r="X59" s="14">
        <v>631</v>
      </c>
      <c r="Y59" s="14">
        <v>631</v>
      </c>
      <c r="Z59" s="14">
        <v>1276</v>
      </c>
      <c r="AA59" s="27"/>
      <c r="AB59" s="27"/>
    </row>
    <row r="60" spans="1:28">
      <c r="A60" s="27"/>
      <c r="B60" s="44">
        <v>2025</v>
      </c>
      <c r="C60" s="57">
        <v>1304</v>
      </c>
      <c r="D60" s="14">
        <v>418</v>
      </c>
      <c r="E60" s="14">
        <v>418</v>
      </c>
      <c r="F60" s="14">
        <v>418</v>
      </c>
      <c r="G60" s="14">
        <v>418</v>
      </c>
      <c r="H60" s="14">
        <v>418</v>
      </c>
      <c r="I60" s="14">
        <v>614</v>
      </c>
      <c r="J60" s="14">
        <v>614</v>
      </c>
      <c r="K60" s="14">
        <v>614</v>
      </c>
      <c r="L60" s="14">
        <v>614</v>
      </c>
      <c r="M60" s="14">
        <v>614</v>
      </c>
      <c r="N60" s="14">
        <v>1572</v>
      </c>
      <c r="O60" s="14">
        <v>1572</v>
      </c>
      <c r="P60" s="14">
        <v>1572</v>
      </c>
      <c r="Q60" s="14">
        <v>1572</v>
      </c>
      <c r="R60" s="14">
        <v>1572</v>
      </c>
      <c r="S60" s="16">
        <v>1081</v>
      </c>
      <c r="T60" s="64">
        <v>2621</v>
      </c>
      <c r="U60" s="14">
        <v>1893</v>
      </c>
      <c r="V60" s="14">
        <v>4110</v>
      </c>
      <c r="W60" s="14">
        <v>4110</v>
      </c>
      <c r="X60" s="14">
        <v>611</v>
      </c>
      <c r="Y60" s="14">
        <v>611</v>
      </c>
      <c r="Z60" s="14">
        <v>1228</v>
      </c>
      <c r="AA60" s="27"/>
      <c r="AB60" s="27"/>
    </row>
    <row r="61" spans="1:28">
      <c r="A61" s="27"/>
      <c r="B61" s="44">
        <v>2026</v>
      </c>
      <c r="C61" s="57">
        <v>1257</v>
      </c>
      <c r="D61" s="14">
        <v>403</v>
      </c>
      <c r="E61" s="14">
        <v>403</v>
      </c>
      <c r="F61" s="14">
        <v>403</v>
      </c>
      <c r="G61" s="14">
        <v>403</v>
      </c>
      <c r="H61" s="14">
        <v>403</v>
      </c>
      <c r="I61" s="14">
        <v>594</v>
      </c>
      <c r="J61" s="14">
        <v>594</v>
      </c>
      <c r="K61" s="14">
        <v>594</v>
      </c>
      <c r="L61" s="14">
        <v>594</v>
      </c>
      <c r="M61" s="14">
        <v>594</v>
      </c>
      <c r="N61" s="14">
        <v>1526</v>
      </c>
      <c r="O61" s="14">
        <v>1526</v>
      </c>
      <c r="P61" s="14">
        <v>1526</v>
      </c>
      <c r="Q61" s="14">
        <v>1526</v>
      </c>
      <c r="R61" s="14">
        <v>1526</v>
      </c>
      <c r="S61" s="16">
        <v>1050</v>
      </c>
      <c r="T61" s="64">
        <v>2572</v>
      </c>
      <c r="U61" s="14">
        <v>1838</v>
      </c>
      <c r="V61" s="14">
        <v>4184</v>
      </c>
      <c r="W61" s="14">
        <v>4184</v>
      </c>
      <c r="X61" s="14">
        <v>593</v>
      </c>
      <c r="Y61" s="14">
        <v>593</v>
      </c>
      <c r="Z61" s="14">
        <v>1187</v>
      </c>
      <c r="AA61" s="27"/>
      <c r="AB61" s="27"/>
    </row>
    <row r="62" spans="1:28">
      <c r="A62" s="27"/>
      <c r="B62" s="44">
        <v>2027</v>
      </c>
      <c r="C62" s="57">
        <v>1217</v>
      </c>
      <c r="D62" s="14">
        <v>390</v>
      </c>
      <c r="E62" s="14">
        <v>390</v>
      </c>
      <c r="F62" s="14">
        <v>390</v>
      </c>
      <c r="G62" s="14">
        <v>390</v>
      </c>
      <c r="H62" s="14">
        <v>390</v>
      </c>
      <c r="I62" s="14">
        <v>576</v>
      </c>
      <c r="J62" s="14">
        <v>576</v>
      </c>
      <c r="K62" s="14">
        <v>576</v>
      </c>
      <c r="L62" s="14">
        <v>576</v>
      </c>
      <c r="M62" s="14">
        <v>576</v>
      </c>
      <c r="N62" s="14">
        <v>1486</v>
      </c>
      <c r="O62" s="14">
        <v>1486</v>
      </c>
      <c r="P62" s="14">
        <v>1486</v>
      </c>
      <c r="Q62" s="14">
        <v>1486</v>
      </c>
      <c r="R62" s="14">
        <v>1486</v>
      </c>
      <c r="S62" s="16">
        <v>1023</v>
      </c>
      <c r="T62" s="64">
        <v>2529</v>
      </c>
      <c r="U62" s="14">
        <v>1790</v>
      </c>
      <c r="V62" s="14">
        <v>4259</v>
      </c>
      <c r="W62" s="14">
        <v>4259</v>
      </c>
      <c r="X62" s="14">
        <v>577</v>
      </c>
      <c r="Y62" s="14">
        <v>577</v>
      </c>
      <c r="Z62" s="14">
        <v>1152</v>
      </c>
      <c r="AA62" s="27"/>
      <c r="AB62" s="27"/>
    </row>
    <row r="63" spans="1:28">
      <c r="A63" s="27"/>
      <c r="B63" s="44">
        <v>2028</v>
      </c>
      <c r="C63" s="57">
        <v>1183</v>
      </c>
      <c r="D63" s="14">
        <v>379</v>
      </c>
      <c r="E63" s="14">
        <v>379</v>
      </c>
      <c r="F63" s="14">
        <v>379</v>
      </c>
      <c r="G63" s="14">
        <v>379</v>
      </c>
      <c r="H63" s="14">
        <v>379</v>
      </c>
      <c r="I63" s="14">
        <v>560</v>
      </c>
      <c r="J63" s="14">
        <v>560</v>
      </c>
      <c r="K63" s="14">
        <v>560</v>
      </c>
      <c r="L63" s="14">
        <v>560</v>
      </c>
      <c r="M63" s="14">
        <v>560</v>
      </c>
      <c r="N63" s="14">
        <v>1452</v>
      </c>
      <c r="O63" s="14">
        <v>1452</v>
      </c>
      <c r="P63" s="14">
        <v>1452</v>
      </c>
      <c r="Q63" s="14">
        <v>1452</v>
      </c>
      <c r="R63" s="14">
        <v>1452</v>
      </c>
      <c r="S63" s="16">
        <v>999</v>
      </c>
      <c r="T63" s="64">
        <v>2491</v>
      </c>
      <c r="U63" s="14">
        <v>1748</v>
      </c>
      <c r="V63" s="14">
        <v>4336</v>
      </c>
      <c r="W63" s="14">
        <v>4336</v>
      </c>
      <c r="X63" s="14">
        <v>564</v>
      </c>
      <c r="Y63" s="14">
        <v>564</v>
      </c>
      <c r="Z63" s="14">
        <v>1121</v>
      </c>
      <c r="AA63" s="27"/>
      <c r="AB63" s="27"/>
    </row>
    <row r="64" spans="1:28">
      <c r="A64" s="27"/>
      <c r="B64" s="44">
        <v>2029</v>
      </c>
      <c r="C64" s="57">
        <v>1152</v>
      </c>
      <c r="D64" s="14">
        <v>369</v>
      </c>
      <c r="E64" s="14">
        <v>369</v>
      </c>
      <c r="F64" s="14">
        <v>369</v>
      </c>
      <c r="G64" s="14">
        <v>369</v>
      </c>
      <c r="H64" s="14">
        <v>369</v>
      </c>
      <c r="I64" s="14">
        <v>547</v>
      </c>
      <c r="J64" s="14">
        <v>547</v>
      </c>
      <c r="K64" s="14">
        <v>547</v>
      </c>
      <c r="L64" s="14">
        <v>547</v>
      </c>
      <c r="M64" s="14">
        <v>547</v>
      </c>
      <c r="N64" s="14">
        <v>1422</v>
      </c>
      <c r="O64" s="14">
        <v>1422</v>
      </c>
      <c r="P64" s="14">
        <v>1422</v>
      </c>
      <c r="Q64" s="14">
        <v>1422</v>
      </c>
      <c r="R64" s="14">
        <v>1422</v>
      </c>
      <c r="S64" s="16">
        <v>978</v>
      </c>
      <c r="T64" s="64">
        <v>2459</v>
      </c>
      <c r="U64" s="14">
        <v>1712</v>
      </c>
      <c r="V64" s="14">
        <v>4414</v>
      </c>
      <c r="W64" s="14">
        <v>4414</v>
      </c>
      <c r="X64" s="14">
        <v>552</v>
      </c>
      <c r="Y64" s="14">
        <v>552</v>
      </c>
      <c r="Z64" s="14">
        <v>1094</v>
      </c>
      <c r="AA64" s="27"/>
      <c r="AB64" s="27"/>
    </row>
    <row r="65" spans="1:28">
      <c r="A65" s="27"/>
      <c r="B65" s="44">
        <v>2030</v>
      </c>
      <c r="C65" s="57">
        <v>1126</v>
      </c>
      <c r="D65" s="14">
        <v>361</v>
      </c>
      <c r="E65" s="14">
        <v>361</v>
      </c>
      <c r="F65" s="14">
        <v>361</v>
      </c>
      <c r="G65" s="14">
        <v>361</v>
      </c>
      <c r="H65" s="14">
        <v>361</v>
      </c>
      <c r="I65" s="14">
        <v>535</v>
      </c>
      <c r="J65" s="14">
        <v>535</v>
      </c>
      <c r="K65" s="14">
        <v>535</v>
      </c>
      <c r="L65" s="14">
        <v>535</v>
      </c>
      <c r="M65" s="14">
        <v>535</v>
      </c>
      <c r="N65" s="14">
        <v>1395</v>
      </c>
      <c r="O65" s="14">
        <v>1395</v>
      </c>
      <c r="P65" s="14">
        <v>1395</v>
      </c>
      <c r="Q65" s="14">
        <v>1395</v>
      </c>
      <c r="R65" s="14">
        <v>1395</v>
      </c>
      <c r="S65" s="16">
        <v>960</v>
      </c>
      <c r="T65" s="64">
        <v>2430</v>
      </c>
      <c r="U65" s="14">
        <v>1680</v>
      </c>
      <c r="V65" s="14">
        <v>4493</v>
      </c>
      <c r="W65" s="14">
        <v>4493</v>
      </c>
      <c r="X65" s="14">
        <v>542</v>
      </c>
      <c r="Y65" s="14">
        <v>542</v>
      </c>
      <c r="Z65" s="14">
        <v>1070</v>
      </c>
      <c r="AA65" s="27"/>
      <c r="AB65" s="27"/>
    </row>
    <row r="66" spans="1:28">
      <c r="A66" s="27"/>
      <c r="B66" s="44">
        <v>2031</v>
      </c>
      <c r="C66" s="57">
        <v>1102</v>
      </c>
      <c r="D66" s="14">
        <v>353</v>
      </c>
      <c r="E66" s="14">
        <v>353</v>
      </c>
      <c r="F66" s="14">
        <v>353</v>
      </c>
      <c r="G66" s="14">
        <v>353</v>
      </c>
      <c r="H66" s="14">
        <v>353</v>
      </c>
      <c r="I66" s="14">
        <v>525</v>
      </c>
      <c r="J66" s="14">
        <v>525</v>
      </c>
      <c r="K66" s="14">
        <v>525</v>
      </c>
      <c r="L66" s="14">
        <v>525</v>
      </c>
      <c r="M66" s="14">
        <v>525</v>
      </c>
      <c r="N66" s="14">
        <v>1372</v>
      </c>
      <c r="O66" s="14">
        <v>1372</v>
      </c>
      <c r="P66" s="14">
        <v>1372</v>
      </c>
      <c r="Q66" s="14">
        <v>1372</v>
      </c>
      <c r="R66" s="14">
        <v>1372</v>
      </c>
      <c r="S66" s="16">
        <v>944</v>
      </c>
      <c r="T66" s="64">
        <v>2405</v>
      </c>
      <c r="U66" s="14">
        <v>1652</v>
      </c>
      <c r="V66" s="14">
        <v>4574</v>
      </c>
      <c r="W66" s="14">
        <v>4574</v>
      </c>
      <c r="X66" s="14">
        <v>533</v>
      </c>
      <c r="Y66" s="14">
        <v>533</v>
      </c>
      <c r="Z66" s="14">
        <v>1049</v>
      </c>
      <c r="AA66" s="27"/>
      <c r="AB66" s="27"/>
    </row>
    <row r="67" spans="1:28">
      <c r="A67" s="27"/>
      <c r="B67" s="44">
        <v>2032</v>
      </c>
      <c r="C67" s="57">
        <v>1082</v>
      </c>
      <c r="D67" s="14">
        <v>347</v>
      </c>
      <c r="E67" s="14">
        <v>347</v>
      </c>
      <c r="F67" s="14">
        <v>347</v>
      </c>
      <c r="G67" s="14">
        <v>347</v>
      </c>
      <c r="H67" s="14">
        <v>347</v>
      </c>
      <c r="I67" s="14">
        <v>516</v>
      </c>
      <c r="J67" s="14">
        <v>516</v>
      </c>
      <c r="K67" s="14">
        <v>516</v>
      </c>
      <c r="L67" s="14">
        <v>516</v>
      </c>
      <c r="M67" s="14">
        <v>516</v>
      </c>
      <c r="N67" s="14">
        <v>1352</v>
      </c>
      <c r="O67" s="14">
        <v>1352</v>
      </c>
      <c r="P67" s="14">
        <v>1352</v>
      </c>
      <c r="Q67" s="14">
        <v>1352</v>
      </c>
      <c r="R67" s="14">
        <v>1352</v>
      </c>
      <c r="S67" s="16">
        <v>930</v>
      </c>
      <c r="T67" s="64">
        <v>2383</v>
      </c>
      <c r="U67" s="14">
        <v>1628</v>
      </c>
      <c r="V67" s="14">
        <v>4656</v>
      </c>
      <c r="W67" s="14">
        <v>4656</v>
      </c>
      <c r="X67" s="14">
        <v>525</v>
      </c>
      <c r="Y67" s="14">
        <v>525</v>
      </c>
      <c r="Z67" s="14">
        <v>1031</v>
      </c>
      <c r="AA67" s="27"/>
      <c r="AB67" s="27"/>
    </row>
    <row r="68" spans="1:28">
      <c r="A68" s="27"/>
      <c r="B68" s="44">
        <v>2033</v>
      </c>
      <c r="C68" s="57">
        <v>1064</v>
      </c>
      <c r="D68" s="14">
        <v>341</v>
      </c>
      <c r="E68" s="14">
        <v>341</v>
      </c>
      <c r="F68" s="14">
        <v>341</v>
      </c>
      <c r="G68" s="14">
        <v>341</v>
      </c>
      <c r="H68" s="14">
        <v>341</v>
      </c>
      <c r="I68" s="14">
        <v>508</v>
      </c>
      <c r="J68" s="14">
        <v>508</v>
      </c>
      <c r="K68" s="14">
        <v>508</v>
      </c>
      <c r="L68" s="14">
        <v>508</v>
      </c>
      <c r="M68" s="14">
        <v>508</v>
      </c>
      <c r="N68" s="14">
        <v>1334</v>
      </c>
      <c r="O68" s="14">
        <v>1334</v>
      </c>
      <c r="P68" s="14">
        <v>1334</v>
      </c>
      <c r="Q68" s="14">
        <v>1334</v>
      </c>
      <c r="R68" s="14">
        <v>1334</v>
      </c>
      <c r="S68" s="16">
        <v>917</v>
      </c>
      <c r="T68" s="64">
        <v>2363</v>
      </c>
      <c r="U68" s="14">
        <v>1606</v>
      </c>
      <c r="V68" s="14">
        <v>4740</v>
      </c>
      <c r="W68" s="14">
        <v>4740</v>
      </c>
      <c r="X68" s="14">
        <v>518</v>
      </c>
      <c r="Y68" s="14">
        <v>518</v>
      </c>
      <c r="Z68" s="14">
        <v>1015</v>
      </c>
      <c r="AA68" s="27"/>
      <c r="AB68" s="27"/>
    </row>
    <row r="69" spans="1:28">
      <c r="A69" s="27"/>
      <c r="B69" s="44">
        <v>2034</v>
      </c>
      <c r="C69" s="57">
        <v>1048</v>
      </c>
      <c r="D69" s="14">
        <v>336</v>
      </c>
      <c r="E69" s="14">
        <v>336</v>
      </c>
      <c r="F69" s="14">
        <v>336</v>
      </c>
      <c r="G69" s="14">
        <v>336</v>
      </c>
      <c r="H69" s="14">
        <v>336</v>
      </c>
      <c r="I69" s="14">
        <v>500</v>
      </c>
      <c r="J69" s="14">
        <v>500</v>
      </c>
      <c r="K69" s="14">
        <v>500</v>
      </c>
      <c r="L69" s="14">
        <v>500</v>
      </c>
      <c r="M69" s="14">
        <v>500</v>
      </c>
      <c r="N69" s="14">
        <v>1318</v>
      </c>
      <c r="O69" s="14">
        <v>1318</v>
      </c>
      <c r="P69" s="14">
        <v>1318</v>
      </c>
      <c r="Q69" s="14">
        <v>1318</v>
      </c>
      <c r="R69" s="14">
        <v>1318</v>
      </c>
      <c r="S69" s="16">
        <v>907</v>
      </c>
      <c r="T69" s="64">
        <v>2346</v>
      </c>
      <c r="U69" s="14">
        <v>1587</v>
      </c>
      <c r="V69" s="14">
        <v>4825</v>
      </c>
      <c r="W69" s="14">
        <v>4825</v>
      </c>
      <c r="X69" s="14">
        <v>512</v>
      </c>
      <c r="Y69" s="14">
        <v>512</v>
      </c>
      <c r="Z69" s="14">
        <v>1001</v>
      </c>
      <c r="AA69" s="27"/>
      <c r="AB69" s="27"/>
    </row>
    <row r="70" spans="1:28">
      <c r="A70" s="27"/>
      <c r="B70" s="44">
        <v>2035</v>
      </c>
      <c r="C70" s="57">
        <v>1033</v>
      </c>
      <c r="D70" s="14">
        <v>331</v>
      </c>
      <c r="E70" s="14">
        <v>331</v>
      </c>
      <c r="F70" s="14">
        <v>331</v>
      </c>
      <c r="G70" s="14">
        <v>331</v>
      </c>
      <c r="H70" s="14">
        <v>331</v>
      </c>
      <c r="I70" s="14">
        <v>494</v>
      </c>
      <c r="J70" s="14">
        <v>494</v>
      </c>
      <c r="K70" s="14">
        <v>494</v>
      </c>
      <c r="L70" s="14">
        <v>494</v>
      </c>
      <c r="M70" s="14">
        <v>494</v>
      </c>
      <c r="N70" s="14">
        <v>1304</v>
      </c>
      <c r="O70" s="14">
        <v>1304</v>
      </c>
      <c r="P70" s="14">
        <v>1304</v>
      </c>
      <c r="Q70" s="14">
        <v>1304</v>
      </c>
      <c r="R70" s="14">
        <v>1304</v>
      </c>
      <c r="S70" s="16">
        <v>897</v>
      </c>
      <c r="T70" s="64">
        <v>2331</v>
      </c>
      <c r="U70" s="14">
        <v>1570</v>
      </c>
      <c r="V70" s="14">
        <v>4912</v>
      </c>
      <c r="W70" s="14">
        <v>4912</v>
      </c>
      <c r="X70" s="14">
        <v>506</v>
      </c>
      <c r="Y70" s="14">
        <v>506</v>
      </c>
      <c r="Z70" s="14">
        <v>988</v>
      </c>
      <c r="AA70" s="27"/>
      <c r="AB70" s="27"/>
    </row>
    <row r="71" spans="1:28">
      <c r="A71" s="27"/>
      <c r="B71" s="44">
        <v>2036</v>
      </c>
      <c r="C71" s="57">
        <v>1021</v>
      </c>
      <c r="D71" s="14">
        <v>327</v>
      </c>
      <c r="E71" s="14">
        <v>327</v>
      </c>
      <c r="F71" s="14">
        <v>327</v>
      </c>
      <c r="G71" s="14">
        <v>327</v>
      </c>
      <c r="H71" s="14">
        <v>327</v>
      </c>
      <c r="I71" s="14">
        <v>488</v>
      </c>
      <c r="J71" s="14">
        <v>488</v>
      </c>
      <c r="K71" s="14">
        <v>488</v>
      </c>
      <c r="L71" s="14">
        <v>488</v>
      </c>
      <c r="M71" s="14">
        <v>488</v>
      </c>
      <c r="N71" s="14">
        <v>1291</v>
      </c>
      <c r="O71" s="14">
        <v>1291</v>
      </c>
      <c r="P71" s="14">
        <v>1291</v>
      </c>
      <c r="Q71" s="14">
        <v>1291</v>
      </c>
      <c r="R71" s="14">
        <v>1291</v>
      </c>
      <c r="S71" s="16">
        <v>888</v>
      </c>
      <c r="T71" s="64">
        <v>2317</v>
      </c>
      <c r="U71" s="14">
        <v>1555</v>
      </c>
      <c r="V71" s="14">
        <v>5001</v>
      </c>
      <c r="W71" s="14">
        <v>5001</v>
      </c>
      <c r="X71" s="14">
        <v>502</v>
      </c>
      <c r="Y71" s="14">
        <v>502</v>
      </c>
      <c r="Z71" s="14">
        <v>977</v>
      </c>
      <c r="AA71" s="27"/>
      <c r="AB71" s="27"/>
    </row>
    <row r="72" spans="1:28">
      <c r="A72" s="27"/>
      <c r="B72" s="44">
        <v>2037</v>
      </c>
      <c r="C72" s="57">
        <v>1009</v>
      </c>
      <c r="D72" s="14">
        <v>323</v>
      </c>
      <c r="E72" s="14">
        <v>323</v>
      </c>
      <c r="F72" s="14">
        <v>323</v>
      </c>
      <c r="G72" s="14">
        <v>323</v>
      </c>
      <c r="H72" s="14">
        <v>323</v>
      </c>
      <c r="I72" s="14">
        <v>483</v>
      </c>
      <c r="J72" s="14">
        <v>483</v>
      </c>
      <c r="K72" s="14">
        <v>483</v>
      </c>
      <c r="L72" s="14">
        <v>483</v>
      </c>
      <c r="M72" s="14">
        <v>483</v>
      </c>
      <c r="N72" s="14">
        <v>1280</v>
      </c>
      <c r="O72" s="14">
        <v>1280</v>
      </c>
      <c r="P72" s="14">
        <v>1280</v>
      </c>
      <c r="Q72" s="14">
        <v>1280</v>
      </c>
      <c r="R72" s="14">
        <v>1280</v>
      </c>
      <c r="S72" s="16">
        <v>881</v>
      </c>
      <c r="T72" s="64">
        <v>2305</v>
      </c>
      <c r="U72" s="14">
        <v>1541</v>
      </c>
      <c r="V72" s="14">
        <v>5091</v>
      </c>
      <c r="W72" s="14">
        <v>5091</v>
      </c>
      <c r="X72" s="14">
        <v>497</v>
      </c>
      <c r="Y72" s="14">
        <v>497</v>
      </c>
      <c r="Z72" s="14">
        <v>967</v>
      </c>
      <c r="AA72" s="27"/>
      <c r="AB72" s="27"/>
    </row>
    <row r="73" spans="1:28">
      <c r="A73" s="27"/>
      <c r="B73" s="44">
        <v>2038</v>
      </c>
      <c r="C73" s="57">
        <v>999</v>
      </c>
      <c r="D73" s="14">
        <v>320</v>
      </c>
      <c r="E73" s="14">
        <v>320</v>
      </c>
      <c r="F73" s="14">
        <v>320</v>
      </c>
      <c r="G73" s="14">
        <v>320</v>
      </c>
      <c r="H73" s="14">
        <v>320</v>
      </c>
      <c r="I73" s="14">
        <v>479</v>
      </c>
      <c r="J73" s="14">
        <v>479</v>
      </c>
      <c r="K73" s="14">
        <v>479</v>
      </c>
      <c r="L73" s="14">
        <v>479</v>
      </c>
      <c r="M73" s="14">
        <v>479</v>
      </c>
      <c r="N73" s="14">
        <v>1270</v>
      </c>
      <c r="O73" s="14">
        <v>1270</v>
      </c>
      <c r="P73" s="14">
        <v>1270</v>
      </c>
      <c r="Q73" s="14">
        <v>1270</v>
      </c>
      <c r="R73" s="14">
        <v>1270</v>
      </c>
      <c r="S73" s="16">
        <v>874</v>
      </c>
      <c r="T73" s="64">
        <v>2295</v>
      </c>
      <c r="U73" s="14">
        <v>1529</v>
      </c>
      <c r="V73" s="14">
        <v>5182</v>
      </c>
      <c r="W73" s="14">
        <v>5182</v>
      </c>
      <c r="X73" s="14">
        <v>493</v>
      </c>
      <c r="Y73" s="14">
        <v>493</v>
      </c>
      <c r="Z73" s="14">
        <v>958</v>
      </c>
      <c r="AA73" s="27"/>
      <c r="AB73" s="27"/>
    </row>
    <row r="74" spans="1:28">
      <c r="A74" s="27"/>
      <c r="B74" s="44">
        <v>2039</v>
      </c>
      <c r="C74" s="57">
        <v>991</v>
      </c>
      <c r="D74" s="14">
        <v>317</v>
      </c>
      <c r="E74" s="14">
        <v>317</v>
      </c>
      <c r="F74" s="14">
        <v>317</v>
      </c>
      <c r="G74" s="14">
        <v>317</v>
      </c>
      <c r="H74" s="14">
        <v>317</v>
      </c>
      <c r="I74" s="14">
        <v>475</v>
      </c>
      <c r="J74" s="14">
        <v>475</v>
      </c>
      <c r="K74" s="14">
        <v>475</v>
      </c>
      <c r="L74" s="14">
        <v>475</v>
      </c>
      <c r="M74" s="14">
        <v>475</v>
      </c>
      <c r="N74" s="14">
        <v>1261</v>
      </c>
      <c r="O74" s="14">
        <v>1261</v>
      </c>
      <c r="P74" s="14">
        <v>1261</v>
      </c>
      <c r="Q74" s="14">
        <v>1261</v>
      </c>
      <c r="R74" s="14">
        <v>1261</v>
      </c>
      <c r="S74" s="16">
        <v>868</v>
      </c>
      <c r="T74" s="64">
        <v>2285</v>
      </c>
      <c r="U74" s="14">
        <v>1519</v>
      </c>
      <c r="V74" s="14">
        <v>5276</v>
      </c>
      <c r="W74" s="14">
        <v>5276</v>
      </c>
      <c r="X74" s="14">
        <v>490</v>
      </c>
      <c r="Y74" s="14">
        <v>490</v>
      </c>
      <c r="Z74" s="14">
        <v>950</v>
      </c>
      <c r="AA74" s="27"/>
      <c r="AB74" s="27"/>
    </row>
    <row r="75" spans="1:28">
      <c r="A75" s="27"/>
      <c r="B75" s="44">
        <v>2040</v>
      </c>
      <c r="C75" s="57">
        <v>983</v>
      </c>
      <c r="D75" s="14">
        <v>315</v>
      </c>
      <c r="E75" s="14">
        <v>315</v>
      </c>
      <c r="F75" s="14">
        <v>315</v>
      </c>
      <c r="G75" s="14">
        <v>315</v>
      </c>
      <c r="H75" s="14">
        <v>315</v>
      </c>
      <c r="I75" s="14">
        <v>471</v>
      </c>
      <c r="J75" s="14">
        <v>471</v>
      </c>
      <c r="K75" s="14">
        <v>471</v>
      </c>
      <c r="L75" s="14">
        <v>471</v>
      </c>
      <c r="M75" s="14">
        <v>471</v>
      </c>
      <c r="N75" s="14">
        <v>1253</v>
      </c>
      <c r="O75" s="14">
        <v>1253</v>
      </c>
      <c r="P75" s="14">
        <v>1253</v>
      </c>
      <c r="Q75" s="14">
        <v>1253</v>
      </c>
      <c r="R75" s="14">
        <v>1253</v>
      </c>
      <c r="S75" s="16">
        <v>862</v>
      </c>
      <c r="T75" s="64">
        <v>2276</v>
      </c>
      <c r="U75" s="14">
        <v>1509</v>
      </c>
      <c r="V75" s="14">
        <v>5370</v>
      </c>
      <c r="W75" s="14">
        <v>5370</v>
      </c>
      <c r="X75" s="14">
        <v>487</v>
      </c>
      <c r="Y75" s="14">
        <v>487</v>
      </c>
      <c r="Z75" s="14">
        <v>943</v>
      </c>
      <c r="AA75" s="27"/>
      <c r="AB75" s="27"/>
    </row>
    <row r="76" spans="1:28">
      <c r="A76" s="27"/>
      <c r="B76" s="44">
        <v>2041</v>
      </c>
      <c r="C76" s="57">
        <v>975</v>
      </c>
      <c r="D76" s="14">
        <v>313</v>
      </c>
      <c r="E76" s="14">
        <v>313</v>
      </c>
      <c r="F76" s="14">
        <v>313</v>
      </c>
      <c r="G76" s="14">
        <v>313</v>
      </c>
      <c r="H76" s="14">
        <v>313</v>
      </c>
      <c r="I76" s="14">
        <v>468</v>
      </c>
      <c r="J76" s="14">
        <v>468</v>
      </c>
      <c r="K76" s="14">
        <v>468</v>
      </c>
      <c r="L76" s="14">
        <v>468</v>
      </c>
      <c r="M76" s="14">
        <v>468</v>
      </c>
      <c r="N76" s="14">
        <v>1246</v>
      </c>
      <c r="O76" s="14">
        <v>1246</v>
      </c>
      <c r="P76" s="14">
        <v>1246</v>
      </c>
      <c r="Q76" s="14">
        <v>1246</v>
      </c>
      <c r="R76" s="14">
        <v>1246</v>
      </c>
      <c r="S76" s="16">
        <v>857</v>
      </c>
      <c r="T76" s="64">
        <v>2269</v>
      </c>
      <c r="U76" s="14">
        <v>1501</v>
      </c>
      <c r="V76" s="14">
        <v>5467</v>
      </c>
      <c r="W76" s="14">
        <v>5467</v>
      </c>
      <c r="X76" s="14">
        <v>484</v>
      </c>
      <c r="Y76" s="14">
        <v>484</v>
      </c>
      <c r="Z76" s="14">
        <v>937</v>
      </c>
      <c r="AA76" s="27"/>
      <c r="AB76" s="27"/>
    </row>
    <row r="77" spans="1:28">
      <c r="A77" s="27"/>
      <c r="B77" s="44">
        <v>2042</v>
      </c>
      <c r="C77" s="57">
        <v>969</v>
      </c>
      <c r="D77" s="14">
        <v>311</v>
      </c>
      <c r="E77" s="14">
        <v>311</v>
      </c>
      <c r="F77" s="14">
        <v>311</v>
      </c>
      <c r="G77" s="14">
        <v>311</v>
      </c>
      <c r="H77" s="14">
        <v>311</v>
      </c>
      <c r="I77" s="14">
        <v>465</v>
      </c>
      <c r="J77" s="14">
        <v>465</v>
      </c>
      <c r="K77" s="14">
        <v>465</v>
      </c>
      <c r="L77" s="14">
        <v>465</v>
      </c>
      <c r="M77" s="14">
        <v>465</v>
      </c>
      <c r="N77" s="14">
        <v>1240</v>
      </c>
      <c r="O77" s="14">
        <v>1240</v>
      </c>
      <c r="P77" s="14">
        <v>1240</v>
      </c>
      <c r="Q77" s="14">
        <v>1240</v>
      </c>
      <c r="R77" s="14">
        <v>1240</v>
      </c>
      <c r="S77" s="16">
        <v>853</v>
      </c>
      <c r="T77" s="64">
        <v>2262</v>
      </c>
      <c r="U77" s="14">
        <v>1493</v>
      </c>
      <c r="V77" s="14">
        <v>5566</v>
      </c>
      <c r="W77" s="14">
        <v>5566</v>
      </c>
      <c r="X77" s="14">
        <v>482</v>
      </c>
      <c r="Y77" s="14">
        <v>482</v>
      </c>
      <c r="Z77" s="14">
        <v>931</v>
      </c>
      <c r="AA77" s="27"/>
      <c r="AB77" s="27"/>
    </row>
    <row r="78" spans="1:28">
      <c r="A78" s="27"/>
      <c r="B78" s="44">
        <v>2043</v>
      </c>
      <c r="C78" s="57">
        <v>963</v>
      </c>
      <c r="D78" s="14">
        <v>309</v>
      </c>
      <c r="E78" s="14">
        <v>309</v>
      </c>
      <c r="F78" s="14">
        <v>309</v>
      </c>
      <c r="G78" s="14">
        <v>309</v>
      </c>
      <c r="H78" s="14">
        <v>309</v>
      </c>
      <c r="I78" s="14">
        <v>463</v>
      </c>
      <c r="J78" s="14">
        <v>463</v>
      </c>
      <c r="K78" s="14">
        <v>463</v>
      </c>
      <c r="L78" s="14">
        <v>463</v>
      </c>
      <c r="M78" s="14">
        <v>463</v>
      </c>
      <c r="N78" s="14">
        <v>1234</v>
      </c>
      <c r="O78" s="14">
        <v>1234</v>
      </c>
      <c r="P78" s="14">
        <v>1234</v>
      </c>
      <c r="Q78" s="14">
        <v>1234</v>
      </c>
      <c r="R78" s="14">
        <v>1234</v>
      </c>
      <c r="S78" s="16">
        <v>849</v>
      </c>
      <c r="T78" s="64">
        <v>2256</v>
      </c>
      <c r="U78" s="14">
        <v>1486</v>
      </c>
      <c r="V78" s="14">
        <v>5666</v>
      </c>
      <c r="W78" s="14">
        <v>5666</v>
      </c>
      <c r="X78" s="14">
        <v>479</v>
      </c>
      <c r="Y78" s="14">
        <v>479</v>
      </c>
      <c r="Z78" s="14">
        <v>926</v>
      </c>
      <c r="AA78" s="27"/>
      <c r="AB78" s="27"/>
    </row>
    <row r="79" spans="1:28">
      <c r="A79" s="27"/>
      <c r="B79" s="44">
        <v>2044</v>
      </c>
      <c r="C79" s="57">
        <v>958</v>
      </c>
      <c r="D79" s="14">
        <v>307</v>
      </c>
      <c r="E79" s="14">
        <v>307</v>
      </c>
      <c r="F79" s="14">
        <v>307</v>
      </c>
      <c r="G79" s="14">
        <v>307</v>
      </c>
      <c r="H79" s="14">
        <v>307</v>
      </c>
      <c r="I79" s="14">
        <v>461</v>
      </c>
      <c r="J79" s="14">
        <v>461</v>
      </c>
      <c r="K79" s="14">
        <v>461</v>
      </c>
      <c r="L79" s="14">
        <v>461</v>
      </c>
      <c r="M79" s="14">
        <v>461</v>
      </c>
      <c r="N79" s="14">
        <v>1229</v>
      </c>
      <c r="O79" s="14">
        <v>1229</v>
      </c>
      <c r="P79" s="14">
        <v>1229</v>
      </c>
      <c r="Q79" s="14">
        <v>1229</v>
      </c>
      <c r="R79" s="14">
        <v>1229</v>
      </c>
      <c r="S79" s="16">
        <v>846</v>
      </c>
      <c r="T79" s="64">
        <v>2250</v>
      </c>
      <c r="U79" s="14">
        <v>1480</v>
      </c>
      <c r="V79" s="14">
        <v>5768</v>
      </c>
      <c r="W79" s="14">
        <v>5768</v>
      </c>
      <c r="X79" s="14">
        <v>478</v>
      </c>
      <c r="Y79" s="14">
        <v>478</v>
      </c>
      <c r="Z79" s="14">
        <v>921</v>
      </c>
      <c r="AA79" s="27"/>
      <c r="AB79" s="27"/>
    </row>
    <row r="80" spans="1:28">
      <c r="A80" s="27"/>
      <c r="B80" s="44">
        <v>2045</v>
      </c>
      <c r="C80" s="58">
        <v>954</v>
      </c>
      <c r="D80" s="59">
        <v>306</v>
      </c>
      <c r="E80" s="59">
        <v>306</v>
      </c>
      <c r="F80" s="59">
        <v>306</v>
      </c>
      <c r="G80" s="59">
        <v>306</v>
      </c>
      <c r="H80" s="59">
        <v>306</v>
      </c>
      <c r="I80" s="59">
        <v>459</v>
      </c>
      <c r="J80" s="59">
        <v>459</v>
      </c>
      <c r="K80" s="59">
        <v>459</v>
      </c>
      <c r="L80" s="59">
        <v>459</v>
      </c>
      <c r="M80" s="59">
        <v>459</v>
      </c>
      <c r="N80" s="59">
        <v>1224</v>
      </c>
      <c r="O80" s="59">
        <v>1224</v>
      </c>
      <c r="P80" s="59">
        <v>1224</v>
      </c>
      <c r="Q80" s="59">
        <v>1224</v>
      </c>
      <c r="R80" s="59">
        <v>1224</v>
      </c>
      <c r="S80" s="65">
        <v>842</v>
      </c>
      <c r="T80" s="66">
        <v>2245</v>
      </c>
      <c r="U80" s="59">
        <v>1475</v>
      </c>
      <c r="V80" s="59">
        <v>5872</v>
      </c>
      <c r="W80" s="59">
        <v>5872</v>
      </c>
      <c r="X80" s="59">
        <v>476</v>
      </c>
      <c r="Y80" s="59">
        <v>476</v>
      </c>
      <c r="Z80" s="59">
        <v>917</v>
      </c>
      <c r="AA80" s="27"/>
      <c r="AB80" s="27"/>
    </row>
    <row r="81" spans="1:28" ht="17" thickBot="1">
      <c r="A81" s="27"/>
      <c r="B81" s="27"/>
      <c r="C81" s="27"/>
      <c r="D81" s="27"/>
      <c r="E81" s="27"/>
      <c r="F81" s="27"/>
      <c r="G81" s="27"/>
      <c r="H81" s="27"/>
      <c r="I81" s="27"/>
      <c r="J81" s="27"/>
      <c r="K81" s="27"/>
      <c r="L81" s="27"/>
      <c r="M81" s="27"/>
      <c r="N81" s="27"/>
      <c r="O81" s="27"/>
      <c r="P81" s="27"/>
      <c r="Q81" s="27"/>
      <c r="R81" s="27"/>
      <c r="S81" s="27"/>
      <c r="T81" s="27"/>
      <c r="U81" s="27"/>
      <c r="V81" s="27"/>
      <c r="W81" s="27"/>
      <c r="X81" s="27"/>
      <c r="Y81" s="27"/>
      <c r="Z81" s="27"/>
      <c r="AA81" s="27"/>
      <c r="AB81" s="27"/>
    </row>
    <row r="82" spans="1:28" ht="17" thickBot="1">
      <c r="A82" s="27"/>
      <c r="B82" s="242" t="s">
        <v>108</v>
      </c>
      <c r="C82" s="243"/>
      <c r="D82" s="243"/>
      <c r="E82" s="243"/>
      <c r="F82" s="243"/>
      <c r="G82" s="243"/>
      <c r="H82" s="243"/>
      <c r="I82" s="243"/>
      <c r="J82" s="243"/>
      <c r="K82" s="243"/>
      <c r="L82" s="243"/>
      <c r="M82" s="243"/>
      <c r="N82" s="243"/>
      <c r="O82" s="243"/>
      <c r="P82" s="243"/>
      <c r="Q82" s="243"/>
      <c r="R82" s="243"/>
      <c r="S82" s="243"/>
      <c r="T82" s="243"/>
      <c r="U82" s="243"/>
      <c r="V82" s="243"/>
      <c r="W82" s="243"/>
      <c r="X82" s="243"/>
      <c r="Y82" s="243"/>
      <c r="Z82" s="244"/>
      <c r="AA82" s="27"/>
      <c r="AB82" s="27"/>
    </row>
    <row r="83" spans="1:28">
      <c r="A83" s="27"/>
      <c r="B83" s="27"/>
      <c r="C83" s="27"/>
      <c r="D83" s="27"/>
      <c r="E83" s="27"/>
      <c r="F83" s="27"/>
      <c r="G83" s="27"/>
      <c r="H83" s="27"/>
      <c r="I83" s="27"/>
      <c r="J83" s="27"/>
      <c r="K83" s="27"/>
      <c r="L83" s="27"/>
      <c r="M83" s="27"/>
      <c r="N83" s="27"/>
      <c r="O83" s="27"/>
      <c r="P83" s="27"/>
      <c r="Q83" s="27"/>
      <c r="R83" s="27"/>
      <c r="S83" s="27"/>
      <c r="T83" s="27"/>
      <c r="U83" s="27"/>
      <c r="V83" s="27"/>
      <c r="W83" s="27"/>
      <c r="X83" s="27"/>
      <c r="Y83" s="27"/>
      <c r="Z83" s="27"/>
      <c r="AA83" s="27"/>
      <c r="AB83" s="27"/>
    </row>
    <row r="84" spans="1:28">
      <c r="A84" s="27"/>
      <c r="B84" s="27" t="s">
        <v>109</v>
      </c>
      <c r="C84" s="67"/>
      <c r="D84" s="68"/>
      <c r="E84" s="68"/>
      <c r="F84" s="68"/>
      <c r="G84" s="68"/>
      <c r="H84" s="68"/>
      <c r="I84" s="68"/>
      <c r="J84" s="68"/>
      <c r="K84" s="68"/>
      <c r="L84" s="68"/>
      <c r="M84" s="68"/>
      <c r="N84" s="68"/>
      <c r="O84" s="68"/>
      <c r="P84" s="68"/>
      <c r="Q84" s="68"/>
      <c r="R84" s="68"/>
      <c r="S84" s="68"/>
      <c r="T84" s="68"/>
      <c r="U84" s="68"/>
      <c r="V84" s="68"/>
      <c r="W84" s="68"/>
      <c r="X84" s="68"/>
      <c r="Y84" s="68"/>
      <c r="Z84" s="68"/>
      <c r="AA84" s="27"/>
      <c r="AB84" s="27"/>
    </row>
    <row r="85" spans="1:28">
      <c r="A85" s="27"/>
      <c r="B85" s="44">
        <v>-6</v>
      </c>
      <c r="C85" s="69">
        <v>0</v>
      </c>
      <c r="D85" s="70">
        <v>0</v>
      </c>
      <c r="E85" s="70">
        <v>0</v>
      </c>
      <c r="F85" s="70">
        <v>0</v>
      </c>
      <c r="G85" s="70">
        <v>0</v>
      </c>
      <c r="H85" s="70">
        <v>0</v>
      </c>
      <c r="I85" s="70">
        <v>0</v>
      </c>
      <c r="J85" s="70">
        <v>0</v>
      </c>
      <c r="K85" s="70">
        <v>0</v>
      </c>
      <c r="L85" s="70">
        <v>0</v>
      </c>
      <c r="M85" s="70">
        <v>0</v>
      </c>
      <c r="N85" s="70">
        <v>0</v>
      </c>
      <c r="O85" s="70">
        <v>0</v>
      </c>
      <c r="P85" s="70">
        <v>0</v>
      </c>
      <c r="Q85" s="70">
        <v>0</v>
      </c>
      <c r="R85" s="70">
        <v>0</v>
      </c>
      <c r="S85" s="71" t="s">
        <v>51</v>
      </c>
      <c r="T85" s="71" t="s">
        <v>51</v>
      </c>
      <c r="U85" s="70">
        <v>0</v>
      </c>
      <c r="V85" s="70">
        <v>0.05</v>
      </c>
      <c r="W85" s="70">
        <v>0.05</v>
      </c>
      <c r="X85" s="71" t="s">
        <v>51</v>
      </c>
      <c r="Y85" s="71" t="s">
        <v>51</v>
      </c>
      <c r="Z85" s="70">
        <v>0</v>
      </c>
      <c r="AA85" s="27"/>
      <c r="AB85" s="27"/>
    </row>
    <row r="86" spans="1:28">
      <c r="A86" s="27"/>
      <c r="B86" s="44">
        <v>-5</v>
      </c>
      <c r="C86" s="69">
        <v>0</v>
      </c>
      <c r="D86" s="70">
        <v>0</v>
      </c>
      <c r="E86" s="70">
        <v>0</v>
      </c>
      <c r="F86" s="70">
        <v>0</v>
      </c>
      <c r="G86" s="70">
        <v>0</v>
      </c>
      <c r="H86" s="70">
        <v>0</v>
      </c>
      <c r="I86" s="70">
        <v>0</v>
      </c>
      <c r="J86" s="70">
        <v>0</v>
      </c>
      <c r="K86" s="70">
        <v>0</v>
      </c>
      <c r="L86" s="70">
        <v>0</v>
      </c>
      <c r="M86" s="70">
        <v>0</v>
      </c>
      <c r="N86" s="70">
        <v>0</v>
      </c>
      <c r="O86" s="70">
        <v>0</v>
      </c>
      <c r="P86" s="70">
        <v>0</v>
      </c>
      <c r="Q86" s="70">
        <v>0</v>
      </c>
      <c r="R86" s="70">
        <v>0</v>
      </c>
      <c r="S86" s="71" t="s">
        <v>51</v>
      </c>
      <c r="T86" s="71" t="s">
        <v>51</v>
      </c>
      <c r="U86" s="70">
        <v>0</v>
      </c>
      <c r="V86" s="70">
        <v>0.1</v>
      </c>
      <c r="W86" s="70">
        <v>0.1</v>
      </c>
      <c r="X86" s="71" t="s">
        <v>51</v>
      </c>
      <c r="Y86" s="71" t="s">
        <v>51</v>
      </c>
      <c r="Z86" s="70">
        <v>0</v>
      </c>
      <c r="AA86" s="27"/>
      <c r="AB86" s="27"/>
    </row>
    <row r="87" spans="1:28">
      <c r="A87" s="27"/>
      <c r="B87" s="44">
        <v>-4</v>
      </c>
      <c r="C87" s="69">
        <v>0</v>
      </c>
      <c r="D87" s="70">
        <v>0</v>
      </c>
      <c r="E87" s="70">
        <v>0</v>
      </c>
      <c r="F87" s="70">
        <v>0</v>
      </c>
      <c r="G87" s="70">
        <v>0</v>
      </c>
      <c r="H87" s="70">
        <v>0</v>
      </c>
      <c r="I87" s="70">
        <v>0</v>
      </c>
      <c r="J87" s="70">
        <v>0</v>
      </c>
      <c r="K87" s="70">
        <v>0</v>
      </c>
      <c r="L87" s="70">
        <v>0</v>
      </c>
      <c r="M87" s="70">
        <v>0</v>
      </c>
      <c r="N87" s="70">
        <v>0</v>
      </c>
      <c r="O87" s="70">
        <v>0</v>
      </c>
      <c r="P87" s="70">
        <v>0</v>
      </c>
      <c r="Q87" s="70">
        <v>0</v>
      </c>
      <c r="R87" s="70">
        <v>0</v>
      </c>
      <c r="S87" s="71" t="s">
        <v>51</v>
      </c>
      <c r="T87" s="71" t="s">
        <v>51</v>
      </c>
      <c r="U87" s="70">
        <v>0</v>
      </c>
      <c r="V87" s="70">
        <v>0.1</v>
      </c>
      <c r="W87" s="70">
        <v>0.1</v>
      </c>
      <c r="X87" s="71" t="s">
        <v>51</v>
      </c>
      <c r="Y87" s="71" t="s">
        <v>51</v>
      </c>
      <c r="Z87" s="70">
        <v>0</v>
      </c>
      <c r="AA87" s="27"/>
      <c r="AB87" s="27"/>
    </row>
    <row r="88" spans="1:28">
      <c r="A88" s="27"/>
      <c r="B88" s="44">
        <v>-3</v>
      </c>
      <c r="C88" s="69">
        <v>0</v>
      </c>
      <c r="D88" s="70">
        <v>0</v>
      </c>
      <c r="E88" s="70">
        <v>0</v>
      </c>
      <c r="F88" s="70">
        <v>0</v>
      </c>
      <c r="G88" s="70">
        <v>0</v>
      </c>
      <c r="H88" s="70">
        <v>0</v>
      </c>
      <c r="I88" s="70">
        <v>0</v>
      </c>
      <c r="J88" s="70">
        <v>0</v>
      </c>
      <c r="K88" s="70">
        <v>0</v>
      </c>
      <c r="L88" s="70">
        <v>0</v>
      </c>
      <c r="M88" s="70">
        <v>0</v>
      </c>
      <c r="N88" s="70">
        <v>0</v>
      </c>
      <c r="O88" s="70">
        <v>0</v>
      </c>
      <c r="P88" s="70">
        <v>0</v>
      </c>
      <c r="Q88" s="70">
        <v>0</v>
      </c>
      <c r="R88" s="70">
        <v>0</v>
      </c>
      <c r="S88" s="71" t="s">
        <v>51</v>
      </c>
      <c r="T88" s="71" t="s">
        <v>51</v>
      </c>
      <c r="U88" s="70">
        <v>0</v>
      </c>
      <c r="V88" s="70">
        <v>0.2</v>
      </c>
      <c r="W88" s="70">
        <v>0.2</v>
      </c>
      <c r="X88" s="71" t="s">
        <v>51</v>
      </c>
      <c r="Y88" s="71" t="s">
        <v>51</v>
      </c>
      <c r="Z88" s="70">
        <v>0</v>
      </c>
      <c r="AA88" s="27"/>
      <c r="AB88" s="27"/>
    </row>
    <row r="89" spans="1:28">
      <c r="A89" s="27"/>
      <c r="B89" s="44">
        <v>-2</v>
      </c>
      <c r="C89" s="69">
        <v>0.2</v>
      </c>
      <c r="D89" s="70">
        <v>0</v>
      </c>
      <c r="E89" s="70">
        <v>0</v>
      </c>
      <c r="F89" s="70">
        <v>0.2</v>
      </c>
      <c r="G89" s="70">
        <v>0.2</v>
      </c>
      <c r="H89" s="70">
        <v>0.2</v>
      </c>
      <c r="I89" s="70">
        <v>0</v>
      </c>
      <c r="J89" s="70">
        <v>0</v>
      </c>
      <c r="K89" s="70">
        <v>0.2</v>
      </c>
      <c r="L89" s="70">
        <v>0.2</v>
      </c>
      <c r="M89" s="70">
        <v>0.2</v>
      </c>
      <c r="N89" s="70">
        <v>0</v>
      </c>
      <c r="O89" s="70">
        <v>0</v>
      </c>
      <c r="P89" s="70">
        <v>0.2</v>
      </c>
      <c r="Q89" s="70">
        <v>0.2</v>
      </c>
      <c r="R89" s="70">
        <v>0.3</v>
      </c>
      <c r="S89" s="71" t="s">
        <v>51</v>
      </c>
      <c r="T89" s="71" t="s">
        <v>51</v>
      </c>
      <c r="U89" s="70">
        <v>0.3</v>
      </c>
      <c r="V89" s="70">
        <v>0.3</v>
      </c>
      <c r="W89" s="70">
        <v>0.3</v>
      </c>
      <c r="X89" s="71" t="s">
        <v>51</v>
      </c>
      <c r="Y89" s="71" t="s">
        <v>51</v>
      </c>
      <c r="Z89" s="70">
        <v>0</v>
      </c>
      <c r="AA89" s="27"/>
      <c r="AB89" s="27"/>
    </row>
    <row r="90" spans="1:28">
      <c r="A90" s="27"/>
      <c r="B90" s="44">
        <v>-1</v>
      </c>
      <c r="C90" s="69">
        <v>0.8</v>
      </c>
      <c r="D90" s="70">
        <v>1</v>
      </c>
      <c r="E90" s="70">
        <v>1</v>
      </c>
      <c r="F90" s="70">
        <v>0.8</v>
      </c>
      <c r="G90" s="70">
        <v>0.8</v>
      </c>
      <c r="H90" s="70">
        <v>0.8</v>
      </c>
      <c r="I90" s="70">
        <v>1</v>
      </c>
      <c r="J90" s="70">
        <v>1</v>
      </c>
      <c r="K90" s="70">
        <v>0.8</v>
      </c>
      <c r="L90" s="70">
        <v>0.8</v>
      </c>
      <c r="M90" s="70">
        <v>0.8</v>
      </c>
      <c r="N90" s="70">
        <v>1</v>
      </c>
      <c r="O90" s="70">
        <v>1</v>
      </c>
      <c r="P90" s="70">
        <v>0.8</v>
      </c>
      <c r="Q90" s="70">
        <v>0.8</v>
      </c>
      <c r="R90" s="70">
        <v>0.7</v>
      </c>
      <c r="S90" s="71" t="s">
        <v>51</v>
      </c>
      <c r="T90" s="71" t="s">
        <v>51</v>
      </c>
      <c r="U90" s="70">
        <v>0.7</v>
      </c>
      <c r="V90" s="70">
        <v>0.25</v>
      </c>
      <c r="W90" s="70">
        <v>0.25</v>
      </c>
      <c r="X90" s="71" t="s">
        <v>51</v>
      </c>
      <c r="Y90" s="71" t="s">
        <v>51</v>
      </c>
      <c r="Z90" s="70">
        <v>1</v>
      </c>
      <c r="AA90" s="27"/>
      <c r="AB90" s="27"/>
    </row>
    <row r="91" spans="1:28">
      <c r="A91" s="27"/>
      <c r="B91" s="44" t="s">
        <v>110</v>
      </c>
      <c r="C91" s="72"/>
      <c r="D91" s="73"/>
      <c r="E91" s="73"/>
      <c r="F91" s="73"/>
      <c r="G91" s="73"/>
      <c r="H91" s="73"/>
      <c r="I91" s="73"/>
      <c r="J91" s="73"/>
      <c r="K91" s="73"/>
      <c r="L91" s="73"/>
      <c r="M91" s="73"/>
      <c r="N91" s="73"/>
      <c r="O91" s="73"/>
      <c r="P91" s="73"/>
      <c r="Q91" s="73"/>
      <c r="R91" s="73"/>
      <c r="S91" s="73"/>
      <c r="T91" s="73"/>
      <c r="U91" s="73"/>
      <c r="V91" s="73"/>
      <c r="W91" s="73"/>
      <c r="X91" s="73"/>
      <c r="Y91" s="73"/>
      <c r="Z91" s="73"/>
      <c r="AA91" s="27"/>
      <c r="AB91" s="27"/>
    </row>
    <row r="92" spans="1:28">
      <c r="A92" s="27"/>
      <c r="B92" s="27"/>
      <c r="C92" s="74">
        <v>1</v>
      </c>
      <c r="D92" s="75">
        <v>1</v>
      </c>
      <c r="E92" s="75">
        <v>1</v>
      </c>
      <c r="F92" s="75">
        <v>1</v>
      </c>
      <c r="G92" s="75">
        <v>1</v>
      </c>
      <c r="H92" s="75">
        <v>1</v>
      </c>
      <c r="I92" s="75">
        <v>1</v>
      </c>
      <c r="J92" s="75">
        <v>1</v>
      </c>
      <c r="K92" s="75">
        <v>1</v>
      </c>
      <c r="L92" s="75">
        <v>1</v>
      </c>
      <c r="M92" s="75">
        <v>1</v>
      </c>
      <c r="N92" s="75">
        <v>1</v>
      </c>
      <c r="O92" s="75">
        <v>1</v>
      </c>
      <c r="P92" s="75">
        <v>1</v>
      </c>
      <c r="Q92" s="75">
        <v>1</v>
      </c>
      <c r="R92" s="75">
        <v>1</v>
      </c>
      <c r="S92" s="75">
        <v>0</v>
      </c>
      <c r="T92" s="75">
        <v>0</v>
      </c>
      <c r="U92" s="75">
        <v>1</v>
      </c>
      <c r="V92" s="75">
        <v>1</v>
      </c>
      <c r="W92" s="75">
        <v>1</v>
      </c>
      <c r="X92" s="75">
        <v>0</v>
      </c>
      <c r="Y92" s="75">
        <v>0</v>
      </c>
      <c r="Z92" s="75">
        <v>1</v>
      </c>
      <c r="AA92" s="27"/>
      <c r="AB92" s="27"/>
    </row>
    <row r="93" spans="1:28">
      <c r="A93" s="27"/>
      <c r="B93" s="27"/>
      <c r="C93" s="76"/>
      <c r="D93" s="41"/>
      <c r="E93" s="41"/>
      <c r="F93" s="41"/>
      <c r="G93" s="41"/>
      <c r="H93" s="41"/>
      <c r="I93" s="41"/>
      <c r="J93" s="41"/>
      <c r="K93" s="41"/>
      <c r="L93" s="41"/>
      <c r="M93" s="41"/>
      <c r="N93" s="41"/>
      <c r="O93" s="41"/>
      <c r="P93" s="41"/>
      <c r="Q93" s="41"/>
      <c r="R93" s="41"/>
      <c r="S93" s="41"/>
      <c r="T93" s="41"/>
      <c r="U93" s="41"/>
      <c r="V93" s="41"/>
      <c r="W93" s="41"/>
      <c r="X93" s="41"/>
      <c r="Y93" s="41"/>
      <c r="Z93" s="41"/>
      <c r="AA93" s="27"/>
      <c r="AB93" s="27"/>
    </row>
    <row r="94" spans="1:28" ht="17" thickBot="1">
      <c r="A94" s="27"/>
      <c r="B94" s="27"/>
      <c r="C94" s="27"/>
      <c r="D94" s="27"/>
      <c r="E94" s="27"/>
      <c r="F94" s="27"/>
      <c r="G94" s="27"/>
      <c r="H94" s="27"/>
      <c r="I94" s="27"/>
      <c r="J94" s="27"/>
      <c r="K94" s="27"/>
      <c r="L94" s="27"/>
      <c r="M94" s="27"/>
      <c r="N94" s="27"/>
      <c r="O94" s="27"/>
      <c r="P94" s="27"/>
      <c r="Q94" s="27"/>
      <c r="R94" s="27"/>
      <c r="S94" s="27"/>
      <c r="T94" s="27"/>
      <c r="U94" s="27"/>
      <c r="V94" s="27"/>
      <c r="W94" s="27"/>
      <c r="X94" s="27"/>
      <c r="Y94" s="27"/>
      <c r="Z94" s="27"/>
      <c r="AA94" s="27"/>
      <c r="AB94" s="27"/>
    </row>
    <row r="95" spans="1:28" ht="17" thickBot="1">
      <c r="A95" s="27"/>
      <c r="B95" s="27" t="s">
        <v>111</v>
      </c>
      <c r="C95" s="77">
        <v>4.0239999999999998E-2</v>
      </c>
      <c r="D95" s="78">
        <v>2.461E-2</v>
      </c>
      <c r="E95" s="78">
        <v>2.461E-2</v>
      </c>
      <c r="F95" s="78">
        <v>4.0239999999999998E-2</v>
      </c>
      <c r="G95" s="78">
        <v>4.0239999999999998E-2</v>
      </c>
      <c r="H95" s="78">
        <v>4.0239999999999998E-2</v>
      </c>
      <c r="I95" s="78">
        <v>2.461E-2</v>
      </c>
      <c r="J95" s="78">
        <v>2.461E-2</v>
      </c>
      <c r="K95" s="78">
        <v>4.0239999999999998E-2</v>
      </c>
      <c r="L95" s="78">
        <v>4.0239999999999998E-2</v>
      </c>
      <c r="M95" s="78">
        <v>4.0239999999999998E-2</v>
      </c>
      <c r="N95" s="78">
        <v>2.461E-2</v>
      </c>
      <c r="O95" s="78">
        <v>2.461E-2</v>
      </c>
      <c r="P95" s="78">
        <v>4.0239999999999998E-2</v>
      </c>
      <c r="Q95" s="78">
        <v>4.0239999999999998E-2</v>
      </c>
      <c r="R95" s="78">
        <v>4.8059999999999999E-2</v>
      </c>
      <c r="S95" s="79" t="s">
        <v>51</v>
      </c>
      <c r="T95" s="79" t="s">
        <v>51</v>
      </c>
      <c r="U95" s="80">
        <v>4.8099999999999997E-2</v>
      </c>
      <c r="V95" s="80">
        <v>0.1636</v>
      </c>
      <c r="W95" s="80">
        <v>0.1636</v>
      </c>
      <c r="X95" s="81" t="s">
        <v>51</v>
      </c>
      <c r="Y95" s="81" t="s">
        <v>51</v>
      </c>
      <c r="Z95" s="82">
        <v>2.46E-2</v>
      </c>
      <c r="AA95" s="27"/>
      <c r="AB95" s="27"/>
    </row>
    <row r="96" spans="1:28">
      <c r="A96" s="27"/>
      <c r="B96" s="27"/>
      <c r="C96" s="27"/>
      <c r="D96" s="27"/>
      <c r="E96" s="27"/>
      <c r="F96" s="27"/>
      <c r="G96" s="27"/>
      <c r="H96" s="27"/>
      <c r="I96" s="27"/>
      <c r="J96" s="27"/>
      <c r="K96" s="27"/>
      <c r="L96" s="27"/>
      <c r="M96" s="27"/>
      <c r="N96" s="27"/>
      <c r="O96" s="27"/>
      <c r="P96" s="27"/>
      <c r="Q96" s="27"/>
      <c r="R96" s="27"/>
      <c r="S96" s="27"/>
      <c r="T96" s="27"/>
      <c r="U96" s="27"/>
      <c r="V96" s="27"/>
      <c r="W96" s="27"/>
      <c r="X96" s="27"/>
      <c r="Y96" s="27"/>
      <c r="Z96" s="27"/>
      <c r="AA96" s="27"/>
      <c r="AB96" s="27"/>
    </row>
    <row r="97" spans="1:28" ht="17" thickBot="1">
      <c r="A97" s="27"/>
      <c r="B97" s="27"/>
      <c r="C97" s="27"/>
      <c r="D97" s="27"/>
      <c r="E97" s="27"/>
      <c r="F97" s="27"/>
      <c r="G97" s="27"/>
      <c r="H97" s="27"/>
      <c r="I97" s="27"/>
      <c r="J97" s="27"/>
      <c r="K97" s="27"/>
      <c r="L97" s="27"/>
      <c r="M97" s="27"/>
      <c r="N97" s="27"/>
      <c r="O97" s="27"/>
      <c r="P97" s="27"/>
      <c r="Q97" s="27"/>
      <c r="R97" s="27"/>
      <c r="S97" s="27"/>
      <c r="T97" s="27"/>
      <c r="U97" s="27"/>
      <c r="V97" s="27"/>
      <c r="W97" s="27"/>
      <c r="X97" s="27"/>
      <c r="Y97" s="27"/>
      <c r="Z97" s="27"/>
      <c r="AA97" s="27"/>
      <c r="AB97" s="27"/>
    </row>
    <row r="98" spans="1:28" ht="17" thickBot="1">
      <c r="A98" s="27"/>
      <c r="B98" s="242" t="s">
        <v>112</v>
      </c>
      <c r="C98" s="243"/>
      <c r="D98" s="243"/>
      <c r="E98" s="243"/>
      <c r="F98" s="243"/>
      <c r="G98" s="243"/>
      <c r="H98" s="243"/>
      <c r="I98" s="243"/>
      <c r="J98" s="243"/>
      <c r="K98" s="243"/>
      <c r="L98" s="243"/>
      <c r="M98" s="243"/>
      <c r="N98" s="243"/>
      <c r="O98" s="243"/>
      <c r="P98" s="243"/>
      <c r="Q98" s="243"/>
      <c r="R98" s="243"/>
      <c r="S98" s="243"/>
      <c r="T98" s="243"/>
      <c r="U98" s="243"/>
      <c r="V98" s="243"/>
      <c r="W98" s="243"/>
      <c r="X98" s="243"/>
      <c r="Y98" s="243"/>
      <c r="Z98" s="244"/>
      <c r="AA98" s="27"/>
      <c r="AB98" s="27"/>
    </row>
    <row r="99" spans="1:28">
      <c r="A99" s="27"/>
      <c r="B99" s="27"/>
      <c r="C99" s="27"/>
      <c r="D99" s="27"/>
      <c r="E99" s="27"/>
      <c r="F99" s="27"/>
      <c r="G99" s="27"/>
      <c r="H99" s="27"/>
      <c r="I99" s="27"/>
      <c r="J99" s="27"/>
      <c r="K99" s="27"/>
      <c r="L99" s="27"/>
      <c r="M99" s="27"/>
      <c r="N99" s="27"/>
      <c r="O99" s="27"/>
      <c r="P99" s="27"/>
      <c r="Q99" s="27"/>
      <c r="R99" s="27"/>
      <c r="S99" s="27"/>
      <c r="T99" s="27"/>
      <c r="U99" s="27"/>
      <c r="V99" s="27"/>
      <c r="W99" s="27"/>
      <c r="X99" s="27"/>
      <c r="Y99" s="27"/>
      <c r="Z99" s="27"/>
      <c r="AA99" s="27"/>
      <c r="AB99" s="27"/>
    </row>
    <row r="100" spans="1:28" ht="85">
      <c r="A100" s="27"/>
      <c r="B100" s="83" t="s">
        <v>113</v>
      </c>
      <c r="C100" s="53">
        <v>2700</v>
      </c>
      <c r="D100" s="84" t="s">
        <v>114</v>
      </c>
      <c r="E100" s="54">
        <v>2700</v>
      </c>
      <c r="F100" s="85" t="s">
        <v>115</v>
      </c>
      <c r="G100" s="55">
        <v>14200</v>
      </c>
      <c r="H100" s="55">
        <v>15300</v>
      </c>
      <c r="I100" s="84" t="s">
        <v>114</v>
      </c>
      <c r="J100" s="54">
        <v>2700</v>
      </c>
      <c r="K100" s="85" t="s">
        <v>116</v>
      </c>
      <c r="L100" s="55">
        <v>14200</v>
      </c>
      <c r="M100" s="55">
        <v>15300</v>
      </c>
      <c r="N100" s="86" t="s">
        <v>114</v>
      </c>
      <c r="O100" s="54">
        <v>2700</v>
      </c>
      <c r="P100" s="85" t="s">
        <v>117</v>
      </c>
      <c r="Q100" s="55">
        <v>14200</v>
      </c>
      <c r="R100" s="55">
        <v>15300</v>
      </c>
      <c r="S100" s="84" t="s">
        <v>114</v>
      </c>
      <c r="T100" s="84" t="s">
        <v>114</v>
      </c>
      <c r="U100" s="55">
        <v>13100</v>
      </c>
      <c r="V100" s="55">
        <v>13100</v>
      </c>
      <c r="W100" s="55">
        <v>14200</v>
      </c>
      <c r="X100" s="84" t="s">
        <v>114</v>
      </c>
      <c r="Y100" s="84" t="s">
        <v>114</v>
      </c>
      <c r="Z100" s="54">
        <v>2700</v>
      </c>
      <c r="AA100" s="27"/>
      <c r="AB100" s="27"/>
    </row>
    <row r="101" spans="1:28">
      <c r="A101" s="27"/>
      <c r="B101" s="87" t="s">
        <v>118</v>
      </c>
      <c r="C101" s="88">
        <v>1.7999999999999999E-2</v>
      </c>
      <c r="D101" s="89" t="s">
        <v>114</v>
      </c>
      <c r="E101" s="90">
        <v>1.7999999999999999E-2</v>
      </c>
      <c r="F101" s="90">
        <v>1.7999999999999999E-2</v>
      </c>
      <c r="G101" s="90">
        <v>1.7999999999999999E-2</v>
      </c>
      <c r="H101" s="90">
        <v>1.7999999999999999E-2</v>
      </c>
      <c r="I101" s="89" t="s">
        <v>114</v>
      </c>
      <c r="J101" s="90">
        <v>1.7999999999999999E-2</v>
      </c>
      <c r="K101" s="90">
        <v>1.7999999999999999E-2</v>
      </c>
      <c r="L101" s="90">
        <v>1.7999999999999999E-2</v>
      </c>
      <c r="M101" s="90">
        <v>1.7999999999999999E-2</v>
      </c>
      <c r="N101" s="89" t="s">
        <v>114</v>
      </c>
      <c r="O101" s="90">
        <v>1.7999999999999999E-2</v>
      </c>
      <c r="P101" s="90">
        <v>1.7999999999999999E-2</v>
      </c>
      <c r="Q101" s="90">
        <v>1.7999999999999999E-2</v>
      </c>
      <c r="R101" s="90">
        <v>1.7999999999999999E-2</v>
      </c>
      <c r="S101" s="89" t="s">
        <v>114</v>
      </c>
      <c r="T101" s="89" t="s">
        <v>114</v>
      </c>
      <c r="U101" s="90">
        <v>1.7999999999999999E-2</v>
      </c>
      <c r="V101" s="90">
        <v>1.7999999999999999E-2</v>
      </c>
      <c r="W101" s="90">
        <v>1.7999999999999999E-2</v>
      </c>
      <c r="X101" s="89" t="s">
        <v>114</v>
      </c>
      <c r="Y101" s="89" t="s">
        <v>114</v>
      </c>
      <c r="Z101" s="90">
        <v>1.7999999999999999E-2</v>
      </c>
      <c r="AA101" s="27"/>
      <c r="AB101" s="27"/>
    </row>
    <row r="102" spans="1:28">
      <c r="A102" s="27"/>
      <c r="B102" s="87"/>
      <c r="C102" s="88"/>
      <c r="D102" s="90"/>
      <c r="E102" s="90"/>
      <c r="F102" s="90"/>
      <c r="G102" s="90"/>
      <c r="H102" s="90"/>
      <c r="I102" s="90"/>
      <c r="J102" s="90"/>
      <c r="K102" s="90"/>
      <c r="L102" s="90"/>
      <c r="M102" s="90"/>
      <c r="N102" s="90"/>
      <c r="O102" s="90"/>
      <c r="P102" s="90"/>
      <c r="Q102" s="90"/>
      <c r="R102" s="90"/>
      <c r="S102" s="89"/>
      <c r="T102" s="89"/>
      <c r="U102" s="90"/>
      <c r="V102" s="90"/>
      <c r="W102" s="90"/>
      <c r="X102" s="89"/>
      <c r="Y102" s="89"/>
      <c r="Z102" s="90"/>
      <c r="AA102" s="27"/>
      <c r="AB102" s="27"/>
    </row>
    <row r="103" spans="1:28" ht="85">
      <c r="A103" s="27"/>
      <c r="B103" s="91" t="s">
        <v>119</v>
      </c>
      <c r="C103" s="92">
        <v>7500</v>
      </c>
      <c r="D103" s="93">
        <v>2000</v>
      </c>
      <c r="E103" s="93">
        <v>7500</v>
      </c>
      <c r="F103" s="93">
        <v>6000</v>
      </c>
      <c r="G103" s="93" t="s">
        <v>114</v>
      </c>
      <c r="H103" s="93" t="s">
        <v>114</v>
      </c>
      <c r="I103" s="93">
        <v>2000</v>
      </c>
      <c r="J103" s="93">
        <v>7500</v>
      </c>
      <c r="K103" s="93">
        <v>6000</v>
      </c>
      <c r="L103" s="93" t="s">
        <v>114</v>
      </c>
      <c r="M103" s="93" t="s">
        <v>114</v>
      </c>
      <c r="N103" s="93">
        <v>2000</v>
      </c>
      <c r="O103" s="93">
        <v>7500</v>
      </c>
      <c r="P103" s="93">
        <v>5500</v>
      </c>
      <c r="Q103" s="93" t="s">
        <v>114</v>
      </c>
      <c r="R103" s="93" t="s">
        <v>114</v>
      </c>
      <c r="S103" s="93" t="s">
        <v>114</v>
      </c>
      <c r="T103" s="93" t="s">
        <v>114</v>
      </c>
      <c r="U103" s="93">
        <v>6000</v>
      </c>
      <c r="V103" s="93">
        <v>6000</v>
      </c>
      <c r="W103" s="93" t="s">
        <v>114</v>
      </c>
      <c r="X103" s="93" t="s">
        <v>114</v>
      </c>
      <c r="Y103" s="93" t="s">
        <v>114</v>
      </c>
      <c r="Z103" s="93">
        <v>7500</v>
      </c>
      <c r="AA103" s="27"/>
      <c r="AB103" s="27"/>
    </row>
    <row r="104" spans="1:28">
      <c r="A104" s="27"/>
      <c r="B104" s="87" t="s">
        <v>118</v>
      </c>
      <c r="C104" s="88">
        <v>1.7999999999999999E-2</v>
      </c>
      <c r="D104" s="90">
        <v>1.7999999999999999E-2</v>
      </c>
      <c r="E104" s="90">
        <v>1.7999999999999999E-2</v>
      </c>
      <c r="F104" s="90">
        <v>1.7999999999999999E-2</v>
      </c>
      <c r="G104" s="89" t="s">
        <v>114</v>
      </c>
      <c r="H104" s="89" t="s">
        <v>114</v>
      </c>
      <c r="I104" s="90">
        <v>1.7999999999999999E-2</v>
      </c>
      <c r="J104" s="90">
        <v>1.7999999999999999E-2</v>
      </c>
      <c r="K104" s="90">
        <v>1.7999999999999999E-2</v>
      </c>
      <c r="L104" s="89" t="s">
        <v>114</v>
      </c>
      <c r="M104" s="89" t="s">
        <v>114</v>
      </c>
      <c r="N104" s="90">
        <v>1.7999999999999999E-2</v>
      </c>
      <c r="O104" s="90">
        <v>1.7999999999999999E-2</v>
      </c>
      <c r="P104" s="90">
        <v>1.7999999999999999E-2</v>
      </c>
      <c r="Q104" s="89" t="s">
        <v>114</v>
      </c>
      <c r="R104" s="89" t="s">
        <v>114</v>
      </c>
      <c r="S104" s="89" t="s">
        <v>114</v>
      </c>
      <c r="T104" s="89" t="s">
        <v>114</v>
      </c>
      <c r="U104" s="90">
        <v>1.7999999999999999E-2</v>
      </c>
      <c r="V104" s="90">
        <v>1.7999999999999999E-2</v>
      </c>
      <c r="W104" s="89" t="s">
        <v>114</v>
      </c>
      <c r="X104" s="89" t="s">
        <v>114</v>
      </c>
      <c r="Y104" s="89" t="s">
        <v>114</v>
      </c>
      <c r="Z104" s="90">
        <v>1.7999999999999999E-2</v>
      </c>
      <c r="AA104" s="27"/>
      <c r="AB104" s="27"/>
    </row>
    <row r="105" spans="1:28">
      <c r="A105" s="27"/>
      <c r="B105" s="27"/>
      <c r="C105" s="88"/>
      <c r="D105" s="90"/>
      <c r="E105" s="90"/>
      <c r="F105" s="90"/>
      <c r="G105" s="90"/>
      <c r="H105" s="90"/>
      <c r="I105" s="90"/>
      <c r="J105" s="90"/>
      <c r="K105" s="90"/>
      <c r="L105" s="90"/>
      <c r="M105" s="90"/>
      <c r="N105" s="90"/>
      <c r="O105" s="90"/>
      <c r="P105" s="90"/>
      <c r="Q105" s="90"/>
      <c r="R105" s="90"/>
      <c r="S105" s="89"/>
      <c r="T105" s="89"/>
      <c r="U105" s="90"/>
      <c r="V105" s="90"/>
      <c r="W105" s="90"/>
      <c r="X105" s="89"/>
      <c r="Y105" s="89"/>
      <c r="Z105" s="90"/>
      <c r="AA105" s="27"/>
      <c r="AB105" s="27"/>
    </row>
    <row r="106" spans="1:28" ht="85">
      <c r="A106" s="27"/>
      <c r="B106" s="91" t="s">
        <v>120</v>
      </c>
      <c r="C106" s="92">
        <v>3000</v>
      </c>
      <c r="D106" s="93">
        <v>200</v>
      </c>
      <c r="E106" s="93">
        <v>2120</v>
      </c>
      <c r="F106" s="93">
        <v>5500</v>
      </c>
      <c r="G106" s="93" t="s">
        <v>114</v>
      </c>
      <c r="H106" s="93" t="s">
        <v>114</v>
      </c>
      <c r="I106" s="93">
        <v>200</v>
      </c>
      <c r="J106" s="93">
        <v>2120</v>
      </c>
      <c r="K106" s="93">
        <v>5500</v>
      </c>
      <c r="L106" s="93" t="s">
        <v>114</v>
      </c>
      <c r="M106" s="93" t="s">
        <v>114</v>
      </c>
      <c r="N106" s="93">
        <v>200</v>
      </c>
      <c r="O106" s="93">
        <v>2120</v>
      </c>
      <c r="P106" s="93">
        <v>5500</v>
      </c>
      <c r="Q106" s="93" t="s">
        <v>114</v>
      </c>
      <c r="R106" s="93" t="s">
        <v>114</v>
      </c>
      <c r="S106" s="93" t="s">
        <v>114</v>
      </c>
      <c r="T106" s="93" t="s">
        <v>114</v>
      </c>
      <c r="U106" s="93">
        <v>5500</v>
      </c>
      <c r="V106" s="93">
        <v>5500</v>
      </c>
      <c r="W106" s="93" t="s">
        <v>114</v>
      </c>
      <c r="X106" s="93" t="s">
        <v>114</v>
      </c>
      <c r="Y106" s="93" t="s">
        <v>114</v>
      </c>
      <c r="Z106" s="93">
        <v>2120</v>
      </c>
      <c r="AA106" s="27"/>
      <c r="AB106" s="27"/>
    </row>
    <row r="107" spans="1:28">
      <c r="A107" s="27"/>
      <c r="B107" s="87" t="s">
        <v>118</v>
      </c>
      <c r="C107" s="88">
        <v>1.7999999999999999E-2</v>
      </c>
      <c r="D107" s="90">
        <v>1.7999999999999999E-2</v>
      </c>
      <c r="E107" s="90">
        <v>1.7999999999999999E-2</v>
      </c>
      <c r="F107" s="90">
        <v>1.7999999999999999E-2</v>
      </c>
      <c r="G107" s="89" t="s">
        <v>114</v>
      </c>
      <c r="H107" s="89" t="s">
        <v>114</v>
      </c>
      <c r="I107" s="90">
        <v>1.7999999999999999E-2</v>
      </c>
      <c r="J107" s="90">
        <v>1.7999999999999999E-2</v>
      </c>
      <c r="K107" s="90">
        <v>1.7999999999999999E-2</v>
      </c>
      <c r="L107" s="89" t="s">
        <v>114</v>
      </c>
      <c r="M107" s="89" t="s">
        <v>114</v>
      </c>
      <c r="N107" s="90">
        <v>1.7999999999999999E-2</v>
      </c>
      <c r="O107" s="90">
        <v>1.7999999999999999E-2</v>
      </c>
      <c r="P107" s="90">
        <v>1.7999999999999999E-2</v>
      </c>
      <c r="Q107" s="89" t="s">
        <v>114</v>
      </c>
      <c r="R107" s="89" t="s">
        <v>114</v>
      </c>
      <c r="S107" s="89" t="s">
        <v>114</v>
      </c>
      <c r="T107" s="89" t="s">
        <v>114</v>
      </c>
      <c r="U107" s="90">
        <v>1.7999999999999999E-2</v>
      </c>
      <c r="V107" s="90">
        <v>1.7999999999999999E-2</v>
      </c>
      <c r="W107" s="89" t="s">
        <v>114</v>
      </c>
      <c r="X107" s="89" t="s">
        <v>114</v>
      </c>
      <c r="Y107" s="89" t="s">
        <v>114</v>
      </c>
      <c r="Z107" s="90">
        <v>1.7999999999999999E-2</v>
      </c>
      <c r="AA107" s="27"/>
      <c r="AB107" s="27"/>
    </row>
    <row r="108" spans="1:28">
      <c r="A108" s="27"/>
      <c r="B108" s="87"/>
      <c r="C108" s="88"/>
      <c r="D108" s="90"/>
      <c r="E108" s="90"/>
      <c r="F108" s="90"/>
      <c r="G108" s="90"/>
      <c r="H108" s="90"/>
      <c r="I108" s="90"/>
      <c r="J108" s="90"/>
      <c r="K108" s="90"/>
      <c r="L108" s="90"/>
      <c r="M108" s="90"/>
      <c r="N108" s="90"/>
      <c r="O108" s="90"/>
      <c r="P108" s="90"/>
      <c r="Q108" s="90"/>
      <c r="R108" s="90"/>
      <c r="S108" s="89"/>
      <c r="T108" s="89"/>
      <c r="U108" s="90"/>
      <c r="V108" s="90"/>
      <c r="W108" s="90"/>
      <c r="X108" s="89"/>
      <c r="Y108" s="89"/>
      <c r="Z108" s="90"/>
      <c r="AA108" s="27"/>
      <c r="AB108" s="27"/>
    </row>
    <row r="109" spans="1:28">
      <c r="A109" s="27"/>
      <c r="B109" s="49" t="s">
        <v>121</v>
      </c>
      <c r="C109" s="72"/>
      <c r="D109" s="94">
        <v>89.08</v>
      </c>
      <c r="E109" s="94">
        <v>21.26</v>
      </c>
      <c r="F109" s="94">
        <v>8.9499999999999993</v>
      </c>
      <c r="G109" s="94">
        <v>6.37</v>
      </c>
      <c r="H109" s="94">
        <v>5.42</v>
      </c>
      <c r="I109" s="94">
        <v>91.41</v>
      </c>
      <c r="J109" s="94">
        <v>23.58</v>
      </c>
      <c r="K109" s="94">
        <v>11.27</v>
      </c>
      <c r="L109" s="94">
        <v>8.6999999999999993</v>
      </c>
      <c r="M109" s="94">
        <v>7.61</v>
      </c>
      <c r="N109" s="94">
        <v>103.12</v>
      </c>
      <c r="O109" s="94">
        <v>35.299999999999997</v>
      </c>
      <c r="P109" s="94">
        <v>22.99</v>
      </c>
      <c r="Q109" s="94">
        <v>20.41</v>
      </c>
      <c r="R109" s="94">
        <v>19.47</v>
      </c>
      <c r="S109" s="89" t="s">
        <v>114</v>
      </c>
      <c r="T109" s="89" t="s">
        <v>114</v>
      </c>
      <c r="U109" s="94">
        <v>27.49</v>
      </c>
      <c r="V109" s="95">
        <v>30</v>
      </c>
      <c r="W109" s="95">
        <v>30</v>
      </c>
      <c r="X109" s="95" t="s">
        <v>114</v>
      </c>
      <c r="Y109" s="95" t="s">
        <v>114</v>
      </c>
      <c r="Z109" s="94">
        <v>28.81</v>
      </c>
      <c r="AA109" s="27"/>
      <c r="AB109" s="27"/>
    </row>
    <row r="110" spans="1:28">
      <c r="A110" s="27"/>
      <c r="B110" s="87" t="s">
        <v>118</v>
      </c>
      <c r="C110" s="88">
        <v>1.7999999999999999E-2</v>
      </c>
      <c r="D110" s="90">
        <v>1.7999999999999999E-2</v>
      </c>
      <c r="E110" s="90">
        <v>1.7999999999999999E-2</v>
      </c>
      <c r="F110" s="90">
        <v>1.7999999999999999E-2</v>
      </c>
      <c r="G110" s="90">
        <v>1.7999999999999999E-2</v>
      </c>
      <c r="H110" s="90">
        <v>1.7999999999999999E-2</v>
      </c>
      <c r="I110" s="90">
        <v>1.7999999999999999E-2</v>
      </c>
      <c r="J110" s="90">
        <v>1.7999999999999999E-2</v>
      </c>
      <c r="K110" s="90">
        <v>1.7999999999999999E-2</v>
      </c>
      <c r="L110" s="90">
        <v>1.7999999999999999E-2</v>
      </c>
      <c r="M110" s="90">
        <v>1.7999999999999999E-2</v>
      </c>
      <c r="N110" s="90">
        <v>1.7999999999999999E-2</v>
      </c>
      <c r="O110" s="90">
        <v>1.7999999999999999E-2</v>
      </c>
      <c r="P110" s="90">
        <v>1.7999999999999999E-2</v>
      </c>
      <c r="Q110" s="90">
        <v>1.7999999999999999E-2</v>
      </c>
      <c r="R110" s="90">
        <v>1.7999999999999999E-2</v>
      </c>
      <c r="S110" s="89" t="s">
        <v>114</v>
      </c>
      <c r="T110" s="89" t="s">
        <v>114</v>
      </c>
      <c r="U110" s="90">
        <v>1.7999999999999999E-2</v>
      </c>
      <c r="V110" s="90">
        <v>1.7999999999999999E-2</v>
      </c>
      <c r="W110" s="90">
        <v>1.7999999999999999E-2</v>
      </c>
      <c r="X110" s="95" t="s">
        <v>114</v>
      </c>
      <c r="Y110" s="95" t="s">
        <v>114</v>
      </c>
      <c r="Z110" s="90">
        <v>1.7999999999999999E-2</v>
      </c>
      <c r="AA110" s="27"/>
      <c r="AB110" s="27"/>
    </row>
    <row r="111" spans="1:28">
      <c r="A111" s="27"/>
      <c r="B111" s="27"/>
      <c r="C111" s="76"/>
      <c r="D111" s="41"/>
      <c r="E111" s="41"/>
      <c r="F111" s="41"/>
      <c r="G111" s="41"/>
      <c r="H111" s="41"/>
      <c r="I111" s="41"/>
      <c r="J111" s="41"/>
      <c r="K111" s="41"/>
      <c r="L111" s="41"/>
      <c r="M111" s="41"/>
      <c r="N111" s="41"/>
      <c r="O111" s="41"/>
      <c r="P111" s="41"/>
      <c r="Q111" s="41"/>
      <c r="R111" s="41"/>
      <c r="S111" s="41"/>
      <c r="T111" s="41"/>
      <c r="U111" s="41"/>
      <c r="V111" s="41"/>
      <c r="W111" s="41"/>
      <c r="X111" s="41"/>
      <c r="Y111" s="41"/>
      <c r="Z111" s="41"/>
      <c r="AA111" s="27"/>
      <c r="AB111" s="27"/>
    </row>
    <row r="112" spans="1:28">
      <c r="A112" s="27"/>
      <c r="B112" s="27"/>
      <c r="C112" s="27"/>
      <c r="D112" s="27"/>
      <c r="E112" s="27"/>
      <c r="F112" s="27"/>
      <c r="G112" s="27"/>
      <c r="H112" s="27"/>
      <c r="I112" s="27"/>
      <c r="J112" s="27"/>
      <c r="K112" s="27"/>
      <c r="L112" s="27"/>
      <c r="M112" s="27"/>
      <c r="N112" s="27"/>
      <c r="O112" s="27"/>
      <c r="P112" s="27"/>
      <c r="Q112" s="27"/>
      <c r="R112" s="27"/>
      <c r="S112" s="27"/>
      <c r="T112" s="27"/>
      <c r="U112" s="27"/>
      <c r="V112" s="27"/>
      <c r="W112" s="27"/>
      <c r="X112" s="27"/>
      <c r="Y112" s="27"/>
      <c r="Z112" s="27"/>
      <c r="AA112" s="27"/>
      <c r="AB112" s="27"/>
    </row>
    <row r="113" spans="1:28" ht="17" thickBot="1">
      <c r="A113" s="27"/>
      <c r="B113" s="27"/>
      <c r="C113" s="27"/>
      <c r="D113" s="27"/>
      <c r="E113" s="27"/>
      <c r="F113" s="27"/>
      <c r="G113" s="27"/>
      <c r="H113" s="27"/>
      <c r="I113" s="27"/>
      <c r="J113" s="27"/>
      <c r="K113" s="27"/>
      <c r="L113" s="27"/>
      <c r="M113" s="27"/>
      <c r="N113" s="27"/>
      <c r="O113" s="27"/>
      <c r="P113" s="27"/>
      <c r="Q113" s="27"/>
      <c r="R113" s="27"/>
      <c r="S113" s="27"/>
      <c r="T113" s="27"/>
      <c r="U113" s="27"/>
      <c r="V113" s="27"/>
      <c r="W113" s="27"/>
      <c r="X113" s="27"/>
      <c r="Y113" s="27"/>
      <c r="Z113" s="27"/>
      <c r="AA113" s="27"/>
      <c r="AB113" s="27"/>
    </row>
    <row r="114" spans="1:28">
      <c r="A114" s="27"/>
      <c r="B114" s="27"/>
      <c r="C114" s="96"/>
      <c r="D114" s="97"/>
      <c r="E114" s="97"/>
      <c r="F114" s="97"/>
      <c r="G114" s="97"/>
      <c r="H114" s="97"/>
      <c r="I114" s="97"/>
      <c r="J114" s="97"/>
      <c r="K114" s="97"/>
      <c r="L114" s="97"/>
      <c r="M114" s="97"/>
      <c r="N114" s="98"/>
      <c r="O114" s="27"/>
      <c r="P114" s="27"/>
      <c r="Q114" s="27"/>
      <c r="R114" s="27"/>
      <c r="S114" s="27"/>
      <c r="T114" s="27"/>
      <c r="U114" s="27"/>
      <c r="V114" s="27"/>
      <c r="W114" s="27"/>
      <c r="X114" s="27"/>
      <c r="Y114" s="27"/>
      <c r="Z114" s="27"/>
      <c r="AA114" s="27"/>
      <c r="AB114" s="27"/>
    </row>
    <row r="115" spans="1:28">
      <c r="A115" s="27"/>
      <c r="B115" s="27"/>
      <c r="C115" s="100" t="s">
        <v>122</v>
      </c>
      <c r="D115" s="99"/>
      <c r="E115" s="99"/>
      <c r="F115" s="99"/>
      <c r="G115" s="99"/>
      <c r="H115" s="99"/>
      <c r="I115" s="99"/>
      <c r="J115" s="99"/>
      <c r="K115" s="99"/>
      <c r="L115" s="99"/>
      <c r="M115" s="99"/>
      <c r="N115" s="101"/>
      <c r="O115" s="27"/>
      <c r="P115" s="27"/>
      <c r="Q115" s="27"/>
      <c r="R115" s="27"/>
      <c r="S115" s="27"/>
      <c r="T115" s="27"/>
      <c r="U115" s="27"/>
      <c r="V115" s="27"/>
      <c r="W115" s="27"/>
      <c r="X115" s="27"/>
      <c r="Y115" s="27"/>
      <c r="Z115" s="27"/>
      <c r="AA115" s="27"/>
      <c r="AB115" s="27"/>
    </row>
    <row r="116" spans="1:28">
      <c r="A116" s="27"/>
      <c r="B116" s="27"/>
      <c r="C116" s="102">
        <v>42429</v>
      </c>
      <c r="D116" s="103" t="s">
        <v>123</v>
      </c>
      <c r="E116" s="99" t="s">
        <v>124</v>
      </c>
      <c r="F116" s="99"/>
      <c r="G116" s="99"/>
      <c r="H116" s="99"/>
      <c r="I116" s="99"/>
      <c r="J116" s="99"/>
      <c r="K116" s="99"/>
      <c r="L116" s="99"/>
      <c r="M116" s="99"/>
      <c r="N116" s="101"/>
      <c r="O116" s="27"/>
      <c r="P116" s="27"/>
      <c r="Q116" s="27"/>
      <c r="R116" s="27"/>
      <c r="S116" s="27"/>
      <c r="T116" s="27"/>
      <c r="U116" s="27"/>
      <c r="V116" s="27"/>
      <c r="W116" s="27"/>
      <c r="X116" s="27"/>
      <c r="Y116" s="27"/>
      <c r="Z116" s="27"/>
      <c r="AA116" s="27"/>
      <c r="AB116" s="27"/>
    </row>
    <row r="117" spans="1:28">
      <c r="A117" s="27"/>
      <c r="B117" s="27"/>
      <c r="C117" s="102">
        <v>42440</v>
      </c>
      <c r="D117" s="103" t="s">
        <v>123</v>
      </c>
      <c r="E117" s="99" t="s">
        <v>125</v>
      </c>
      <c r="F117" s="99"/>
      <c r="G117" s="99"/>
      <c r="H117" s="99"/>
      <c r="I117" s="99"/>
      <c r="J117" s="99"/>
      <c r="K117" s="99"/>
      <c r="L117" s="99"/>
      <c r="M117" s="99"/>
      <c r="N117" s="101"/>
      <c r="O117" s="27"/>
      <c r="P117" s="27"/>
      <c r="Q117" s="27"/>
      <c r="R117" s="27"/>
      <c r="S117" s="27"/>
      <c r="T117" s="27"/>
      <c r="U117" s="27"/>
      <c r="V117" s="27"/>
      <c r="W117" s="27"/>
      <c r="X117" s="27"/>
      <c r="Y117" s="27"/>
      <c r="Z117" s="27"/>
      <c r="AA117" s="27"/>
      <c r="AB117" s="27"/>
    </row>
    <row r="118" spans="1:28">
      <c r="A118" s="27"/>
      <c r="B118" s="27"/>
      <c r="C118" s="102">
        <v>42440</v>
      </c>
      <c r="D118" s="103" t="s">
        <v>123</v>
      </c>
      <c r="E118" s="99" t="s">
        <v>126</v>
      </c>
      <c r="F118" s="99"/>
      <c r="G118" s="99"/>
      <c r="H118" s="99"/>
      <c r="I118" s="99"/>
      <c r="J118" s="99"/>
      <c r="K118" s="99"/>
      <c r="L118" s="99"/>
      <c r="M118" s="99"/>
      <c r="N118" s="101"/>
      <c r="O118" s="27"/>
      <c r="P118" s="27"/>
      <c r="Q118" s="27"/>
      <c r="R118" s="27"/>
      <c r="S118" s="27"/>
      <c r="T118" s="27"/>
      <c r="U118" s="27"/>
      <c r="V118" s="27"/>
      <c r="W118" s="27"/>
      <c r="X118" s="27"/>
      <c r="Y118" s="27"/>
      <c r="Z118" s="27"/>
      <c r="AA118" s="27"/>
      <c r="AB118" s="27"/>
    </row>
    <row r="119" spans="1:28" ht="17" thickBot="1">
      <c r="A119" s="27"/>
      <c r="B119" s="27"/>
      <c r="C119" s="104"/>
      <c r="D119" s="105"/>
      <c r="E119" s="105"/>
      <c r="F119" s="105"/>
      <c r="G119" s="105"/>
      <c r="H119" s="105"/>
      <c r="I119" s="105"/>
      <c r="J119" s="105"/>
      <c r="K119" s="105"/>
      <c r="L119" s="105"/>
      <c r="M119" s="105"/>
      <c r="N119" s="106"/>
      <c r="O119" s="27"/>
      <c r="P119" s="27"/>
      <c r="Q119" s="27"/>
      <c r="R119" s="27"/>
      <c r="S119" s="27"/>
      <c r="T119" s="27"/>
      <c r="U119" s="27"/>
      <c r="V119" s="27"/>
      <c r="W119" s="27"/>
      <c r="X119" s="27"/>
      <c r="Y119" s="27"/>
      <c r="Z119" s="27"/>
      <c r="AA119" s="27"/>
      <c r="AB119" s="27"/>
    </row>
    <row r="122" spans="1:28">
      <c r="B122" s="113" t="s">
        <v>195</v>
      </c>
      <c r="C122" s="161">
        <f>C8</f>
        <v>10</v>
      </c>
      <c r="D122" s="161">
        <f t="shared" ref="D122:Z122" si="0">D8</f>
        <v>1</v>
      </c>
      <c r="E122" s="161">
        <f t="shared" si="0"/>
        <v>5</v>
      </c>
      <c r="F122" s="161">
        <f t="shared" si="0"/>
        <v>20</v>
      </c>
      <c r="G122" s="161">
        <f t="shared" si="0"/>
        <v>50</v>
      </c>
      <c r="H122" s="161">
        <f t="shared" si="0"/>
        <v>100</v>
      </c>
      <c r="I122" s="161">
        <f t="shared" si="0"/>
        <v>1</v>
      </c>
      <c r="J122" s="161">
        <f t="shared" si="0"/>
        <v>5</v>
      </c>
      <c r="K122" s="161">
        <f t="shared" si="0"/>
        <v>20</v>
      </c>
      <c r="L122" s="161">
        <f t="shared" si="0"/>
        <v>50</v>
      </c>
      <c r="M122" s="161">
        <f t="shared" si="0"/>
        <v>100</v>
      </c>
      <c r="N122" s="161">
        <f t="shared" si="0"/>
        <v>1</v>
      </c>
      <c r="O122" s="161">
        <f t="shared" si="0"/>
        <v>5</v>
      </c>
      <c r="P122" s="161">
        <f t="shared" si="0"/>
        <v>20</v>
      </c>
      <c r="Q122" s="161">
        <f t="shared" si="0"/>
        <v>50</v>
      </c>
      <c r="R122" s="161">
        <f t="shared" si="0"/>
        <v>100</v>
      </c>
      <c r="S122" s="161">
        <f t="shared" si="0"/>
        <v>2E-3</v>
      </c>
      <c r="T122" s="161">
        <f t="shared" si="0"/>
        <v>0</v>
      </c>
      <c r="U122" s="161">
        <f t="shared" si="0"/>
        <v>30</v>
      </c>
      <c r="V122" s="161">
        <f t="shared" si="0"/>
        <v>30</v>
      </c>
      <c r="W122" s="161">
        <f t="shared" si="0"/>
        <v>50</v>
      </c>
      <c r="X122" s="161">
        <f t="shared" si="0"/>
        <v>0.05</v>
      </c>
      <c r="Y122" s="161">
        <f t="shared" si="0"/>
        <v>0.1</v>
      </c>
      <c r="Z122" s="161">
        <f t="shared" si="0"/>
        <v>5</v>
      </c>
    </row>
    <row r="123" spans="1:28">
      <c r="B123" s="113" t="s">
        <v>194</v>
      </c>
      <c r="C123" s="114">
        <f>C100</f>
        <v>2700</v>
      </c>
      <c r="D123" s="114" t="str">
        <f t="shared" ref="D123:Z123" si="1">D100</f>
        <v xml:space="preserve"> NA </v>
      </c>
      <c r="E123" s="114">
        <f t="shared" si="1"/>
        <v>2700</v>
      </c>
      <c r="F123" s="114" t="str">
        <f t="shared" si="1"/>
        <v xml:space="preserve"> $2,700       46 KV  /  $13,100 138 KV </v>
      </c>
      <c r="G123" s="114">
        <f t="shared" si="1"/>
        <v>14200</v>
      </c>
      <c r="H123" s="114">
        <f t="shared" si="1"/>
        <v>15300</v>
      </c>
      <c r="I123" s="114" t="str">
        <f t="shared" si="1"/>
        <v xml:space="preserve"> NA </v>
      </c>
      <c r="J123" s="114">
        <f t="shared" si="1"/>
        <v>2700</v>
      </c>
      <c r="K123" s="114" t="str">
        <f t="shared" si="1"/>
        <v xml:space="preserve"> $2,700 46 KV   /  $13,100        138 KV </v>
      </c>
      <c r="L123" s="114">
        <f t="shared" si="1"/>
        <v>14200</v>
      </c>
      <c r="M123" s="114">
        <f t="shared" si="1"/>
        <v>15300</v>
      </c>
      <c r="N123" s="114" t="str">
        <f t="shared" si="1"/>
        <v xml:space="preserve"> NA </v>
      </c>
      <c r="O123" s="114">
        <f t="shared" si="1"/>
        <v>2700</v>
      </c>
      <c r="P123" s="114" t="str">
        <f t="shared" si="1"/>
        <v xml:space="preserve"> $2,700       46 KV    $13,100 138 KV </v>
      </c>
      <c r="Q123" s="114">
        <f t="shared" si="1"/>
        <v>14200</v>
      </c>
      <c r="R123" s="114">
        <f t="shared" si="1"/>
        <v>15300</v>
      </c>
      <c r="S123" s="114" t="str">
        <f t="shared" si="1"/>
        <v xml:space="preserve"> NA </v>
      </c>
      <c r="T123" s="114" t="str">
        <f t="shared" si="1"/>
        <v xml:space="preserve"> NA </v>
      </c>
      <c r="U123" s="114">
        <f t="shared" si="1"/>
        <v>13100</v>
      </c>
      <c r="V123" s="114">
        <f t="shared" si="1"/>
        <v>13100</v>
      </c>
      <c r="W123" s="114">
        <f t="shared" si="1"/>
        <v>14200</v>
      </c>
      <c r="X123" s="114" t="str">
        <f t="shared" si="1"/>
        <v xml:space="preserve"> NA </v>
      </c>
      <c r="Y123" s="114" t="str">
        <f t="shared" si="1"/>
        <v xml:space="preserve"> NA </v>
      </c>
      <c r="Z123" s="114">
        <f t="shared" si="1"/>
        <v>2700</v>
      </c>
    </row>
    <row r="124" spans="1:28">
      <c r="B124" s="113"/>
      <c r="C124" s="114"/>
      <c r="D124" s="26"/>
      <c r="E124" s="26"/>
      <c r="F124" s="26"/>
      <c r="G124" s="26"/>
      <c r="H124" s="26"/>
      <c r="I124" s="26"/>
      <c r="J124" s="114"/>
      <c r="K124" s="114"/>
      <c r="L124" s="114"/>
      <c r="M124" s="114"/>
      <c r="N124" s="114"/>
      <c r="O124" s="114"/>
      <c r="P124" s="114"/>
    </row>
    <row r="125" spans="1:28">
      <c r="B125" s="114"/>
      <c r="C125" s="116" t="str">
        <f>C1</f>
        <v>Flywheel</v>
      </c>
      <c r="D125" s="115">
        <f t="shared" ref="D125:Q125" si="2">D1</f>
        <v>0</v>
      </c>
      <c r="E125" s="115">
        <f t="shared" si="2"/>
        <v>0</v>
      </c>
      <c r="F125" s="115">
        <f t="shared" si="2"/>
        <v>0</v>
      </c>
      <c r="G125" s="115">
        <f t="shared" si="2"/>
        <v>0</v>
      </c>
      <c r="H125" s="116" t="str">
        <f t="shared" si="2"/>
        <v>Battery_Conting</v>
      </c>
      <c r="I125" s="115">
        <f t="shared" si="2"/>
        <v>0</v>
      </c>
      <c r="J125" s="115">
        <f t="shared" si="2"/>
        <v>0</v>
      </c>
      <c r="K125" s="115">
        <f t="shared" si="2"/>
        <v>0</v>
      </c>
      <c r="L125" s="115">
        <f t="shared" si="2"/>
        <v>0</v>
      </c>
      <c r="M125" s="116" t="str">
        <f t="shared" si="2"/>
        <v>Battery_Reg</v>
      </c>
      <c r="N125" s="115">
        <f t="shared" si="2"/>
        <v>0</v>
      </c>
      <c r="O125" s="115">
        <f t="shared" si="2"/>
        <v>0</v>
      </c>
      <c r="P125" s="115">
        <f t="shared" si="2"/>
        <v>0</v>
      </c>
      <c r="Q125" s="115">
        <f t="shared" si="2"/>
        <v>0</v>
      </c>
      <c r="R125" s="116" t="str">
        <f t="shared" ref="R125:Z125" si="3">R1</f>
        <v>Battery_4</v>
      </c>
      <c r="S125" s="115">
        <f t="shared" si="3"/>
        <v>0</v>
      </c>
      <c r="T125" s="115" t="str">
        <f t="shared" si="3"/>
        <v>Res_Battery_4</v>
      </c>
      <c r="U125" s="116" t="str">
        <f t="shared" si="3"/>
        <v>Battery_6</v>
      </c>
      <c r="V125" s="115">
        <f t="shared" si="3"/>
        <v>0</v>
      </c>
      <c r="W125" s="115">
        <f t="shared" si="3"/>
        <v>0</v>
      </c>
      <c r="X125" s="115">
        <f t="shared" si="3"/>
        <v>0</v>
      </c>
      <c r="Y125" s="115">
        <f t="shared" si="3"/>
        <v>0</v>
      </c>
      <c r="Z125" s="115">
        <f t="shared" si="3"/>
        <v>0</v>
      </c>
    </row>
    <row r="126" spans="1:28">
      <c r="B126" s="113" t="s">
        <v>129</v>
      </c>
      <c r="C126" s="113">
        <f t="shared" ref="C126:Z126" si="4">C123/C122</f>
        <v>270</v>
      </c>
      <c r="D126" s="26" t="e">
        <f t="shared" si="4"/>
        <v>#VALUE!</v>
      </c>
      <c r="E126" s="26">
        <f t="shared" si="4"/>
        <v>540</v>
      </c>
      <c r="F126" s="26" t="e">
        <f t="shared" si="4"/>
        <v>#VALUE!</v>
      </c>
      <c r="G126" s="26">
        <f t="shared" si="4"/>
        <v>284</v>
      </c>
      <c r="H126" s="113">
        <f t="shared" si="4"/>
        <v>153</v>
      </c>
      <c r="I126" s="26" t="e">
        <f t="shared" si="4"/>
        <v>#VALUE!</v>
      </c>
      <c r="J126" s="26">
        <f t="shared" si="4"/>
        <v>540</v>
      </c>
      <c r="K126" s="26" t="e">
        <f t="shared" si="4"/>
        <v>#VALUE!</v>
      </c>
      <c r="L126" s="26">
        <f t="shared" si="4"/>
        <v>284</v>
      </c>
      <c r="M126" s="113">
        <f t="shared" si="4"/>
        <v>153</v>
      </c>
      <c r="N126" s="26" t="e">
        <f t="shared" si="4"/>
        <v>#VALUE!</v>
      </c>
      <c r="O126" s="26">
        <f t="shared" si="4"/>
        <v>540</v>
      </c>
      <c r="P126" s="26" t="e">
        <f t="shared" si="4"/>
        <v>#VALUE!</v>
      </c>
      <c r="Q126" s="26">
        <f t="shared" si="4"/>
        <v>284</v>
      </c>
      <c r="R126" s="113">
        <f t="shared" si="4"/>
        <v>153</v>
      </c>
      <c r="S126" s="26" t="e">
        <f t="shared" si="4"/>
        <v>#VALUE!</v>
      </c>
      <c r="T126" s="26" t="e">
        <f t="shared" si="4"/>
        <v>#VALUE!</v>
      </c>
      <c r="U126" s="113">
        <f t="shared" si="4"/>
        <v>436.66666666666669</v>
      </c>
      <c r="V126" s="26">
        <f t="shared" si="4"/>
        <v>436.66666666666669</v>
      </c>
      <c r="W126" s="26">
        <f t="shared" si="4"/>
        <v>284</v>
      </c>
      <c r="X126" s="26" t="e">
        <f t="shared" si="4"/>
        <v>#VALUE!</v>
      </c>
      <c r="Y126" s="26" t="e">
        <f t="shared" si="4"/>
        <v>#VALUE!</v>
      </c>
      <c r="Z126" s="26">
        <f t="shared" si="4"/>
        <v>540</v>
      </c>
    </row>
    <row r="127" spans="1:28">
      <c r="B127" s="113" t="s">
        <v>197</v>
      </c>
      <c r="C127" s="113">
        <f t="shared" ref="C127:Z127" si="5">C109</f>
        <v>0</v>
      </c>
      <c r="D127" s="26">
        <f t="shared" si="5"/>
        <v>89.08</v>
      </c>
      <c r="E127" s="26">
        <f t="shared" si="5"/>
        <v>21.26</v>
      </c>
      <c r="F127" s="26">
        <f t="shared" si="5"/>
        <v>8.9499999999999993</v>
      </c>
      <c r="G127" s="26">
        <f t="shared" si="5"/>
        <v>6.37</v>
      </c>
      <c r="H127" s="113">
        <f t="shared" si="5"/>
        <v>5.42</v>
      </c>
      <c r="I127" s="26">
        <f t="shared" si="5"/>
        <v>91.41</v>
      </c>
      <c r="J127" s="26">
        <f t="shared" si="5"/>
        <v>23.58</v>
      </c>
      <c r="K127" s="26">
        <f t="shared" si="5"/>
        <v>11.27</v>
      </c>
      <c r="L127" s="26">
        <f t="shared" si="5"/>
        <v>8.6999999999999993</v>
      </c>
      <c r="M127" s="113">
        <f t="shared" si="5"/>
        <v>7.61</v>
      </c>
      <c r="N127" s="26">
        <f t="shared" si="5"/>
        <v>103.12</v>
      </c>
      <c r="O127" s="26">
        <f t="shared" si="5"/>
        <v>35.299999999999997</v>
      </c>
      <c r="P127" s="26">
        <f t="shared" si="5"/>
        <v>22.99</v>
      </c>
      <c r="Q127" s="26">
        <f t="shared" si="5"/>
        <v>20.41</v>
      </c>
      <c r="R127" s="113">
        <f t="shared" si="5"/>
        <v>19.47</v>
      </c>
      <c r="S127" s="26" t="str">
        <f t="shared" si="5"/>
        <v xml:space="preserve"> NA </v>
      </c>
      <c r="T127" s="26" t="str">
        <f t="shared" si="5"/>
        <v xml:space="preserve"> NA </v>
      </c>
      <c r="U127" s="113">
        <f t="shared" si="5"/>
        <v>27.49</v>
      </c>
      <c r="V127" s="26">
        <f t="shared" si="5"/>
        <v>30</v>
      </c>
      <c r="W127" s="26">
        <f t="shared" si="5"/>
        <v>30</v>
      </c>
      <c r="X127" s="26" t="str">
        <f t="shared" si="5"/>
        <v xml:space="preserve"> NA </v>
      </c>
      <c r="Y127" s="26" t="str">
        <f t="shared" si="5"/>
        <v xml:space="preserve"> NA </v>
      </c>
      <c r="Z127" s="26">
        <f t="shared" si="5"/>
        <v>28.81</v>
      </c>
    </row>
    <row r="128" spans="1:28">
      <c r="B128" s="113" t="s">
        <v>198</v>
      </c>
      <c r="C128" s="113">
        <v>0</v>
      </c>
      <c r="D128" s="26">
        <v>0</v>
      </c>
      <c r="E128" s="26">
        <v>0</v>
      </c>
      <c r="F128" s="26">
        <v>0</v>
      </c>
      <c r="G128" s="26">
        <v>0</v>
      </c>
      <c r="H128" s="113">
        <v>0</v>
      </c>
      <c r="I128" s="26">
        <v>0</v>
      </c>
      <c r="J128" s="26">
        <v>0</v>
      </c>
      <c r="K128" s="26">
        <v>0</v>
      </c>
      <c r="L128" s="26">
        <v>0</v>
      </c>
      <c r="M128" s="113">
        <v>0</v>
      </c>
      <c r="N128" s="26">
        <v>0</v>
      </c>
      <c r="O128" s="26">
        <v>0</v>
      </c>
      <c r="P128" s="26">
        <v>0</v>
      </c>
      <c r="Q128" s="26">
        <v>0</v>
      </c>
      <c r="R128" s="113">
        <v>0</v>
      </c>
      <c r="S128" s="26">
        <v>0</v>
      </c>
      <c r="T128" s="26">
        <v>0</v>
      </c>
      <c r="U128" s="113">
        <v>0</v>
      </c>
      <c r="V128" s="26">
        <v>0</v>
      </c>
      <c r="W128" s="26">
        <v>0</v>
      </c>
      <c r="X128" s="26">
        <v>0</v>
      </c>
      <c r="Y128" s="26">
        <v>0</v>
      </c>
      <c r="Z128" s="26">
        <v>0</v>
      </c>
    </row>
    <row r="129" spans="2:26">
      <c r="B129" s="113" t="s">
        <v>200</v>
      </c>
      <c r="C129" s="162">
        <f>IF(C14&lt;1, 100*C14, C14)</f>
        <v>15</v>
      </c>
      <c r="D129" s="25">
        <v>15</v>
      </c>
      <c r="E129" s="25">
        <v>15</v>
      </c>
      <c r="F129" s="25">
        <v>15</v>
      </c>
      <c r="G129" s="25">
        <v>15</v>
      </c>
      <c r="H129" s="25">
        <v>15</v>
      </c>
      <c r="I129" s="25">
        <v>15</v>
      </c>
      <c r="J129" s="25">
        <v>15</v>
      </c>
      <c r="K129" s="25">
        <v>15</v>
      </c>
      <c r="L129" s="25">
        <v>15</v>
      </c>
      <c r="M129" s="25">
        <v>15</v>
      </c>
      <c r="N129" s="25">
        <v>15</v>
      </c>
      <c r="O129" s="25">
        <v>15</v>
      </c>
      <c r="P129" s="25">
        <v>15</v>
      </c>
      <c r="Q129" s="25">
        <v>15</v>
      </c>
      <c r="R129" s="25">
        <v>15</v>
      </c>
      <c r="S129" s="25">
        <v>15</v>
      </c>
      <c r="T129" s="25">
        <v>15</v>
      </c>
      <c r="U129" s="25">
        <v>15</v>
      </c>
      <c r="V129" s="25">
        <v>15</v>
      </c>
      <c r="W129" s="25">
        <v>15</v>
      </c>
      <c r="X129" s="25">
        <v>15</v>
      </c>
      <c r="Y129" s="25">
        <v>15</v>
      </c>
      <c r="Z129" s="25">
        <v>15</v>
      </c>
    </row>
    <row r="130" spans="2:26">
      <c r="B130" s="113" t="s">
        <v>196</v>
      </c>
      <c r="C130" s="162">
        <f>IF(C10&lt;=1, 0, C10)</f>
        <v>0</v>
      </c>
      <c r="D130" s="162">
        <f t="shared" ref="D130:Z130" si="6">IF(D10&lt;=1, 0, D10)</f>
        <v>0</v>
      </c>
      <c r="E130" s="162">
        <f t="shared" si="6"/>
        <v>0</v>
      </c>
      <c r="F130" s="162">
        <f t="shared" si="6"/>
        <v>0</v>
      </c>
      <c r="G130" s="162">
        <f t="shared" si="6"/>
        <v>0</v>
      </c>
      <c r="H130" s="162">
        <f t="shared" si="6"/>
        <v>0</v>
      </c>
      <c r="I130" s="162">
        <f t="shared" si="6"/>
        <v>0</v>
      </c>
      <c r="J130" s="162">
        <f t="shared" si="6"/>
        <v>0</v>
      </c>
      <c r="K130" s="162">
        <f t="shared" si="6"/>
        <v>0</v>
      </c>
      <c r="L130" s="162">
        <f t="shared" si="6"/>
        <v>0</v>
      </c>
      <c r="M130" s="162">
        <f t="shared" si="6"/>
        <v>0</v>
      </c>
      <c r="N130" s="162">
        <f t="shared" si="6"/>
        <v>4</v>
      </c>
      <c r="O130" s="162">
        <f t="shared" si="6"/>
        <v>4</v>
      </c>
      <c r="P130" s="162">
        <f t="shared" si="6"/>
        <v>4</v>
      </c>
      <c r="Q130" s="162">
        <f t="shared" si="6"/>
        <v>4</v>
      </c>
      <c r="R130" s="162">
        <f t="shared" si="6"/>
        <v>4</v>
      </c>
      <c r="S130" s="162">
        <f t="shared" si="6"/>
        <v>4</v>
      </c>
      <c r="T130" s="162">
        <f t="shared" si="6"/>
        <v>0</v>
      </c>
      <c r="U130" s="162">
        <f t="shared" si="6"/>
        <v>6</v>
      </c>
      <c r="V130" s="162">
        <f t="shared" si="6"/>
        <v>6</v>
      </c>
      <c r="W130" s="162">
        <f t="shared" si="6"/>
        <v>6</v>
      </c>
      <c r="X130" s="162">
        <f t="shared" si="6"/>
        <v>2</v>
      </c>
      <c r="Y130" s="162">
        <f t="shared" si="6"/>
        <v>2</v>
      </c>
      <c r="Z130" s="162">
        <f t="shared" si="6"/>
        <v>2</v>
      </c>
    </row>
    <row r="131" spans="2:26">
      <c r="B131" s="113"/>
      <c r="C131" s="163"/>
      <c r="D131" s="163"/>
      <c r="E131" s="163"/>
      <c r="F131" s="163"/>
      <c r="G131" s="163"/>
      <c r="H131" s="163"/>
      <c r="I131" s="163"/>
      <c r="J131" s="163"/>
      <c r="K131" s="163"/>
      <c r="L131" s="163"/>
      <c r="M131" s="163"/>
      <c r="N131" s="163"/>
      <c r="O131" s="163"/>
      <c r="P131" s="163"/>
      <c r="Q131" s="163"/>
      <c r="R131" s="163"/>
      <c r="S131" s="163"/>
      <c r="T131" s="163"/>
      <c r="U131" s="163"/>
      <c r="V131" s="163"/>
      <c r="W131" s="163"/>
      <c r="X131" s="163"/>
      <c r="Y131" s="163"/>
      <c r="Z131" s="163"/>
    </row>
    <row r="132" spans="2:26">
      <c r="C132" s="162"/>
      <c r="D132" s="25"/>
      <c r="E132" s="25"/>
      <c r="F132" s="25"/>
      <c r="G132" s="25"/>
      <c r="H132" s="162"/>
      <c r="I132" s="25"/>
      <c r="J132" s="25"/>
      <c r="K132" s="25"/>
      <c r="L132" s="25"/>
      <c r="M132" s="162"/>
      <c r="N132" s="25"/>
      <c r="O132" s="25"/>
      <c r="P132" s="25"/>
      <c r="Q132" s="25"/>
      <c r="R132" s="162"/>
      <c r="S132" s="25"/>
      <c r="T132" s="25"/>
      <c r="U132" s="162"/>
      <c r="V132" s="25"/>
      <c r="W132" s="25"/>
      <c r="X132" s="25"/>
      <c r="Y132" s="25"/>
      <c r="Z132" s="25"/>
    </row>
  </sheetData>
  <mergeCells count="37">
    <mergeCell ref="B82:Z82"/>
    <mergeCell ref="B98:Z98"/>
    <mergeCell ref="D14:H14"/>
    <mergeCell ref="I14:M14"/>
    <mergeCell ref="N14:R14"/>
    <mergeCell ref="S14:T14"/>
    <mergeCell ref="B16:Z16"/>
    <mergeCell ref="B49:Z49"/>
    <mergeCell ref="X13:Y13"/>
    <mergeCell ref="D12:H12"/>
    <mergeCell ref="I12:M12"/>
    <mergeCell ref="N12:R12"/>
    <mergeCell ref="S12:T12"/>
    <mergeCell ref="U12:W12"/>
    <mergeCell ref="X12:Y12"/>
    <mergeCell ref="D13:H13"/>
    <mergeCell ref="I13:M13"/>
    <mergeCell ref="N13:R13"/>
    <mergeCell ref="S13:T13"/>
    <mergeCell ref="U13:W13"/>
    <mergeCell ref="S8:T8"/>
    <mergeCell ref="D9:R9"/>
    <mergeCell ref="S10:T10"/>
    <mergeCell ref="D11:H11"/>
    <mergeCell ref="I11:M11"/>
    <mergeCell ref="N11:R11"/>
    <mergeCell ref="S11:T11"/>
    <mergeCell ref="B2:Z2"/>
    <mergeCell ref="B3:Z3"/>
    <mergeCell ref="B4:Z4"/>
    <mergeCell ref="B5:Z5"/>
    <mergeCell ref="D7:H7"/>
    <mergeCell ref="I7:M7"/>
    <mergeCell ref="N7:R7"/>
    <mergeCell ref="S7:T7"/>
    <mergeCell ref="U7:W7"/>
    <mergeCell ref="X7:Y7"/>
  </mergeCells>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G36"/>
  <sheetViews>
    <sheetView workbookViewId="0">
      <selection activeCell="D12" sqref="D12"/>
    </sheetView>
  </sheetViews>
  <sheetFormatPr baseColWidth="10" defaultRowHeight="16"/>
  <sheetData>
    <row r="1" spans="1:7">
      <c r="A1" t="s">
        <v>136</v>
      </c>
      <c r="B1" t="s">
        <v>133</v>
      </c>
      <c r="C1" t="s">
        <v>134</v>
      </c>
      <c r="D1" t="s">
        <v>135</v>
      </c>
      <c r="E1" t="s">
        <v>137</v>
      </c>
      <c r="F1" t="s">
        <v>138</v>
      </c>
    </row>
    <row r="2" spans="1:7">
      <c r="A2" t="s">
        <v>69</v>
      </c>
      <c r="B2">
        <v>2016</v>
      </c>
      <c r="C2" s="118">
        <v>8286</v>
      </c>
      <c r="D2" s="118">
        <v>-1076.9000000000001</v>
      </c>
      <c r="E2" s="118">
        <v>1363.7</v>
      </c>
      <c r="F2">
        <v>-198.7</v>
      </c>
      <c r="G2">
        <f>SUM(E2:F2)/SUM(C2:D2)</f>
        <v>0.16160130945610407</v>
      </c>
    </row>
    <row r="3" spans="1:7">
      <c r="A3" t="s">
        <v>69</v>
      </c>
      <c r="B3">
        <f t="shared" ref="B3:B31" si="0">B2+1</f>
        <v>2017</v>
      </c>
      <c r="C3" s="118">
        <v>8481.2999999999993</v>
      </c>
      <c r="D3" s="118">
        <v>-1149</v>
      </c>
      <c r="E3" s="118">
        <v>1397.7</v>
      </c>
      <c r="F3">
        <v>-215.7</v>
      </c>
      <c r="G3">
        <f t="shared" ref="G3:G31" si="1">SUM(E3:F3)/SUM(C3:D3)</f>
        <v>0.16120453336606524</v>
      </c>
    </row>
    <row r="4" spans="1:7">
      <c r="A4" t="s">
        <v>69</v>
      </c>
      <c r="B4">
        <f t="shared" si="0"/>
        <v>2018</v>
      </c>
      <c r="C4" s="118">
        <v>8691.4</v>
      </c>
      <c r="D4" s="118">
        <v>-1223.5999999999999</v>
      </c>
      <c r="E4" s="118">
        <v>1431.7</v>
      </c>
      <c r="F4">
        <v>-232.7</v>
      </c>
      <c r="G4">
        <f t="shared" si="1"/>
        <v>0.16055598703768179</v>
      </c>
    </row>
    <row r="5" spans="1:7">
      <c r="A5" t="s">
        <v>69</v>
      </c>
      <c r="B5">
        <f t="shared" si="0"/>
        <v>2019</v>
      </c>
      <c r="C5" s="118">
        <v>8816.7999999999993</v>
      </c>
      <c r="D5" s="118">
        <v>-1287.8</v>
      </c>
      <c r="E5" s="118">
        <v>1447.7</v>
      </c>
      <c r="F5">
        <v>-248.7</v>
      </c>
      <c r="G5">
        <f t="shared" si="1"/>
        <v>0.15925089653340418</v>
      </c>
    </row>
    <row r="6" spans="1:7">
      <c r="A6" t="s">
        <v>69</v>
      </c>
      <c r="B6">
        <f t="shared" si="0"/>
        <v>2020</v>
      </c>
      <c r="C6" s="118">
        <v>8885.6</v>
      </c>
      <c r="D6" s="118">
        <v>-1375.1</v>
      </c>
      <c r="E6" s="118">
        <v>1454.7</v>
      </c>
      <c r="F6">
        <v>-266.7</v>
      </c>
      <c r="G6">
        <f t="shared" si="1"/>
        <v>0.15817855002995806</v>
      </c>
    </row>
    <row r="7" spans="1:7">
      <c r="A7" t="s">
        <v>69</v>
      </c>
      <c r="B7">
        <f t="shared" si="0"/>
        <v>2021</v>
      </c>
      <c r="C7" s="118">
        <v>8933.4</v>
      </c>
      <c r="D7" s="118">
        <v>-1465.8</v>
      </c>
      <c r="E7" s="118">
        <v>1465.7</v>
      </c>
      <c r="F7">
        <v>-284.7</v>
      </c>
      <c r="G7">
        <f t="shared" si="1"/>
        <v>0.15814987412287751</v>
      </c>
    </row>
    <row r="8" spans="1:7">
      <c r="A8" t="s">
        <v>69</v>
      </c>
      <c r="B8">
        <f t="shared" si="0"/>
        <v>2022</v>
      </c>
      <c r="C8" s="118">
        <v>8952.7000000000007</v>
      </c>
      <c r="D8" s="118">
        <v>-1556.6</v>
      </c>
      <c r="E8" s="118">
        <v>1468.7</v>
      </c>
      <c r="F8">
        <v>-302.7</v>
      </c>
      <c r="G8">
        <f t="shared" si="1"/>
        <v>0.15765065372290801</v>
      </c>
    </row>
    <row r="9" spans="1:7">
      <c r="A9" t="s">
        <v>69</v>
      </c>
      <c r="B9">
        <f t="shared" si="0"/>
        <v>2023</v>
      </c>
      <c r="C9" s="118">
        <v>8987</v>
      </c>
      <c r="D9" s="118">
        <v>-1647.4</v>
      </c>
      <c r="E9" s="118">
        <v>1473.7</v>
      </c>
      <c r="F9">
        <v>-321.7</v>
      </c>
      <c r="G9">
        <f t="shared" si="1"/>
        <v>0.15695678238596109</v>
      </c>
    </row>
    <row r="10" spans="1:7">
      <c r="A10" t="s">
        <v>69</v>
      </c>
      <c r="B10">
        <f t="shared" si="0"/>
        <v>2024</v>
      </c>
      <c r="C10" s="118">
        <v>9053.7000000000007</v>
      </c>
      <c r="D10" s="118">
        <v>-1744.1</v>
      </c>
      <c r="E10" s="118">
        <v>1479.7</v>
      </c>
      <c r="F10">
        <v>-344.7</v>
      </c>
      <c r="G10">
        <f t="shared" si="1"/>
        <v>0.15527525445988835</v>
      </c>
    </row>
    <row r="11" spans="1:7">
      <c r="A11" t="s">
        <v>69</v>
      </c>
      <c r="B11">
        <f t="shared" si="0"/>
        <v>2025</v>
      </c>
      <c r="C11" s="118">
        <v>9087.4</v>
      </c>
      <c r="D11" s="118">
        <v>-1846</v>
      </c>
      <c r="E11" s="118">
        <v>1488.7</v>
      </c>
      <c r="F11">
        <v>-369.7</v>
      </c>
      <c r="G11">
        <f t="shared" si="1"/>
        <v>0.1545281299196288</v>
      </c>
    </row>
    <row r="12" spans="1:7">
      <c r="A12" t="s">
        <v>69</v>
      </c>
      <c r="B12">
        <f t="shared" si="0"/>
        <v>2026</v>
      </c>
      <c r="C12" s="118">
        <v>9154</v>
      </c>
      <c r="D12" s="118">
        <v>-1957</v>
      </c>
      <c r="E12" s="118">
        <v>1499.7</v>
      </c>
      <c r="F12">
        <v>-400.7</v>
      </c>
      <c r="G12">
        <f t="shared" si="1"/>
        <v>0.15270251493677922</v>
      </c>
    </row>
    <row r="13" spans="1:7">
      <c r="A13" t="s">
        <v>69</v>
      </c>
      <c r="B13">
        <f t="shared" si="0"/>
        <v>2027</v>
      </c>
      <c r="C13" s="118">
        <v>9229.7000000000007</v>
      </c>
      <c r="D13" s="118">
        <v>-2079.5</v>
      </c>
      <c r="E13" s="118">
        <v>1511.7</v>
      </c>
      <c r="F13">
        <v>-436.7</v>
      </c>
      <c r="G13">
        <f t="shared" si="1"/>
        <v>0.15034544488266061</v>
      </c>
    </row>
    <row r="14" spans="1:7">
      <c r="A14" t="s">
        <v>69</v>
      </c>
      <c r="B14">
        <f t="shared" si="0"/>
        <v>2028</v>
      </c>
      <c r="C14" s="118">
        <v>9329.1</v>
      </c>
      <c r="D14" s="118">
        <v>-2209.1</v>
      </c>
      <c r="E14" s="118">
        <v>1524.7</v>
      </c>
      <c r="F14">
        <v>-474.7</v>
      </c>
      <c r="G14">
        <f t="shared" si="1"/>
        <v>0.14747191011235955</v>
      </c>
    </row>
    <row r="15" spans="1:7">
      <c r="A15" t="s">
        <v>69</v>
      </c>
      <c r="B15">
        <f t="shared" si="0"/>
        <v>2029</v>
      </c>
      <c r="C15" s="118">
        <v>9376.6</v>
      </c>
      <c r="D15" s="118">
        <v>-2345.6</v>
      </c>
      <c r="E15" s="118">
        <v>1534.7</v>
      </c>
      <c r="F15">
        <v>-516.70000000000005</v>
      </c>
      <c r="G15">
        <f t="shared" si="1"/>
        <v>0.14478737021760774</v>
      </c>
    </row>
    <row r="16" spans="1:7">
      <c r="A16" t="s">
        <v>69</v>
      </c>
      <c r="B16">
        <f t="shared" si="0"/>
        <v>2030</v>
      </c>
      <c r="C16" s="118">
        <v>9459.9</v>
      </c>
      <c r="D16" s="118">
        <v>-2486</v>
      </c>
      <c r="E16" s="118">
        <v>1547.7</v>
      </c>
      <c r="F16">
        <v>-560.70000000000005</v>
      </c>
      <c r="G16">
        <f t="shared" si="1"/>
        <v>0.14152769612411994</v>
      </c>
    </row>
    <row r="17" spans="1:7">
      <c r="A17" t="s">
        <v>69</v>
      </c>
      <c r="B17">
        <f t="shared" si="0"/>
        <v>2031</v>
      </c>
      <c r="C17" s="118">
        <v>9513.1</v>
      </c>
      <c r="D17" s="118">
        <v>-2552.8000000000002</v>
      </c>
      <c r="E17" s="118">
        <v>1555.7</v>
      </c>
      <c r="F17">
        <v>-568.70000000000005</v>
      </c>
      <c r="G17">
        <f t="shared" si="1"/>
        <v>0.14180423257618205</v>
      </c>
    </row>
    <row r="18" spans="1:7">
      <c r="A18" t="s">
        <v>69</v>
      </c>
      <c r="B18">
        <f t="shared" si="0"/>
        <v>2032</v>
      </c>
      <c r="C18" s="118">
        <v>9581.2999999999993</v>
      </c>
      <c r="D18" s="118">
        <v>-2561.4</v>
      </c>
      <c r="E18" s="118">
        <v>1563.7</v>
      </c>
      <c r="F18">
        <v>-570.70000000000005</v>
      </c>
      <c r="G18">
        <f t="shared" si="1"/>
        <v>0.14145500648157383</v>
      </c>
    </row>
    <row r="19" spans="1:7">
      <c r="A19" t="s">
        <v>69</v>
      </c>
      <c r="B19">
        <f t="shared" si="0"/>
        <v>2033</v>
      </c>
      <c r="C19" s="118">
        <v>9604.9</v>
      </c>
      <c r="D19" s="118">
        <v>-2567.8000000000002</v>
      </c>
      <c r="E19" s="118">
        <v>1570.7</v>
      </c>
      <c r="F19">
        <v>-571.70000000000005</v>
      </c>
      <c r="G19">
        <f t="shared" si="1"/>
        <v>0.14196188770942578</v>
      </c>
    </row>
    <row r="20" spans="1:7">
      <c r="A20" t="s">
        <v>69</v>
      </c>
      <c r="B20">
        <f t="shared" si="0"/>
        <v>2034</v>
      </c>
      <c r="C20" s="118">
        <v>9651.7000000000007</v>
      </c>
      <c r="D20" s="118">
        <v>-2573.6</v>
      </c>
      <c r="E20" s="118">
        <v>1578.7</v>
      </c>
      <c r="F20">
        <v>-573.70000000000005</v>
      </c>
      <c r="G20">
        <f t="shared" si="1"/>
        <v>0.14198725646713101</v>
      </c>
    </row>
    <row r="21" spans="1:7">
      <c r="A21" t="s">
        <v>69</v>
      </c>
      <c r="B21">
        <f t="shared" si="0"/>
        <v>2035</v>
      </c>
      <c r="C21" s="118">
        <v>9703.5</v>
      </c>
      <c r="D21" s="118">
        <v>-2584.1</v>
      </c>
      <c r="E21" s="118">
        <v>1586.7</v>
      </c>
      <c r="F21">
        <v>-576.70000000000005</v>
      </c>
      <c r="G21">
        <f t="shared" si="1"/>
        <v>0.14186588757479562</v>
      </c>
    </row>
    <row r="22" spans="1:7">
      <c r="A22" t="s">
        <v>69</v>
      </c>
      <c r="B22">
        <f t="shared" si="0"/>
        <v>2036</v>
      </c>
      <c r="C22" s="118">
        <v>9785.2999999999993</v>
      </c>
      <c r="D22" s="118">
        <v>-2600.8000000000002</v>
      </c>
      <c r="E22" s="118">
        <v>1595.7</v>
      </c>
      <c r="F22">
        <v>-581.70000000000005</v>
      </c>
      <c r="G22">
        <f t="shared" si="1"/>
        <v>0.14113717029716752</v>
      </c>
    </row>
    <row r="23" spans="1:7">
      <c r="A23" t="s">
        <v>69</v>
      </c>
      <c r="B23">
        <f t="shared" si="0"/>
        <v>2037</v>
      </c>
      <c r="C23" s="118">
        <v>9823.4</v>
      </c>
      <c r="D23" s="118">
        <v>-2615.4</v>
      </c>
      <c r="E23" s="118">
        <v>1605.7</v>
      </c>
      <c r="F23">
        <v>-583.70000000000005</v>
      </c>
      <c r="G23">
        <f t="shared" si="1"/>
        <v>0.14178690344062153</v>
      </c>
    </row>
    <row r="24" spans="1:7">
      <c r="A24" t="s">
        <v>69</v>
      </c>
      <c r="B24">
        <f t="shared" si="0"/>
        <v>2038</v>
      </c>
      <c r="C24" s="118">
        <v>9885.7999999999993</v>
      </c>
      <c r="D24" s="118">
        <v>-2628.1</v>
      </c>
      <c r="E24" s="118">
        <v>1615.7</v>
      </c>
      <c r="F24">
        <v>-587.70000000000005</v>
      </c>
      <c r="G24">
        <f t="shared" si="1"/>
        <v>0.14164266916516255</v>
      </c>
    </row>
    <row r="25" spans="1:7">
      <c r="A25" t="s">
        <v>69</v>
      </c>
      <c r="B25">
        <f t="shared" si="0"/>
        <v>2039</v>
      </c>
      <c r="C25" s="118">
        <v>9947.4</v>
      </c>
      <c r="D25" s="118">
        <v>-2644.4</v>
      </c>
      <c r="E25" s="118">
        <v>1625.7</v>
      </c>
      <c r="F25">
        <v>-591.70000000000005</v>
      </c>
      <c r="G25">
        <f t="shared" si="1"/>
        <v>0.14158564973298646</v>
      </c>
    </row>
    <row r="26" spans="1:7">
      <c r="A26" t="s">
        <v>69</v>
      </c>
      <c r="B26">
        <f t="shared" si="0"/>
        <v>2040</v>
      </c>
      <c r="C26" s="118">
        <v>10031.6</v>
      </c>
      <c r="D26" s="118">
        <v>-2664.9</v>
      </c>
      <c r="E26" s="118">
        <v>1634.7</v>
      </c>
      <c r="F26">
        <v>-596.70000000000005</v>
      </c>
      <c r="G26">
        <f t="shared" si="1"/>
        <v>0.14090433979936742</v>
      </c>
    </row>
    <row r="27" spans="1:7">
      <c r="A27" t="s">
        <v>69</v>
      </c>
      <c r="B27">
        <f t="shared" si="0"/>
        <v>2041</v>
      </c>
      <c r="C27" s="118">
        <v>10065.799999999999</v>
      </c>
      <c r="D27" s="118">
        <v>-2680.1</v>
      </c>
      <c r="E27" s="118">
        <v>1643.7</v>
      </c>
      <c r="F27">
        <v>-599.70000000000005</v>
      </c>
      <c r="G27">
        <f t="shared" si="1"/>
        <v>0.14135423859620622</v>
      </c>
    </row>
    <row r="28" spans="1:7">
      <c r="A28" t="s">
        <v>69</v>
      </c>
      <c r="B28">
        <f t="shared" si="0"/>
        <v>2042</v>
      </c>
      <c r="C28" s="118">
        <v>10122.299999999999</v>
      </c>
      <c r="D28" s="118">
        <v>-2691.8</v>
      </c>
      <c r="E28" s="118">
        <v>1651.7</v>
      </c>
      <c r="F28">
        <v>-602.70000000000005</v>
      </c>
      <c r="G28">
        <f t="shared" si="1"/>
        <v>0.14117488728887695</v>
      </c>
    </row>
    <row r="29" spans="1:7">
      <c r="A29" t="s">
        <v>69</v>
      </c>
      <c r="B29">
        <f t="shared" si="0"/>
        <v>2043</v>
      </c>
      <c r="C29" s="118">
        <v>10178</v>
      </c>
      <c r="D29" s="118">
        <v>-2707.1</v>
      </c>
      <c r="E29" s="118">
        <v>1660.7</v>
      </c>
      <c r="F29">
        <v>-606.70000000000005</v>
      </c>
      <c r="G29">
        <f t="shared" si="1"/>
        <v>0.14108072655235648</v>
      </c>
    </row>
    <row r="30" spans="1:7">
      <c r="A30" t="s">
        <v>69</v>
      </c>
      <c r="B30">
        <f t="shared" si="0"/>
        <v>2044</v>
      </c>
      <c r="C30" s="118">
        <v>10256.700000000001</v>
      </c>
      <c r="D30" s="118">
        <v>-2726.4</v>
      </c>
      <c r="E30" s="118">
        <v>1670.7</v>
      </c>
      <c r="F30">
        <v>-611.70000000000005</v>
      </c>
      <c r="G30">
        <f t="shared" si="1"/>
        <v>0.14063184733675946</v>
      </c>
    </row>
    <row r="31" spans="1:7">
      <c r="A31" t="s">
        <v>69</v>
      </c>
      <c r="B31">
        <f t="shared" si="0"/>
        <v>2045</v>
      </c>
      <c r="C31" s="118">
        <v>10287.700000000001</v>
      </c>
      <c r="D31" s="118">
        <v>-2741.4</v>
      </c>
      <c r="E31" s="118">
        <v>1679.7</v>
      </c>
      <c r="F31">
        <v>-614.70000000000005</v>
      </c>
      <c r="G31">
        <f t="shared" si="1"/>
        <v>0.14112876509017663</v>
      </c>
    </row>
    <row r="32" spans="1:7">
      <c r="A32" s="193" t="str">
        <f>A31</f>
        <v>Oahu</v>
      </c>
      <c r="B32" s="193">
        <f>B31+1</f>
        <v>2046</v>
      </c>
      <c r="C32" s="193">
        <f t="shared" ref="C32:C36" si="2">C31</f>
        <v>10287.700000000001</v>
      </c>
      <c r="D32" s="193">
        <f t="shared" ref="D32:D36" si="3">D31</f>
        <v>-2741.4</v>
      </c>
      <c r="E32" s="193">
        <f t="shared" ref="E32:E36" si="4">E31</f>
        <v>1679.7</v>
      </c>
      <c r="F32" s="193">
        <f t="shared" ref="F32:F36" si="5">F31</f>
        <v>-614.70000000000005</v>
      </c>
      <c r="G32" s="193">
        <f t="shared" ref="G32:G36" si="6">G31</f>
        <v>0.14112876509017663</v>
      </c>
    </row>
    <row r="33" spans="1:7">
      <c r="A33" s="193" t="str">
        <f t="shared" ref="A33:A36" si="7">A32</f>
        <v>Oahu</v>
      </c>
      <c r="B33" s="193">
        <f t="shared" ref="B33:B36" si="8">B32+1</f>
        <v>2047</v>
      </c>
      <c r="C33" s="193">
        <f t="shared" si="2"/>
        <v>10287.700000000001</v>
      </c>
      <c r="D33" s="193">
        <f t="shared" si="3"/>
        <v>-2741.4</v>
      </c>
      <c r="E33" s="193">
        <f t="shared" si="4"/>
        <v>1679.7</v>
      </c>
      <c r="F33" s="193">
        <f t="shared" si="5"/>
        <v>-614.70000000000005</v>
      </c>
      <c r="G33" s="193">
        <f t="shared" si="6"/>
        <v>0.14112876509017663</v>
      </c>
    </row>
    <row r="34" spans="1:7">
      <c r="A34" s="193" t="str">
        <f t="shared" si="7"/>
        <v>Oahu</v>
      </c>
      <c r="B34" s="193">
        <f t="shared" si="8"/>
        <v>2048</v>
      </c>
      <c r="C34" s="193">
        <f t="shared" si="2"/>
        <v>10287.700000000001</v>
      </c>
      <c r="D34" s="193">
        <f t="shared" si="3"/>
        <v>-2741.4</v>
      </c>
      <c r="E34" s="193">
        <f t="shared" si="4"/>
        <v>1679.7</v>
      </c>
      <c r="F34" s="193">
        <f t="shared" si="5"/>
        <v>-614.70000000000005</v>
      </c>
      <c r="G34" s="193">
        <f t="shared" si="6"/>
        <v>0.14112876509017663</v>
      </c>
    </row>
    <row r="35" spans="1:7">
      <c r="A35" s="193" t="str">
        <f t="shared" si="7"/>
        <v>Oahu</v>
      </c>
      <c r="B35" s="193">
        <f t="shared" si="8"/>
        <v>2049</v>
      </c>
      <c r="C35" s="193">
        <f t="shared" si="2"/>
        <v>10287.700000000001</v>
      </c>
      <c r="D35" s="193">
        <f t="shared" si="3"/>
        <v>-2741.4</v>
      </c>
      <c r="E35" s="193">
        <f t="shared" si="4"/>
        <v>1679.7</v>
      </c>
      <c r="F35" s="193">
        <f t="shared" si="5"/>
        <v>-614.70000000000005</v>
      </c>
      <c r="G35" s="193">
        <f t="shared" si="6"/>
        <v>0.14112876509017663</v>
      </c>
    </row>
    <row r="36" spans="1:7">
      <c r="A36" s="193" t="str">
        <f t="shared" si="7"/>
        <v>Oahu</v>
      </c>
      <c r="B36" s="193">
        <f t="shared" si="8"/>
        <v>2050</v>
      </c>
      <c r="C36" s="193">
        <f t="shared" si="2"/>
        <v>10287.700000000001</v>
      </c>
      <c r="D36" s="193">
        <f t="shared" si="3"/>
        <v>-2741.4</v>
      </c>
      <c r="E36" s="193">
        <f t="shared" si="4"/>
        <v>1679.7</v>
      </c>
      <c r="F36" s="193">
        <f t="shared" si="5"/>
        <v>-614.70000000000005</v>
      </c>
      <c r="G36" s="193">
        <f t="shared" si="6"/>
        <v>0.14112876509017663</v>
      </c>
    </row>
  </sheetData>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E31"/>
  <sheetViews>
    <sheetView workbookViewId="0">
      <selection activeCell="B2" sqref="B2"/>
    </sheetView>
  </sheetViews>
  <sheetFormatPr baseColWidth="10" defaultRowHeight="16"/>
  <sheetData>
    <row r="1" spans="1:5">
      <c r="A1" t="s">
        <v>133</v>
      </c>
      <c r="B1" t="s">
        <v>141</v>
      </c>
      <c r="C1" t="s">
        <v>133</v>
      </c>
      <c r="D1" t="s">
        <v>140</v>
      </c>
      <c r="E1" t="s">
        <v>142</v>
      </c>
    </row>
    <row r="2" spans="1:5">
      <c r="A2">
        <v>2016</v>
      </c>
      <c r="B2">
        <v>443.99346826654698</v>
      </c>
      <c r="C2">
        <f t="shared" ref="C2:C31" si="0">ROUND(A2, 0)</f>
        <v>2016</v>
      </c>
      <c r="D2">
        <f>B2</f>
        <v>443.99346826654698</v>
      </c>
      <c r="E2" t="str">
        <f t="shared" ref="E2:E30" si="1">"(" &amp; C2 &amp; ", 'DistPV', " &amp; D2 &amp; "),"</f>
        <v>(2016, 'DistPV', 443.993468266547),</v>
      </c>
    </row>
    <row r="3" spans="1:5">
      <c r="A3">
        <v>2017.0012124498501</v>
      </c>
      <c r="B3">
        <v>536.74522500428895</v>
      </c>
      <c r="C3">
        <f t="shared" si="0"/>
        <v>2017</v>
      </c>
      <c r="D3">
        <f t="shared" ref="D3:D31" si="2">B3-B2</f>
        <v>92.751756737741971</v>
      </c>
      <c r="E3" t="str">
        <f t="shared" si="1"/>
        <v>(2017, 'DistPV', 92.751756737742),</v>
      </c>
    </row>
    <row r="4" spans="1:5">
      <c r="A4">
        <v>2018.0341783823501</v>
      </c>
      <c r="B4">
        <v>564.02346103665695</v>
      </c>
      <c r="C4">
        <f t="shared" si="0"/>
        <v>2018</v>
      </c>
      <c r="D4">
        <f t="shared" si="2"/>
        <v>27.278236032368</v>
      </c>
      <c r="E4" t="str">
        <f t="shared" si="1"/>
        <v>(2018, 'DistPV', 27.278236032368),</v>
      </c>
    </row>
    <row r="5" spans="1:5">
      <c r="A5">
        <v>2019.01951409088</v>
      </c>
      <c r="B5">
        <v>590.21159060154196</v>
      </c>
      <c r="C5">
        <f t="shared" si="0"/>
        <v>2019</v>
      </c>
      <c r="D5">
        <f t="shared" si="2"/>
        <v>26.188129564885003</v>
      </c>
      <c r="E5" t="str">
        <f t="shared" si="1"/>
        <v>(2019, 'DistPV', 26.188129564885),</v>
      </c>
    </row>
    <row r="6" spans="1:5">
      <c r="A6">
        <v>2019.9889264987301</v>
      </c>
      <c r="B6">
        <v>612.03609750333305</v>
      </c>
      <c r="C6">
        <f t="shared" si="0"/>
        <v>2020</v>
      </c>
      <c r="D6">
        <f t="shared" si="2"/>
        <v>21.824506901791096</v>
      </c>
      <c r="E6" t="str">
        <f t="shared" si="1"/>
        <v>(2020, 'DistPV', 21.8245069017911),</v>
      </c>
    </row>
    <row r="7" spans="1:5">
      <c r="A7">
        <v>2021.0060622492599</v>
      </c>
      <c r="B7">
        <v>627.31037522074303</v>
      </c>
      <c r="C7">
        <f t="shared" si="0"/>
        <v>2021</v>
      </c>
      <c r="D7">
        <f t="shared" si="2"/>
        <v>15.274277717409973</v>
      </c>
      <c r="E7" t="str">
        <f t="shared" si="1"/>
        <v>(2021, 'DistPV', 15.27427771741),</v>
      </c>
    </row>
    <row r="8" spans="1:5">
      <c r="A8">
        <v>2022.02315144044</v>
      </c>
      <c r="B8">
        <v>639.31433353570196</v>
      </c>
      <c r="C8">
        <f t="shared" si="0"/>
        <v>2022</v>
      </c>
      <c r="D8">
        <f t="shared" si="2"/>
        <v>12.003958314958936</v>
      </c>
      <c r="E8" t="str">
        <f t="shared" si="1"/>
        <v>(2022, 'DistPV', 12.0039583149589),</v>
      </c>
    </row>
    <row r="9" spans="1:5">
      <c r="A9">
        <v>2023.0084871489601</v>
      </c>
      <c r="B9">
        <v>650.22498859001701</v>
      </c>
      <c r="C9">
        <f t="shared" si="0"/>
        <v>2023</v>
      </c>
      <c r="D9">
        <f t="shared" si="2"/>
        <v>10.910655054315043</v>
      </c>
      <c r="E9" t="str">
        <f t="shared" si="1"/>
        <v>(2023, 'DistPV', 10.910655054315),</v>
      </c>
    </row>
    <row r="10" spans="1:5">
      <c r="A10">
        <v>2024.0096995988199</v>
      </c>
      <c r="B10">
        <v>661.13884043749204</v>
      </c>
      <c r="C10">
        <f t="shared" si="0"/>
        <v>2024</v>
      </c>
      <c r="D10">
        <f t="shared" si="2"/>
        <v>10.91385184747503</v>
      </c>
      <c r="E10" t="str">
        <f t="shared" si="1"/>
        <v>(2024, 'DistPV', 10.913851847475),</v>
      </c>
    </row>
    <row r="11" spans="1:5">
      <c r="A11">
        <v>2024.99503530735</v>
      </c>
      <c r="B11">
        <v>672.04949549180799</v>
      </c>
      <c r="C11">
        <f t="shared" si="0"/>
        <v>2025</v>
      </c>
      <c r="D11">
        <f t="shared" si="2"/>
        <v>10.910655054315953</v>
      </c>
      <c r="E11" t="str">
        <f t="shared" si="1"/>
        <v>(2025, 'DistPV', 10.910655054316),</v>
      </c>
    </row>
    <row r="12" spans="1:5">
      <c r="A12">
        <v>2025.9962477572001</v>
      </c>
      <c r="B12">
        <v>681.87004407864003</v>
      </c>
      <c r="C12">
        <f t="shared" si="0"/>
        <v>2026</v>
      </c>
      <c r="D12">
        <f t="shared" si="2"/>
        <v>9.8205485868320466</v>
      </c>
      <c r="E12" t="str">
        <f t="shared" si="1"/>
        <v>(2026, 'DistPV', 9.82054858683205),</v>
      </c>
    </row>
    <row r="13" spans="1:5">
      <c r="A13">
        <v>2027.0133369483699</v>
      </c>
      <c r="B13">
        <v>692.78069913295599</v>
      </c>
      <c r="C13">
        <f t="shared" si="0"/>
        <v>2027</v>
      </c>
      <c r="D13">
        <f t="shared" si="2"/>
        <v>10.910655054315953</v>
      </c>
      <c r="E13" t="str">
        <f t="shared" si="1"/>
        <v>(2027, 'DistPV', 10.910655054316),</v>
      </c>
    </row>
    <row r="14" spans="1:5">
      <c r="A14">
        <v>2028.01454939823</v>
      </c>
      <c r="B14">
        <v>703.69135418727103</v>
      </c>
      <c r="C14">
        <f t="shared" si="0"/>
        <v>2028</v>
      </c>
      <c r="D14">
        <f t="shared" si="2"/>
        <v>10.910655054315043</v>
      </c>
      <c r="E14" t="str">
        <f t="shared" si="1"/>
        <v>(2028, 'DistPV', 10.910655054315),</v>
      </c>
    </row>
    <row r="15" spans="1:5">
      <c r="A15">
        <v>2028.9998851067501</v>
      </c>
      <c r="B15">
        <v>717.87872223035697</v>
      </c>
      <c r="C15">
        <f t="shared" si="0"/>
        <v>2029</v>
      </c>
      <c r="D15">
        <f t="shared" si="2"/>
        <v>14.187368043085939</v>
      </c>
      <c r="E15" t="str">
        <f t="shared" si="1"/>
        <v>(2029, 'DistPV', 14.1873680430859),</v>
      </c>
    </row>
    <row r="16" spans="1:5">
      <c r="A16">
        <v>2030.0169742979299</v>
      </c>
      <c r="B16">
        <v>727.69927081718902</v>
      </c>
      <c r="C16">
        <f t="shared" si="0"/>
        <v>2030</v>
      </c>
      <c r="D16">
        <f t="shared" si="2"/>
        <v>9.8205485868320466</v>
      </c>
      <c r="E16" t="str">
        <f t="shared" si="1"/>
        <v>(2030, 'DistPV', 9.82054858683205),</v>
      </c>
    </row>
    <row r="17" spans="1:5">
      <c r="A17">
        <v>2031.0182798665001</v>
      </c>
      <c r="B17">
        <v>738.61312266466405</v>
      </c>
      <c r="C17">
        <f t="shared" si="0"/>
        <v>2031</v>
      </c>
      <c r="D17">
        <f t="shared" si="2"/>
        <v>10.91385184747503</v>
      </c>
      <c r="E17" t="str">
        <f t="shared" si="1"/>
        <v>(2031, 'DistPV', 10.913851847475),</v>
      </c>
    </row>
    <row r="18" spans="1:5">
      <c r="A18">
        <v>2032.0035690156701</v>
      </c>
      <c r="B18">
        <v>748.43367125149598</v>
      </c>
      <c r="C18">
        <f t="shared" si="0"/>
        <v>2032</v>
      </c>
      <c r="D18">
        <f t="shared" si="2"/>
        <v>9.8205485868319329</v>
      </c>
      <c r="E18" t="str">
        <f t="shared" si="1"/>
        <v>(2032, 'DistPV', 9.82054858683193),</v>
      </c>
    </row>
    <row r="19" spans="1:5">
      <c r="A19">
        <v>2032.9888581648399</v>
      </c>
      <c r="B19">
        <v>762.61784250142205</v>
      </c>
      <c r="C19">
        <f t="shared" si="0"/>
        <v>2033</v>
      </c>
      <c r="D19">
        <f t="shared" si="2"/>
        <v>14.184171249926067</v>
      </c>
      <c r="E19" t="str">
        <f t="shared" si="1"/>
        <v>(2033, 'DistPV', 14.1841712499261),</v>
      </c>
    </row>
    <row r="20" spans="1:5">
      <c r="A20">
        <v>2034.00599391537</v>
      </c>
      <c r="B20">
        <v>770.25817815328696</v>
      </c>
      <c r="C20">
        <f t="shared" si="0"/>
        <v>2034</v>
      </c>
      <c r="D20">
        <f t="shared" si="2"/>
        <v>7.6403356518649161</v>
      </c>
      <c r="E20" t="str">
        <f t="shared" si="1"/>
        <v>(2034, 'DistPV', 7.64033565186492),</v>
      </c>
    </row>
    <row r="21" spans="1:5">
      <c r="A21">
        <v>2034.9754528825799</v>
      </c>
      <c r="B21">
        <v>783.35224293572901</v>
      </c>
      <c r="C21">
        <f t="shared" si="0"/>
        <v>2035</v>
      </c>
      <c r="D21">
        <f t="shared" si="2"/>
        <v>13.094064782442047</v>
      </c>
      <c r="E21" t="str">
        <f t="shared" si="1"/>
        <v>(2035, 'DistPV', 13.094064782442),</v>
      </c>
    </row>
    <row r="22" spans="1:5">
      <c r="A22">
        <v>2036.0084188150799</v>
      </c>
      <c r="B22">
        <v>793.17279152256106</v>
      </c>
      <c r="C22">
        <f t="shared" si="0"/>
        <v>2036</v>
      </c>
      <c r="D22">
        <f t="shared" si="2"/>
        <v>9.8205485868320466</v>
      </c>
      <c r="E22" t="str">
        <f t="shared" si="1"/>
        <v>(2036, 'DistPV', 9.82054858683205),</v>
      </c>
    </row>
    <row r="23" spans="1:5">
      <c r="A23">
        <v>2037.0095381462099</v>
      </c>
      <c r="B23">
        <v>804.09303695635595</v>
      </c>
      <c r="C23">
        <f t="shared" si="0"/>
        <v>2037</v>
      </c>
      <c r="D23">
        <f t="shared" si="2"/>
        <v>10.920245433794889</v>
      </c>
      <c r="E23" t="str">
        <f t="shared" si="1"/>
        <v>(2037, 'DistPV', 10.9202454337949),</v>
      </c>
    </row>
    <row r="24" spans="1:5">
      <c r="A24">
        <v>2037.9949204141001</v>
      </c>
      <c r="B24">
        <v>813.76293666553397</v>
      </c>
      <c r="C24">
        <f t="shared" si="0"/>
        <v>2038</v>
      </c>
      <c r="D24">
        <f t="shared" si="2"/>
        <v>9.6698997091780257</v>
      </c>
      <c r="E24" t="str">
        <f t="shared" si="1"/>
        <v>(2038, 'DistPV', 9.66989970917803),</v>
      </c>
    </row>
    <row r="25" spans="1:5">
      <c r="A25">
        <v>2039.0369450518299</v>
      </c>
      <c r="B25">
        <v>825.91434706498706</v>
      </c>
      <c r="C25">
        <f t="shared" si="0"/>
        <v>2039</v>
      </c>
      <c r="D25">
        <f t="shared" si="2"/>
        <v>12.151410399453084</v>
      </c>
      <c r="E25" t="str">
        <f t="shared" si="1"/>
        <v>(2039, 'DistPV', 12.1514103994531),</v>
      </c>
    </row>
    <row r="26" spans="1:5">
      <c r="A26">
        <v>2039.99737150344</v>
      </c>
      <c r="B26">
        <v>838.15406887547897</v>
      </c>
      <c r="C26">
        <f t="shared" si="0"/>
        <v>2040</v>
      </c>
      <c r="D26">
        <f t="shared" si="2"/>
        <v>12.239721810491915</v>
      </c>
      <c r="E26" t="str">
        <f t="shared" si="1"/>
        <v>(2040, 'DistPV', 12.2397218104919),</v>
      </c>
    </row>
    <row r="27" spans="1:5">
      <c r="A27">
        <v>2040.9985839533001</v>
      </c>
      <c r="B27">
        <v>849.92146449661504</v>
      </c>
      <c r="C27">
        <f t="shared" si="0"/>
        <v>2041</v>
      </c>
      <c r="D27">
        <f t="shared" si="2"/>
        <v>11.767395621136075</v>
      </c>
      <c r="E27" t="str">
        <f t="shared" si="1"/>
        <v>(2041, 'DistPV', 11.7673956211361),</v>
      </c>
    </row>
    <row r="28" spans="1:5">
      <c r="A28">
        <v>2042.0156265851101</v>
      </c>
      <c r="B28">
        <v>860.83211955092997</v>
      </c>
      <c r="C28">
        <f t="shared" si="0"/>
        <v>2042</v>
      </c>
      <c r="D28">
        <f t="shared" si="2"/>
        <v>10.91065505431493</v>
      </c>
      <c r="E28" t="str">
        <f t="shared" si="1"/>
        <v>(2042, 'DistPV', 10.9106550543149),</v>
      </c>
    </row>
    <row r="29" spans="1:5">
      <c r="A29">
        <v>2043.03276233565</v>
      </c>
      <c r="B29">
        <v>870.65266813776202</v>
      </c>
      <c r="C29">
        <f t="shared" si="0"/>
        <v>2043</v>
      </c>
      <c r="D29">
        <f t="shared" si="2"/>
        <v>9.8205485868320466</v>
      </c>
      <c r="E29" t="str">
        <f t="shared" si="1"/>
        <v>(2043, 'DistPV', 9.82054858683205),</v>
      </c>
    </row>
    <row r="30" spans="1:5">
      <c r="A30">
        <v>2044.0339747855</v>
      </c>
      <c r="B30">
        <v>885.93014264833198</v>
      </c>
      <c r="C30">
        <f t="shared" si="0"/>
        <v>2044</v>
      </c>
      <c r="D30">
        <f t="shared" si="2"/>
        <v>15.277474510569959</v>
      </c>
      <c r="E30" t="str">
        <f t="shared" si="1"/>
        <v>(2044, 'DistPV', 15.27747451057),</v>
      </c>
    </row>
    <row r="31" spans="1:5">
      <c r="A31">
        <v>2045</v>
      </c>
      <c r="B31">
        <v>896.22181862708601</v>
      </c>
      <c r="C31">
        <f t="shared" si="0"/>
        <v>2045</v>
      </c>
      <c r="D31">
        <f t="shared" si="2"/>
        <v>10.291675978754029</v>
      </c>
      <c r="E31" t="str">
        <f>"(" &amp; C31 &amp; ", 'DistPV', " &amp; D31 &amp; "),"</f>
        <v>(2045, 'DistPV', 10.291675978754),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2:U37"/>
  <sheetViews>
    <sheetView workbookViewId="0">
      <selection activeCell="H2" sqref="H2"/>
    </sheetView>
  </sheetViews>
  <sheetFormatPr baseColWidth="10" defaultRowHeight="16"/>
  <cols>
    <col min="8" max="8" width="26.83203125" customWidth="1"/>
    <col min="16" max="16" width="12.1640625" bestFit="1" customWidth="1"/>
    <col min="17" max="18" width="11" bestFit="1" customWidth="1"/>
  </cols>
  <sheetData>
    <row r="2" spans="1:21">
      <c r="A2" t="s">
        <v>0</v>
      </c>
      <c r="B2" s="129" t="s">
        <v>154</v>
      </c>
      <c r="C2" t="s">
        <v>157</v>
      </c>
      <c r="E2" t="s">
        <v>182</v>
      </c>
      <c r="H2" s="130" t="s">
        <v>155</v>
      </c>
    </row>
    <row r="3" spans="1:21">
      <c r="A3" t="s">
        <v>11</v>
      </c>
      <c r="B3">
        <f>H4</f>
        <v>71.162000000000006</v>
      </c>
      <c r="C3">
        <f>H4*I4*0.001</f>
        <v>569.86529600000006</v>
      </c>
      <c r="E3" t="str">
        <f>IF(A3=A4, """", A3)</f>
        <v>"</v>
      </c>
      <c r="H3" s="129" t="s">
        <v>154</v>
      </c>
      <c r="I3" t="s">
        <v>156</v>
      </c>
    </row>
    <row r="4" spans="1:21">
      <c r="A4" t="s">
        <v>11</v>
      </c>
      <c r="B4">
        <f>H5</f>
        <v>87.948999999999998</v>
      </c>
      <c r="C4">
        <f t="shared" ref="C4:C7" si="0">H5*I5*0.001</f>
        <v>661.28853099999992</v>
      </c>
      <c r="E4" t="str">
        <f t="shared" ref="E4:E13" si="1">IF(A4=A5, """", A4)</f>
        <v>"</v>
      </c>
      <c r="H4">
        <v>71.162000000000006</v>
      </c>
      <c r="I4">
        <v>8008</v>
      </c>
    </row>
    <row r="5" spans="1:21">
      <c r="A5" t="s">
        <v>11</v>
      </c>
      <c r="B5">
        <f>H6</f>
        <v>113.97199999999999</v>
      </c>
      <c r="C5">
        <f t="shared" si="0"/>
        <v>812.16447199999993</v>
      </c>
      <c r="E5" t="str">
        <f t="shared" si="1"/>
        <v>"</v>
      </c>
      <c r="H5">
        <v>87.948999999999998</v>
      </c>
      <c r="I5">
        <v>7519</v>
      </c>
    </row>
    <row r="6" spans="1:21">
      <c r="A6" t="s">
        <v>11</v>
      </c>
      <c r="B6">
        <f>H7</f>
        <v>116.985</v>
      </c>
      <c r="C6">
        <f t="shared" si="0"/>
        <v>832.23129000000006</v>
      </c>
      <c r="E6" t="str">
        <f t="shared" si="1"/>
        <v>"</v>
      </c>
      <c r="H6">
        <v>113.97199999999999</v>
      </c>
      <c r="I6">
        <v>7126</v>
      </c>
    </row>
    <row r="7" spans="1:21">
      <c r="A7" t="s">
        <v>11</v>
      </c>
      <c r="B7">
        <f>H9</f>
        <v>150.58600000000001</v>
      </c>
      <c r="C7">
        <f t="shared" si="0"/>
        <v>1072.4613900000002</v>
      </c>
      <c r="E7" t="str">
        <f t="shared" si="1"/>
        <v>CC_152</v>
      </c>
      <c r="H7">
        <v>116.985</v>
      </c>
      <c r="I7">
        <v>7114</v>
      </c>
    </row>
    <row r="8" spans="1:21">
      <c r="A8" t="s">
        <v>16</v>
      </c>
      <c r="B8">
        <f>O20</f>
        <v>2.7333143999999998</v>
      </c>
      <c r="C8">
        <f>O21</f>
        <v>30.884983140685581</v>
      </c>
      <c r="E8" t="str">
        <f t="shared" si="1"/>
        <v>"</v>
      </c>
      <c r="H8">
        <v>143.858</v>
      </c>
      <c r="I8">
        <v>7455</v>
      </c>
    </row>
    <row r="9" spans="1:21">
      <c r="A9" t="s">
        <v>16</v>
      </c>
      <c r="B9">
        <f>I20</f>
        <v>9.1638600000000014</v>
      </c>
      <c r="C9">
        <f>I21</f>
        <v>79.487490300000019</v>
      </c>
      <c r="E9" t="str">
        <f t="shared" si="1"/>
        <v>IC_MCBH</v>
      </c>
      <c r="H9">
        <v>150.58600000000001</v>
      </c>
      <c r="I9">
        <v>7478</v>
      </c>
    </row>
    <row r="10" spans="1:21">
      <c r="A10" t="s">
        <v>14</v>
      </c>
      <c r="B10">
        <f>O20</f>
        <v>2.7333143999999998</v>
      </c>
      <c r="C10">
        <f>C8</f>
        <v>30.884983140685581</v>
      </c>
      <c r="E10" t="str">
        <f t="shared" si="1"/>
        <v>"</v>
      </c>
    </row>
    <row r="11" spans="1:21">
      <c r="A11" t="s">
        <v>14</v>
      </c>
      <c r="B11">
        <v>8.14</v>
      </c>
      <c r="C11">
        <f>TREND(I21:N21, I20:N20, B11)</f>
        <v>71.40745046165901</v>
      </c>
      <c r="E11" t="str">
        <f t="shared" si="1"/>
        <v>IC_Schofield</v>
      </c>
      <c r="H11" t="s">
        <v>170</v>
      </c>
    </row>
    <row r="12" spans="1:21">
      <c r="A12" t="s">
        <v>13</v>
      </c>
      <c r="B12">
        <f>O34</f>
        <v>5.0230080000000008</v>
      </c>
      <c r="C12">
        <f>O35</f>
        <v>53.664720719504444</v>
      </c>
      <c r="E12" t="str">
        <f t="shared" si="1"/>
        <v>"</v>
      </c>
      <c r="H12" s="135" t="s">
        <v>164</v>
      </c>
      <c r="I12" s="136">
        <v>100</v>
      </c>
      <c r="J12" s="136">
        <v>90</v>
      </c>
      <c r="K12" s="136">
        <v>80</v>
      </c>
      <c r="L12" s="136">
        <v>70</v>
      </c>
      <c r="M12" s="136">
        <v>60</v>
      </c>
      <c r="N12" s="136">
        <v>50</v>
      </c>
      <c r="O12" s="137"/>
      <c r="P12" s="132"/>
      <c r="Q12" s="132"/>
      <c r="R12" s="132"/>
      <c r="S12" s="132"/>
      <c r="T12" s="132"/>
      <c r="U12" s="132"/>
    </row>
    <row r="13" spans="1:21">
      <c r="A13" t="s">
        <v>13</v>
      </c>
      <c r="B13">
        <f>I34</f>
        <v>16.786391999999999</v>
      </c>
      <c r="C13">
        <f>I35</f>
        <v>143.12673410000002</v>
      </c>
      <c r="E13" t="str">
        <f t="shared" si="1"/>
        <v>IC_Barge</v>
      </c>
      <c r="H13" s="138" t="s">
        <v>165</v>
      </c>
      <c r="I13" s="139">
        <v>9370</v>
      </c>
      <c r="J13" s="139">
        <v>8432</v>
      </c>
      <c r="K13" s="139">
        <v>7492</v>
      </c>
      <c r="L13" s="139">
        <v>6550</v>
      </c>
      <c r="M13" s="139">
        <v>5605</v>
      </c>
      <c r="N13" s="139">
        <v>4658</v>
      </c>
      <c r="O13" s="134" t="s">
        <v>159</v>
      </c>
      <c r="P13" s="132"/>
      <c r="Q13" s="132"/>
      <c r="R13" s="132"/>
      <c r="S13" s="132"/>
      <c r="T13" s="132"/>
      <c r="U13" s="132"/>
    </row>
    <row r="14" spans="1:21">
      <c r="H14" s="140" t="s">
        <v>158</v>
      </c>
      <c r="I14" s="141">
        <f>I13*0.978</f>
        <v>9163.86</v>
      </c>
      <c r="J14" s="141">
        <f t="shared" ref="J14:N14" si="2">J13*0.978</f>
        <v>8246.4959999999992</v>
      </c>
      <c r="K14" s="141">
        <f t="shared" si="2"/>
        <v>7327.1759999999995</v>
      </c>
      <c r="L14" s="141">
        <f t="shared" si="2"/>
        <v>6405.9</v>
      </c>
      <c r="M14" s="141">
        <f t="shared" si="2"/>
        <v>5481.69</v>
      </c>
      <c r="N14" s="141">
        <f t="shared" si="2"/>
        <v>4555.5240000000003</v>
      </c>
      <c r="O14" s="142" t="s">
        <v>159</v>
      </c>
      <c r="P14" s="132"/>
      <c r="Q14" s="132"/>
      <c r="R14" s="132"/>
      <c r="S14" s="132"/>
      <c r="T14" s="132"/>
      <c r="U14" s="132"/>
    </row>
    <row r="15" spans="1:21">
      <c r="H15" s="143" t="s">
        <v>166</v>
      </c>
      <c r="I15" s="144">
        <v>7555</v>
      </c>
      <c r="J15" s="144">
        <v>7659</v>
      </c>
      <c r="K15" s="144">
        <v>7920</v>
      </c>
      <c r="L15" s="144">
        <v>8289</v>
      </c>
      <c r="M15" s="144">
        <v>8611</v>
      </c>
      <c r="N15" s="144">
        <v>8969</v>
      </c>
      <c r="O15" s="134" t="s">
        <v>161</v>
      </c>
      <c r="P15" s="145" t="s">
        <v>162</v>
      </c>
      <c r="Q15" s="132"/>
      <c r="R15" s="132"/>
      <c r="S15" s="132"/>
      <c r="T15" s="132"/>
      <c r="U15" s="132"/>
    </row>
    <row r="16" spans="1:21">
      <c r="H16" s="135" t="s">
        <v>160</v>
      </c>
      <c r="I16" s="146">
        <f>I15*1.11*I13/I14</f>
        <v>8574.693251533743</v>
      </c>
      <c r="J16" s="146">
        <f>J15*1.11*J13/J14</f>
        <v>8692.7300613496955</v>
      </c>
      <c r="K16" s="146">
        <f t="shared" ref="K16:N16" si="3">K15*1.11*K13/K14</f>
        <v>8988.9570552147252</v>
      </c>
      <c r="L16" s="146">
        <f t="shared" si="3"/>
        <v>9407.7607361963201</v>
      </c>
      <c r="M16" s="146">
        <f t="shared" si="3"/>
        <v>9773.2208588957074</v>
      </c>
      <c r="N16" s="146">
        <f t="shared" si="3"/>
        <v>10179.539877300613</v>
      </c>
      <c r="O16" s="147" t="s">
        <v>161</v>
      </c>
      <c r="P16" s="148" t="s">
        <v>162</v>
      </c>
      <c r="Q16" s="132"/>
      <c r="R16" s="132"/>
      <c r="S16" s="132"/>
      <c r="T16" s="132"/>
      <c r="U16" s="132"/>
    </row>
    <row r="17" spans="8:21">
      <c r="H17" s="143" t="s">
        <v>166</v>
      </c>
      <c r="I17" s="139">
        <v>8019</v>
      </c>
      <c r="J17" s="139">
        <v>7909</v>
      </c>
      <c r="K17" s="139">
        <v>8017</v>
      </c>
      <c r="L17" s="139">
        <v>8238</v>
      </c>
      <c r="M17" s="139">
        <v>8328</v>
      </c>
      <c r="N17" s="139">
        <v>8434</v>
      </c>
      <c r="O17" s="134" t="s">
        <v>161</v>
      </c>
      <c r="P17" s="145" t="s">
        <v>163</v>
      </c>
      <c r="Q17" s="133"/>
      <c r="R17" s="133"/>
      <c r="S17" s="133"/>
      <c r="T17" s="132"/>
      <c r="U17" s="132"/>
    </row>
    <row r="18" spans="8:21">
      <c r="H18" s="135" t="s">
        <v>160</v>
      </c>
      <c r="I18" s="149">
        <f>I17*1.07*I13/I14</f>
        <v>8773.3435582822076</v>
      </c>
      <c r="J18" s="149">
        <f t="shared" ref="J18:N18" si="4">J17*1.07*J13/J14</f>
        <v>8652.9959100204524</v>
      </c>
      <c r="K18" s="149">
        <f t="shared" si="4"/>
        <v>8771.155419222905</v>
      </c>
      <c r="L18" s="149">
        <f t="shared" si="4"/>
        <v>9012.944785276075</v>
      </c>
      <c r="M18" s="149">
        <f t="shared" si="4"/>
        <v>9111.4110429447865</v>
      </c>
      <c r="N18" s="149">
        <f t="shared" si="4"/>
        <v>9227.3824130879348</v>
      </c>
      <c r="O18" s="150" t="s">
        <v>161</v>
      </c>
      <c r="P18" s="151" t="s">
        <v>163</v>
      </c>
    </row>
    <row r="19" spans="8:21">
      <c r="H19" s="132"/>
      <c r="I19" s="132"/>
      <c r="J19" s="132"/>
      <c r="K19" s="132"/>
      <c r="L19" s="132"/>
      <c r="S19" t="s">
        <v>174</v>
      </c>
    </row>
    <row r="20" spans="8:21">
      <c r="H20" t="s">
        <v>176</v>
      </c>
      <c r="I20">
        <f>I14*0.001</f>
        <v>9.1638600000000014</v>
      </c>
      <c r="J20">
        <f t="shared" ref="J20:N20" si="5">J14*0.001</f>
        <v>8.2464959999999987</v>
      </c>
      <c r="K20">
        <f t="shared" si="5"/>
        <v>7.3271759999999997</v>
      </c>
      <c r="L20">
        <f t="shared" si="5"/>
        <v>6.4058999999999999</v>
      </c>
      <c r="M20">
        <f t="shared" si="5"/>
        <v>5.4816899999999995</v>
      </c>
      <c r="N20">
        <f t="shared" si="5"/>
        <v>4.5555240000000001</v>
      </c>
      <c r="O20" s="130">
        <f>30/50*N20</f>
        <v>2.7333143999999998</v>
      </c>
      <c r="P20" t="s">
        <v>169</v>
      </c>
      <c r="Q20">
        <f t="array" ref="Q20:R22">LINEST(I21:N21, I20:N20, TRUE, TRUE)</f>
        <v>7.4948813966496273</v>
      </c>
      <c r="R20">
        <v>10.399115892931043</v>
      </c>
      <c r="S20">
        <f>R20/I21</f>
        <v>0.13082707547669348</v>
      </c>
    </row>
    <row r="21" spans="8:21">
      <c r="H21" t="s">
        <v>177</v>
      </c>
      <c r="I21">
        <f>AVERAGE(I16,I18)*I14/1000000</f>
        <v>79.487490300000019</v>
      </c>
      <c r="J21">
        <f t="shared" ref="J21:N21" si="6">AVERAGE(J16,J18)*J14/1000000</f>
        <v>71.520729920000022</v>
      </c>
      <c r="K21">
        <f t="shared" si="6"/>
        <v>65.065734939999999</v>
      </c>
      <c r="L21">
        <f t="shared" si="6"/>
        <v>59.000598750000009</v>
      </c>
      <c r="M21">
        <f t="shared" si="6"/>
        <v>51.759848925000007</v>
      </c>
      <c r="N21">
        <f t="shared" si="6"/>
        <v>44.204350129999995</v>
      </c>
      <c r="O21" s="130">
        <f>TREND(I21:N21, I20:N20, O20)</f>
        <v>30.884983140685581</v>
      </c>
      <c r="P21" t="s">
        <v>171</v>
      </c>
      <c r="Q21">
        <v>0.14412315078140261</v>
      </c>
      <c r="R21">
        <v>1.0148593355521398</v>
      </c>
    </row>
    <row r="22" spans="8:21">
      <c r="H22" t="s">
        <v>172</v>
      </c>
      <c r="I22">
        <f>$Q$20*I20+$R$20</f>
        <v>79.081159728432709</v>
      </c>
      <c r="J22">
        <f t="shared" ref="J22:O22" si="7">$Q$20*J20+$R$20</f>
        <v>72.205625350876602</v>
      </c>
      <c r="K22">
        <f t="shared" si="7"/>
        <v>65.315430985308666</v>
      </c>
      <c r="L22">
        <f t="shared" si="7"/>
        <v>58.410576631728887</v>
      </c>
      <c r="M22">
        <f t="shared" si="7"/>
        <v>51.483732296131336</v>
      </c>
      <c r="N22">
        <f t="shared" si="7"/>
        <v>44.542227972521943</v>
      </c>
      <c r="O22">
        <f t="shared" si="7"/>
        <v>30.884983140685581</v>
      </c>
      <c r="P22" t="s">
        <v>171</v>
      </c>
      <c r="Q22" s="130">
        <v>0.99852308307677695</v>
      </c>
      <c r="R22">
        <v>0.5556667906494932</v>
      </c>
    </row>
    <row r="23" spans="8:21">
      <c r="H23" t="s">
        <v>173</v>
      </c>
      <c r="I23">
        <f>(I21-J21)/(I20-J20)</f>
        <v>8.6844048600119184</v>
      </c>
      <c r="J23">
        <f t="shared" ref="J23:N23" si="8">(J21-K21)/(J20-K20)</f>
        <v>7.0214886872906392</v>
      </c>
      <c r="K23">
        <f t="shared" si="8"/>
        <v>6.583408435691358</v>
      </c>
      <c r="L23">
        <f t="shared" si="8"/>
        <v>7.83452875969747</v>
      </c>
      <c r="M23">
        <f t="shared" si="8"/>
        <v>8.1578235381130568</v>
      </c>
      <c r="N23">
        <f t="shared" si="8"/>
        <v>7.3094593450250791</v>
      </c>
      <c r="Q23" s="130"/>
    </row>
    <row r="25" spans="8:21">
      <c r="H25" t="s">
        <v>175</v>
      </c>
      <c r="I25" s="132"/>
      <c r="J25" s="132"/>
      <c r="K25" s="132"/>
      <c r="L25" s="132"/>
    </row>
    <row r="26" spans="8:21">
      <c r="H26" s="135" t="s">
        <v>164</v>
      </c>
      <c r="I26" s="136">
        <v>100</v>
      </c>
      <c r="J26" s="136">
        <v>90</v>
      </c>
      <c r="K26" s="136">
        <v>80</v>
      </c>
      <c r="L26" s="136">
        <v>70</v>
      </c>
      <c r="M26" s="136">
        <v>60</v>
      </c>
      <c r="N26" s="136">
        <v>50</v>
      </c>
      <c r="O26" s="152">
        <v>40</v>
      </c>
      <c r="P26" s="153"/>
      <c r="Q26" s="153"/>
    </row>
    <row r="27" spans="8:21">
      <c r="H27" s="138" t="s">
        <v>165</v>
      </c>
      <c r="I27" s="139">
        <v>17164</v>
      </c>
      <c r="J27" s="139">
        <v>15452</v>
      </c>
      <c r="K27" s="139">
        <v>13736</v>
      </c>
      <c r="L27" s="139">
        <v>12015</v>
      </c>
      <c r="M27" s="139">
        <v>10290</v>
      </c>
      <c r="N27" s="139">
        <v>8560</v>
      </c>
      <c r="O27" s="139">
        <v>6826</v>
      </c>
      <c r="P27" s="134" t="s">
        <v>159</v>
      </c>
      <c r="Q27" s="132"/>
    </row>
    <row r="28" spans="8:21">
      <c r="H28" s="140" t="s">
        <v>158</v>
      </c>
      <c r="I28" s="141">
        <f>I27*0.978</f>
        <v>16786.392</v>
      </c>
      <c r="J28" s="141">
        <f t="shared" ref="J28:O28" si="9">J27*0.978</f>
        <v>15112.056</v>
      </c>
      <c r="K28" s="141">
        <f t="shared" si="9"/>
        <v>13433.807999999999</v>
      </c>
      <c r="L28" s="141">
        <f t="shared" si="9"/>
        <v>11750.67</v>
      </c>
      <c r="M28" s="141">
        <f t="shared" si="9"/>
        <v>10063.619999999999</v>
      </c>
      <c r="N28" s="141">
        <f t="shared" si="9"/>
        <v>8371.68</v>
      </c>
      <c r="O28" s="141">
        <f t="shared" si="9"/>
        <v>6675.8279999999995</v>
      </c>
      <c r="P28" s="142" t="s">
        <v>159</v>
      </c>
      <c r="Q28" s="132"/>
    </row>
    <row r="29" spans="8:21">
      <c r="H29" s="143" t="s">
        <v>167</v>
      </c>
      <c r="I29" s="144">
        <v>7530</v>
      </c>
      <c r="J29" s="144">
        <v>7512</v>
      </c>
      <c r="K29" s="144">
        <v>7704</v>
      </c>
      <c r="L29" s="144">
        <v>7953</v>
      </c>
      <c r="M29" s="144">
        <v>8218</v>
      </c>
      <c r="N29" s="144">
        <v>8508</v>
      </c>
      <c r="O29" s="154">
        <v>9198</v>
      </c>
      <c r="P29" s="134" t="s">
        <v>161</v>
      </c>
      <c r="Q29" s="145" t="s">
        <v>162</v>
      </c>
    </row>
    <row r="30" spans="8:21">
      <c r="H30" s="135" t="s">
        <v>168</v>
      </c>
      <c r="I30" s="155">
        <f>I29*1.11*I27/I28</f>
        <v>8546.319018404909</v>
      </c>
      <c r="J30" s="155">
        <f t="shared" ref="J30:N30" si="10">J29*1.11*J27/J28</f>
        <v>8525.8895705521481</v>
      </c>
      <c r="K30" s="155">
        <f t="shared" si="10"/>
        <v>8743.8036809815967</v>
      </c>
      <c r="L30" s="155">
        <f t="shared" si="10"/>
        <v>9026.4110429447846</v>
      </c>
      <c r="M30" s="155">
        <f t="shared" si="10"/>
        <v>9327.1779141104325</v>
      </c>
      <c r="N30" s="155">
        <f t="shared" si="10"/>
        <v>9656.319018404909</v>
      </c>
      <c r="O30" s="155">
        <f>O29*1.11*O27/O28</f>
        <v>10439.447852760737</v>
      </c>
      <c r="P30" s="156" t="s">
        <v>161</v>
      </c>
      <c r="Q30" s="148" t="s">
        <v>162</v>
      </c>
    </row>
    <row r="31" spans="8:21">
      <c r="H31" s="143" t="s">
        <v>167</v>
      </c>
      <c r="I31" s="144">
        <v>7775</v>
      </c>
      <c r="J31" s="144">
        <v>7777</v>
      </c>
      <c r="K31" s="144">
        <v>7850</v>
      </c>
      <c r="L31" s="144">
        <v>7996</v>
      </c>
      <c r="M31" s="144">
        <v>8175</v>
      </c>
      <c r="N31" s="144">
        <v>8407</v>
      </c>
      <c r="O31" s="154">
        <v>8735</v>
      </c>
      <c r="P31" s="134" t="s">
        <v>161</v>
      </c>
      <c r="Q31" s="145" t="s">
        <v>163</v>
      </c>
    </row>
    <row r="32" spans="8:21">
      <c r="H32" s="135" t="s">
        <v>168</v>
      </c>
      <c r="I32" s="157">
        <f>I31*1.07*I27/I28</f>
        <v>8506.3905930470355</v>
      </c>
      <c r="J32" s="157">
        <f t="shared" ref="J32:O32" si="11">J31*1.07*J27/J28</f>
        <v>8508.5787321063399</v>
      </c>
      <c r="K32" s="157">
        <f t="shared" si="11"/>
        <v>8588.4458077709623</v>
      </c>
      <c r="L32" s="157">
        <f t="shared" si="11"/>
        <v>8748.1799591002055</v>
      </c>
      <c r="M32" s="157">
        <f t="shared" si="11"/>
        <v>8944.0184049079762</v>
      </c>
      <c r="N32" s="157">
        <f t="shared" si="11"/>
        <v>9197.8425357873202</v>
      </c>
      <c r="O32" s="157">
        <f t="shared" si="11"/>
        <v>9556.6973415132943</v>
      </c>
      <c r="P32" s="158" t="s">
        <v>161</v>
      </c>
      <c r="Q32" s="151" t="s">
        <v>163</v>
      </c>
    </row>
    <row r="33" spans="8:19">
      <c r="S33" t="s">
        <v>174</v>
      </c>
    </row>
    <row r="34" spans="8:19">
      <c r="H34" t="s">
        <v>176</v>
      </c>
      <c r="I34">
        <f>I28*0.001</f>
        <v>16.786391999999999</v>
      </c>
      <c r="J34">
        <f t="shared" ref="J34:N34" si="12">J28*0.001</f>
        <v>15.112056000000001</v>
      </c>
      <c r="K34">
        <f t="shared" si="12"/>
        <v>13.433807999999999</v>
      </c>
      <c r="L34">
        <f t="shared" si="12"/>
        <v>11.75067</v>
      </c>
      <c r="M34">
        <f t="shared" si="12"/>
        <v>10.063619999999998</v>
      </c>
      <c r="N34">
        <f t="shared" si="12"/>
        <v>8.3716800000000013</v>
      </c>
      <c r="O34" s="130">
        <f>30/50*N34</f>
        <v>5.0230080000000008</v>
      </c>
      <c r="P34" t="s">
        <v>169</v>
      </c>
      <c r="Q34">
        <f t="array" ref="Q34:R36">LINEST(I35:N35, I34:N34, TRUE, TRUE)</f>
        <v>7.5266287791549287</v>
      </c>
      <c r="R34">
        <v>15.858404148779002</v>
      </c>
      <c r="S34">
        <f>R34/I35</f>
        <v>0.11079973457438794</v>
      </c>
    </row>
    <row r="35" spans="8:19">
      <c r="H35" t="s">
        <v>177</v>
      </c>
      <c r="I35">
        <f>AVERAGE(I30,I32)*I28/1000000</f>
        <v>143.12673410000002</v>
      </c>
      <c r="J35">
        <f t="shared" ref="J35:N35" si="13">AVERAGE(J30,J32)*J28/1000000</f>
        <v>128.71291946000002</v>
      </c>
      <c r="K35">
        <f t="shared" si="13"/>
        <v>116.41905592000002</v>
      </c>
      <c r="L35">
        <f t="shared" si="13"/>
        <v>104.43167662499998</v>
      </c>
      <c r="M35">
        <f t="shared" si="13"/>
        <v>91.937188350000028</v>
      </c>
      <c r="N35">
        <f t="shared" si="13"/>
        <v>78.920503600000004</v>
      </c>
      <c r="O35" s="130">
        <f>TREND(I35:N35, I34:N34, O34)</f>
        <v>53.664720719504444</v>
      </c>
      <c r="P35" t="s">
        <v>171</v>
      </c>
      <c r="Q35">
        <v>0.10232800840588066</v>
      </c>
      <c r="R35">
        <v>1.3210912530912307</v>
      </c>
    </row>
    <row r="36" spans="8:19">
      <c r="H36" t="s">
        <v>172</v>
      </c>
      <c r="I36">
        <f>$Q$20*I34+$R$20</f>
        <v>136.21113301059916</v>
      </c>
      <c r="J36">
        <f t="shared" ref="J36:N36" si="14">$Q$20*J34+$R$20</f>
        <v>123.66218327245844</v>
      </c>
      <c r="K36">
        <f t="shared" si="14"/>
        <v>111.08391355829397</v>
      </c>
      <c r="L36">
        <f t="shared" si="14"/>
        <v>98.468993874099908</v>
      </c>
      <c r="M36">
        <f t="shared" si="14"/>
        <v>85.824754213882159</v>
      </c>
      <c r="N36">
        <f t="shared" si="14"/>
        <v>73.143864583634809</v>
      </c>
      <c r="O36">
        <f t="shared" ref="O36" si="15">$Q$34*O34+$R$34</f>
        <v>53.664720719504444</v>
      </c>
      <c r="P36" t="s">
        <v>171</v>
      </c>
      <c r="Q36" s="130">
        <v>0.99926119969576988</v>
      </c>
      <c r="R36">
        <v>0.72040443797885856</v>
      </c>
    </row>
    <row r="37" spans="8:19">
      <c r="H37" t="s">
        <v>173</v>
      </c>
      <c r="I37">
        <f>(I35-J35)/(I34-J34)</f>
        <v>8.6086751046385022</v>
      </c>
      <c r="J37">
        <f t="shared" ref="J37:N37" si="16">(J35-K35)/(J34-K34)</f>
        <v>7.325415278314046</v>
      </c>
      <c r="K37">
        <f t="shared" si="16"/>
        <v>7.122041861689322</v>
      </c>
      <c r="L37">
        <f t="shared" si="16"/>
        <v>7.4061161643104496</v>
      </c>
      <c r="M37">
        <f t="shared" si="16"/>
        <v>7.6933489071716767</v>
      </c>
      <c r="N37">
        <f t="shared" si="16"/>
        <v>7.5420294613791841</v>
      </c>
      <c r="Q37" s="130"/>
    </row>
  </sheetData>
  <pageMargins left="0.75" right="0.75" top="1" bottom="1" header="0.5" footer="0.5"/>
  <pageSetup orientation="portrait" horizontalDpi="4294967292" verticalDpi="4294967292"/>
  <drawing r:id="rId1"/>
  <legacyDrawing r:id="rId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AJ177"/>
  <sheetViews>
    <sheetView tabSelected="1" workbookViewId="0"/>
  </sheetViews>
  <sheetFormatPr baseColWidth="10" defaultRowHeight="16"/>
  <cols>
    <col min="1" max="1" width="12.83203125" bestFit="1" customWidth="1"/>
    <col min="2" max="2" width="23.6640625" customWidth="1"/>
    <col min="3" max="3" width="16.1640625" customWidth="1"/>
  </cols>
  <sheetData>
    <row r="1" spans="2:16">
      <c r="B1" t="s">
        <v>212</v>
      </c>
      <c r="G1" t="s">
        <v>264</v>
      </c>
      <c r="P1" s="173"/>
    </row>
    <row r="3" spans="2:16">
      <c r="B3" t="s">
        <v>251</v>
      </c>
      <c r="C3">
        <v>2018</v>
      </c>
    </row>
    <row r="5" spans="2:16">
      <c r="B5" t="s">
        <v>84</v>
      </c>
      <c r="C5" t="s">
        <v>66</v>
      </c>
      <c r="D5" t="s">
        <v>214</v>
      </c>
      <c r="E5" t="s">
        <v>215</v>
      </c>
      <c r="F5" t="s">
        <v>9</v>
      </c>
      <c r="G5" t="s">
        <v>15</v>
      </c>
      <c r="H5" t="s">
        <v>223</v>
      </c>
      <c r="I5" t="s">
        <v>207</v>
      </c>
      <c r="J5" t="s">
        <v>206</v>
      </c>
    </row>
    <row r="6" spans="2:16">
      <c r="B6" t="s">
        <v>224</v>
      </c>
      <c r="C6">
        <v>30</v>
      </c>
      <c r="D6">
        <v>30</v>
      </c>
      <c r="E6">
        <v>30</v>
      </c>
      <c r="F6">
        <v>30</v>
      </c>
      <c r="G6">
        <v>30</v>
      </c>
      <c r="H6">
        <v>15</v>
      </c>
      <c r="I6">
        <f>H6</f>
        <v>15</v>
      </c>
      <c r="J6">
        <f>H6</f>
        <v>15</v>
      </c>
    </row>
    <row r="7" spans="2:16">
      <c r="B7" t="s">
        <v>220</v>
      </c>
      <c r="C7" s="2">
        <v>0.64</v>
      </c>
      <c r="D7" s="2">
        <v>0.62</v>
      </c>
      <c r="E7" s="2">
        <v>0.62</v>
      </c>
      <c r="F7" s="2">
        <v>0.35</v>
      </c>
      <c r="G7" s="2">
        <f>F7</f>
        <v>0.35</v>
      </c>
      <c r="H7" s="2">
        <v>0.28000000000000003</v>
      </c>
      <c r="I7" s="2">
        <f>H7</f>
        <v>0.28000000000000003</v>
      </c>
      <c r="J7" s="2">
        <f>H7</f>
        <v>0.28000000000000003</v>
      </c>
    </row>
    <row r="8" spans="2:16">
      <c r="B8" t="s">
        <v>216</v>
      </c>
      <c r="C8">
        <v>1.3</v>
      </c>
      <c r="D8">
        <v>1.1499999999999999</v>
      </c>
      <c r="E8">
        <v>1.1499999999999999</v>
      </c>
      <c r="F8" s="2"/>
      <c r="G8" s="2"/>
      <c r="H8" s="2"/>
      <c r="I8" s="2"/>
      <c r="J8" s="2"/>
      <c r="K8" t="s">
        <v>246</v>
      </c>
    </row>
    <row r="9" spans="2:16">
      <c r="B9" t="s">
        <v>217</v>
      </c>
      <c r="C9" s="2">
        <v>0.98</v>
      </c>
      <c r="D9" s="2">
        <v>0.98</v>
      </c>
      <c r="E9" s="2">
        <v>0.98</v>
      </c>
      <c r="F9" s="2"/>
      <c r="G9" s="2"/>
      <c r="H9" s="2"/>
      <c r="I9" s="2"/>
      <c r="J9" s="2"/>
      <c r="K9" t="s">
        <v>246</v>
      </c>
    </row>
    <row r="10" spans="2:16">
      <c r="B10" t="s">
        <v>218</v>
      </c>
      <c r="C10" s="166">
        <v>0.191</v>
      </c>
      <c r="D10" s="166">
        <v>0.191</v>
      </c>
      <c r="E10" s="166">
        <v>0.17199999999999999</v>
      </c>
      <c r="F10" s="2"/>
      <c r="G10" s="2"/>
      <c r="H10" s="2"/>
      <c r="I10" s="2"/>
      <c r="J10" s="2"/>
      <c r="K10" t="s">
        <v>246</v>
      </c>
    </row>
    <row r="11" spans="2:16">
      <c r="B11" t="s">
        <v>250</v>
      </c>
      <c r="C11" s="1">
        <v>9.5000000000000001E-2</v>
      </c>
      <c r="D11" s="1">
        <v>9.5000000000000001E-2</v>
      </c>
      <c r="E11" s="1">
        <v>9.5000000000000001E-2</v>
      </c>
      <c r="F11" s="2"/>
      <c r="G11" s="2"/>
      <c r="H11" s="2"/>
      <c r="I11" s="2"/>
      <c r="J11" s="2"/>
      <c r="K11" t="s">
        <v>246</v>
      </c>
    </row>
    <row r="12" spans="2:16">
      <c r="B12" t="s">
        <v>247</v>
      </c>
      <c r="C12" s="1">
        <v>7.4999999999999997E-3</v>
      </c>
      <c r="D12" s="1">
        <v>7.4999999999999997E-3</v>
      </c>
      <c r="E12" s="1">
        <v>7.4999999999999997E-3</v>
      </c>
      <c r="F12" s="2"/>
      <c r="G12" s="2"/>
      <c r="H12" s="2"/>
      <c r="I12" s="2"/>
      <c r="J12" s="2"/>
    </row>
    <row r="13" spans="2:16">
      <c r="B13" t="s">
        <v>248</v>
      </c>
      <c r="C13" s="1">
        <f>(1-(1-C12)^C6)/(C12*C6)</f>
        <v>0.89849168925377809</v>
      </c>
      <c r="D13" s="1">
        <f>(1-(1-D12)^D6)/(D12*D6)</f>
        <v>0.89849168925377809</v>
      </c>
      <c r="E13" s="1">
        <f>(1-(1-E12)^E6)/(E12*E6)</f>
        <v>0.89849168925377809</v>
      </c>
      <c r="F13" s="2"/>
      <c r="G13" s="2"/>
      <c r="H13" s="2"/>
      <c r="I13" s="2"/>
      <c r="J13" s="2"/>
      <c r="K13" t="s">
        <v>246</v>
      </c>
    </row>
    <row r="14" spans="2:16">
      <c r="B14" t="s">
        <v>249</v>
      </c>
      <c r="C14" s="1">
        <f>1-(1-C11)*C13</f>
        <v>0.18686502122533077</v>
      </c>
      <c r="D14" s="1">
        <f t="shared" ref="D14:E14" si="0">1-(1-D11)*D13</f>
        <v>0.18686502122533077</v>
      </c>
      <c r="E14" s="1">
        <f t="shared" si="0"/>
        <v>0.18686502122533077</v>
      </c>
      <c r="F14" s="2"/>
      <c r="G14" s="2"/>
      <c r="H14" s="2"/>
      <c r="I14" s="2"/>
      <c r="J14" s="2"/>
    </row>
    <row r="15" spans="2:16">
      <c r="B15" t="s">
        <v>219</v>
      </c>
      <c r="C15" s="166"/>
      <c r="D15" s="166"/>
      <c r="E15" s="166"/>
      <c r="F15" s="2"/>
      <c r="G15" s="2"/>
      <c r="H15" s="2">
        <v>0.9</v>
      </c>
      <c r="I15" s="2">
        <f>H15</f>
        <v>0.9</v>
      </c>
      <c r="J15" s="2">
        <f>H15</f>
        <v>0.9</v>
      </c>
    </row>
    <row r="16" spans="2:16">
      <c r="F16" s="2"/>
      <c r="H16" s="2"/>
    </row>
    <row r="18" spans="1:36">
      <c r="F18" s="2"/>
      <c r="H18" s="2"/>
    </row>
    <row r="19" spans="1:36">
      <c r="B19" t="s">
        <v>266</v>
      </c>
    </row>
    <row r="20" spans="1:36">
      <c r="A20" t="s">
        <v>244</v>
      </c>
      <c r="B20" s="130" t="s">
        <v>84</v>
      </c>
      <c r="C20" s="130" t="s">
        <v>213</v>
      </c>
      <c r="D20" s="194">
        <v>2018</v>
      </c>
      <c r="E20" s="164">
        <f t="shared" ref="E20:AI20" si="1">D20+1</f>
        <v>2019</v>
      </c>
      <c r="F20" s="164">
        <f t="shared" si="1"/>
        <v>2020</v>
      </c>
      <c r="G20" s="164">
        <f t="shared" si="1"/>
        <v>2021</v>
      </c>
      <c r="H20" s="164">
        <f t="shared" si="1"/>
        <v>2022</v>
      </c>
      <c r="I20" s="164">
        <f t="shared" si="1"/>
        <v>2023</v>
      </c>
      <c r="J20" s="164">
        <f t="shared" si="1"/>
        <v>2024</v>
      </c>
      <c r="K20" s="164">
        <f t="shared" si="1"/>
        <v>2025</v>
      </c>
      <c r="L20" s="164">
        <f t="shared" si="1"/>
        <v>2026</v>
      </c>
      <c r="M20" s="164">
        <f t="shared" si="1"/>
        <v>2027</v>
      </c>
      <c r="N20" s="164">
        <f t="shared" si="1"/>
        <v>2028</v>
      </c>
      <c r="O20" s="164">
        <f t="shared" si="1"/>
        <v>2029</v>
      </c>
      <c r="P20" s="164">
        <f t="shared" si="1"/>
        <v>2030</v>
      </c>
      <c r="Q20" s="164">
        <f t="shared" si="1"/>
        <v>2031</v>
      </c>
      <c r="R20" s="164">
        <f t="shared" si="1"/>
        <v>2032</v>
      </c>
      <c r="S20" s="164">
        <f t="shared" si="1"/>
        <v>2033</v>
      </c>
      <c r="T20" s="164">
        <f t="shared" si="1"/>
        <v>2034</v>
      </c>
      <c r="U20" s="164">
        <f t="shared" si="1"/>
        <v>2035</v>
      </c>
      <c r="V20" s="164">
        <f t="shared" si="1"/>
        <v>2036</v>
      </c>
      <c r="W20" s="164">
        <f t="shared" si="1"/>
        <v>2037</v>
      </c>
      <c r="X20" s="164">
        <f t="shared" si="1"/>
        <v>2038</v>
      </c>
      <c r="Y20" s="164">
        <f t="shared" si="1"/>
        <v>2039</v>
      </c>
      <c r="Z20" s="164">
        <f t="shared" si="1"/>
        <v>2040</v>
      </c>
      <c r="AA20" s="164">
        <f t="shared" si="1"/>
        <v>2041</v>
      </c>
      <c r="AB20" s="164">
        <f t="shared" si="1"/>
        <v>2042</v>
      </c>
      <c r="AC20" s="164">
        <f t="shared" si="1"/>
        <v>2043</v>
      </c>
      <c r="AD20" s="164">
        <f t="shared" si="1"/>
        <v>2044</v>
      </c>
      <c r="AE20" s="164">
        <f t="shared" si="1"/>
        <v>2045</v>
      </c>
      <c r="AF20" s="164">
        <f t="shared" si="1"/>
        <v>2046</v>
      </c>
      <c r="AG20" s="164">
        <f t="shared" si="1"/>
        <v>2047</v>
      </c>
      <c r="AH20" s="164">
        <f t="shared" si="1"/>
        <v>2048</v>
      </c>
      <c r="AI20" s="164">
        <f t="shared" si="1"/>
        <v>2049</v>
      </c>
      <c r="AJ20" s="164">
        <v>2050</v>
      </c>
    </row>
    <row r="21" spans="1:36">
      <c r="A21" s="177" t="s">
        <v>260</v>
      </c>
      <c r="B21" t="s">
        <v>66</v>
      </c>
      <c r="C21" s="177" t="s">
        <v>263</v>
      </c>
      <c r="D21" s="175" cm="1">
        <f t="array" ref="D21:AJ35">INDEX([1]Summary_CAPEX!$A$1:$AZ$300, MATCH($A21:$A35, [1]Summary_CAPEX!$A$1:$A$300, 0), MATCH(D20:$AJ20, [1]Summary_CAPEX!$A$1:$AZ$1, 0))</f>
        <v>1599.9017837775239</v>
      </c>
      <c r="E21" s="174">
        <v>1405.2587147241061</v>
      </c>
      <c r="F21" s="174">
        <v>1340.034403263646</v>
      </c>
      <c r="G21" s="174">
        <v>1274.8100918031862</v>
      </c>
      <c r="H21" s="174">
        <v>1209.5857803427261</v>
      </c>
      <c r="I21" s="174">
        <v>1144.3614688822663</v>
      </c>
      <c r="J21" s="174">
        <v>1079.1371574218063</v>
      </c>
      <c r="K21" s="174">
        <v>1013.9128459613463</v>
      </c>
      <c r="L21" s="174">
        <v>948.68853450088636</v>
      </c>
      <c r="M21" s="174">
        <v>883.46422304042642</v>
      </c>
      <c r="N21" s="174">
        <v>818.23991157996647</v>
      </c>
      <c r="O21" s="174">
        <v>753.01560011950653</v>
      </c>
      <c r="P21" s="174">
        <v>687.7912886590459</v>
      </c>
      <c r="Q21" s="174">
        <v>679.28046270433572</v>
      </c>
      <c r="R21" s="174">
        <v>670.76963674962565</v>
      </c>
      <c r="S21" s="174">
        <v>662.25881079491535</v>
      </c>
      <c r="T21" s="174">
        <v>653.74798484020516</v>
      </c>
      <c r="U21" s="174">
        <v>645.23715888549498</v>
      </c>
      <c r="V21" s="174">
        <v>636.72633293078491</v>
      </c>
      <c r="W21" s="174">
        <v>628.21550697607472</v>
      </c>
      <c r="X21" s="174">
        <v>619.70468102136454</v>
      </c>
      <c r="Y21" s="174">
        <v>611.19385506665435</v>
      </c>
      <c r="Z21" s="174">
        <v>602.68302911194417</v>
      </c>
      <c r="AA21" s="174">
        <v>594.17220315723398</v>
      </c>
      <c r="AB21" s="174">
        <v>585.66137720252379</v>
      </c>
      <c r="AC21" s="174">
        <v>577.15055124781372</v>
      </c>
      <c r="AD21" s="174">
        <v>568.63972529310354</v>
      </c>
      <c r="AE21" s="174">
        <v>560.12889933839324</v>
      </c>
      <c r="AF21" s="174">
        <v>551.61807338368305</v>
      </c>
      <c r="AG21" s="174">
        <v>543.10724742897298</v>
      </c>
      <c r="AH21" s="174">
        <v>534.5964214742628</v>
      </c>
      <c r="AI21" s="174">
        <v>526.08559551955261</v>
      </c>
      <c r="AJ21" s="174">
        <v>517.57476956484322</v>
      </c>
    </row>
    <row r="22" spans="1:36">
      <c r="A22" t="str">
        <f>LEFT(A21, 1) &amp; "M" &amp; MID(A21, 3, 20)</f>
        <v>RM3UtLosAngs</v>
      </c>
      <c r="B22" t="s">
        <v>66</v>
      </c>
      <c r="C22" t="str">
        <f>SUBSTITUTE(C$21, "_low", "_mid")</f>
        <v>ATB_2020_mid</v>
      </c>
      <c r="D22" s="174">
        <v>1599.9017837775239</v>
      </c>
      <c r="E22" s="174">
        <v>1405.2587147241061</v>
      </c>
      <c r="F22" s="174">
        <v>1353.5428568822824</v>
      </c>
      <c r="G22" s="174">
        <v>1301.826999040459</v>
      </c>
      <c r="H22" s="174">
        <v>1250.1111411986353</v>
      </c>
      <c r="I22" s="174">
        <v>1198.3952833568119</v>
      </c>
      <c r="J22" s="174">
        <v>1146.6794255149882</v>
      </c>
      <c r="K22" s="174">
        <v>1094.9635676731648</v>
      </c>
      <c r="L22" s="174">
        <v>1043.2477098313411</v>
      </c>
      <c r="M22" s="174">
        <v>991.53185198951746</v>
      </c>
      <c r="N22" s="174">
        <v>939.81599414769391</v>
      </c>
      <c r="O22" s="174">
        <v>888.10013630587036</v>
      </c>
      <c r="P22" s="174">
        <v>836.38427846404704</v>
      </c>
      <c r="Q22" s="174">
        <v>828.95462897379696</v>
      </c>
      <c r="R22" s="174">
        <v>821.52497948354687</v>
      </c>
      <c r="S22" s="174">
        <v>814.09532999329679</v>
      </c>
      <c r="T22" s="174">
        <v>806.6656805030467</v>
      </c>
      <c r="U22" s="174">
        <v>799.23603101279662</v>
      </c>
      <c r="V22" s="174">
        <v>791.80638152254653</v>
      </c>
      <c r="W22" s="174">
        <v>784.37673203229645</v>
      </c>
      <c r="X22" s="174">
        <v>776.94708254204636</v>
      </c>
      <c r="Y22" s="174">
        <v>769.51743305179627</v>
      </c>
      <c r="Z22" s="174">
        <v>762.08778356154619</v>
      </c>
      <c r="AA22" s="174">
        <v>754.65813407129599</v>
      </c>
      <c r="AB22" s="174">
        <v>747.2284845810459</v>
      </c>
      <c r="AC22" s="174">
        <v>739.79883509079582</v>
      </c>
      <c r="AD22" s="174">
        <v>732.36918560054573</v>
      </c>
      <c r="AE22" s="174">
        <v>724.93953611029565</v>
      </c>
      <c r="AF22" s="174">
        <v>717.50988662004556</v>
      </c>
      <c r="AG22" s="174">
        <v>710.08023712979548</v>
      </c>
      <c r="AH22" s="174">
        <v>702.65058763954539</v>
      </c>
      <c r="AI22" s="174">
        <v>695.22093814929531</v>
      </c>
      <c r="AJ22" s="174">
        <v>687.7912886590459</v>
      </c>
    </row>
    <row r="23" spans="1:36">
      <c r="A23" t="str">
        <f>LEFT(A22, 1) &amp; "C" &amp; MID(A22, 3, 20)</f>
        <v>RC3UtLosAngs</v>
      </c>
      <c r="B23" t="s">
        <v>66</v>
      </c>
      <c r="C23" t="str">
        <f>SUBSTITUTE(C$21, "_low", "_high")</f>
        <v>ATB_2020_high</v>
      </c>
      <c r="D23" s="174">
        <v>1599.9017837775239</v>
      </c>
      <c r="E23" s="174">
        <v>1405.2587147241061</v>
      </c>
      <c r="F23" s="174">
        <v>1388.7232339337274</v>
      </c>
      <c r="G23" s="174">
        <v>1372.1877531433488</v>
      </c>
      <c r="H23" s="174">
        <v>1355.6522723529702</v>
      </c>
      <c r="I23" s="174">
        <v>1339.1167915625915</v>
      </c>
      <c r="J23" s="174">
        <v>1322.5813107722126</v>
      </c>
      <c r="K23" s="174">
        <v>1306.0458299818342</v>
      </c>
      <c r="L23" s="174">
        <v>1289.5103491914554</v>
      </c>
      <c r="M23" s="174">
        <v>1272.9748684010769</v>
      </c>
      <c r="N23" s="174">
        <v>1256.4393876106981</v>
      </c>
      <c r="O23" s="174">
        <v>1239.9039068203197</v>
      </c>
      <c r="P23" s="174">
        <v>1223.3684260299397</v>
      </c>
      <c r="Q23" s="174">
        <v>1204.0192186516449</v>
      </c>
      <c r="R23" s="174">
        <v>1184.6700112733502</v>
      </c>
      <c r="S23" s="174">
        <v>1165.3208038950556</v>
      </c>
      <c r="T23" s="174">
        <v>1145.9715965167609</v>
      </c>
      <c r="U23" s="174">
        <v>1126.6223891384661</v>
      </c>
      <c r="V23" s="174">
        <v>1107.2731817601714</v>
      </c>
      <c r="W23" s="174">
        <v>1087.9239743818766</v>
      </c>
      <c r="X23" s="174">
        <v>1068.5747670035817</v>
      </c>
      <c r="Y23" s="174">
        <v>1049.2255596252871</v>
      </c>
      <c r="Z23" s="174">
        <v>1029.8763522469924</v>
      </c>
      <c r="AA23" s="174">
        <v>1010.5271448686977</v>
      </c>
      <c r="AB23" s="174">
        <v>991.17793749040311</v>
      </c>
      <c r="AC23" s="174">
        <v>971.82873011210859</v>
      </c>
      <c r="AD23" s="174">
        <v>952.47952273381395</v>
      </c>
      <c r="AE23" s="174">
        <v>933.1303153555192</v>
      </c>
      <c r="AF23" s="174">
        <v>913.78110797722468</v>
      </c>
      <c r="AG23" s="174">
        <v>894.43190059893004</v>
      </c>
      <c r="AH23" s="174">
        <v>875.08269322063541</v>
      </c>
      <c r="AI23" s="174">
        <v>855.73348584234077</v>
      </c>
      <c r="AJ23" s="174">
        <v>836.38427846404704</v>
      </c>
    </row>
    <row r="24" spans="1:36">
      <c r="A24" s="177" t="str">
        <f>SUBSTITUTE(A$21, "Ut", "Co")</f>
        <v>RA3CoLosAngs</v>
      </c>
      <c r="B24" t="s">
        <v>214</v>
      </c>
      <c r="C24" t="str">
        <f>C21</f>
        <v>ATB_2020_low</v>
      </c>
      <c r="D24" s="174">
        <v>2052.1028859736443</v>
      </c>
      <c r="E24" s="174">
        <v>1812.5237807817207</v>
      </c>
      <c r="F24" s="174">
        <v>1720.0982309474114</v>
      </c>
      <c r="G24" s="174">
        <v>1627.672681113102</v>
      </c>
      <c r="H24" s="174">
        <v>1535.2471312787925</v>
      </c>
      <c r="I24" s="174">
        <v>1442.8215814444829</v>
      </c>
      <c r="J24" s="174">
        <v>1350.3960316101736</v>
      </c>
      <c r="K24" s="174">
        <v>1257.9704817758641</v>
      </c>
      <c r="L24" s="174">
        <v>1165.5449319415548</v>
      </c>
      <c r="M24" s="174">
        <v>1073.1193821072452</v>
      </c>
      <c r="N24" s="174">
        <v>980.69383227293565</v>
      </c>
      <c r="O24" s="174">
        <v>888.2682824386261</v>
      </c>
      <c r="P24" s="174">
        <v>795.84273260431576</v>
      </c>
      <c r="Q24" s="174">
        <v>785.36892427238593</v>
      </c>
      <c r="R24" s="174">
        <v>774.89511594045609</v>
      </c>
      <c r="S24" s="174">
        <v>764.42130760852638</v>
      </c>
      <c r="T24" s="174">
        <v>753.94749927659666</v>
      </c>
      <c r="U24" s="174">
        <v>743.47369094466683</v>
      </c>
      <c r="V24" s="174">
        <v>732.99988261273711</v>
      </c>
      <c r="W24" s="174">
        <v>722.52607428080728</v>
      </c>
      <c r="X24" s="174">
        <v>712.05226594887756</v>
      </c>
      <c r="Y24" s="174">
        <v>701.57845761694784</v>
      </c>
      <c r="Z24" s="174">
        <v>691.10464928501801</v>
      </c>
      <c r="AA24" s="174">
        <v>680.63084095308818</v>
      </c>
      <c r="AB24" s="174">
        <v>670.15703262115858</v>
      </c>
      <c r="AC24" s="174">
        <v>659.68322428922875</v>
      </c>
      <c r="AD24" s="174">
        <v>649.20941595729892</v>
      </c>
      <c r="AE24" s="174">
        <v>638.7356076253692</v>
      </c>
      <c r="AF24" s="174">
        <v>628.26179929343937</v>
      </c>
      <c r="AG24" s="174">
        <v>617.78799096150965</v>
      </c>
      <c r="AH24" s="174">
        <v>607.31418262957982</v>
      </c>
      <c r="AI24" s="174">
        <v>596.8403742976501</v>
      </c>
      <c r="AJ24" s="174">
        <v>586.36656596571993</v>
      </c>
    </row>
    <row r="25" spans="1:36">
      <c r="A25" t="str">
        <f>LEFT(A24, 1) &amp; "M" &amp; MID(A24, 3, 20)</f>
        <v>RM3CoLosAngs</v>
      </c>
      <c r="B25" t="s">
        <v>214</v>
      </c>
      <c r="C25" t="str">
        <f t="shared" ref="C25:C44" si="2">C22</f>
        <v>ATB_2020_mid</v>
      </c>
      <c r="D25" s="174">
        <v>2052.1028859736443</v>
      </c>
      <c r="E25" s="174">
        <v>1812.5237807817207</v>
      </c>
      <c r="F25" s="174">
        <v>1742.0551673469477</v>
      </c>
      <c r="G25" s="174">
        <v>1671.5865539121746</v>
      </c>
      <c r="H25" s="174">
        <v>1601.1179404774014</v>
      </c>
      <c r="I25" s="174">
        <v>1530.6493270426283</v>
      </c>
      <c r="J25" s="174">
        <v>1460.1807136078551</v>
      </c>
      <c r="K25" s="174">
        <v>1389.712100173082</v>
      </c>
      <c r="L25" s="174">
        <v>1319.2434867383088</v>
      </c>
      <c r="M25" s="174">
        <v>1248.7748733035357</v>
      </c>
      <c r="N25" s="174">
        <v>1178.3062598687627</v>
      </c>
      <c r="O25" s="174">
        <v>1107.8376464339894</v>
      </c>
      <c r="P25" s="174">
        <v>1037.3690329992173</v>
      </c>
      <c r="Q25" s="174">
        <v>1025.2927179794724</v>
      </c>
      <c r="R25" s="174">
        <v>1013.2164029597272</v>
      </c>
      <c r="S25" s="174">
        <v>1001.1400879399822</v>
      </c>
      <c r="T25" s="174">
        <v>989.06377292023706</v>
      </c>
      <c r="U25" s="174">
        <v>976.9874579004919</v>
      </c>
      <c r="V25" s="174">
        <v>964.91114288074675</v>
      </c>
      <c r="W25" s="174">
        <v>952.83482786100171</v>
      </c>
      <c r="X25" s="174">
        <v>940.75851284125656</v>
      </c>
      <c r="Y25" s="174">
        <v>928.68219782151141</v>
      </c>
      <c r="Z25" s="174">
        <v>916.60588280176626</v>
      </c>
      <c r="AA25" s="174">
        <v>904.5295677820211</v>
      </c>
      <c r="AB25" s="174">
        <v>892.45325276227607</v>
      </c>
      <c r="AC25" s="174">
        <v>880.37693774253091</v>
      </c>
      <c r="AD25" s="174">
        <v>868.30062272278587</v>
      </c>
      <c r="AE25" s="174">
        <v>856.22430770304072</v>
      </c>
      <c r="AF25" s="174">
        <v>844.14799268329568</v>
      </c>
      <c r="AG25" s="174">
        <v>832.07167766355053</v>
      </c>
      <c r="AH25" s="174">
        <v>819.99536264380538</v>
      </c>
      <c r="AI25" s="174">
        <v>807.91904762406023</v>
      </c>
      <c r="AJ25" s="174">
        <v>795.84273260431576</v>
      </c>
    </row>
    <row r="26" spans="1:36">
      <c r="A26" t="str">
        <f>LEFT(A25, 1) &amp; "C" &amp; MID(A25, 3, 20)</f>
        <v>RC3CoLosAngs</v>
      </c>
      <c r="B26" t="s">
        <v>214</v>
      </c>
      <c r="C26" t="str">
        <f t="shared" si="2"/>
        <v>ATB_2020_high</v>
      </c>
      <c r="D26" s="174">
        <v>2052.1028859736443</v>
      </c>
      <c r="E26" s="174">
        <v>1812.5237807817207</v>
      </c>
      <c r="F26" s="174">
        <v>1794.2124720810837</v>
      </c>
      <c r="G26" s="174">
        <v>1775.9011633804464</v>
      </c>
      <c r="H26" s="174">
        <v>1757.5898546798092</v>
      </c>
      <c r="I26" s="174">
        <v>1739.2785459791717</v>
      </c>
      <c r="J26" s="174">
        <v>1720.9672372785344</v>
      </c>
      <c r="K26" s="174">
        <v>1702.6559285778974</v>
      </c>
      <c r="L26" s="174">
        <v>1684.3446198772601</v>
      </c>
      <c r="M26" s="174">
        <v>1666.0333111766229</v>
      </c>
      <c r="N26" s="174">
        <v>1647.7220024759856</v>
      </c>
      <c r="O26" s="174">
        <v>1629.4106937753481</v>
      </c>
      <c r="P26" s="174">
        <v>1611.0993850747122</v>
      </c>
      <c r="Q26" s="174">
        <v>1582.4128674709375</v>
      </c>
      <c r="R26" s="174">
        <v>1553.7263498671628</v>
      </c>
      <c r="S26" s="174">
        <v>1525.0398322633882</v>
      </c>
      <c r="T26" s="174">
        <v>1496.3533146596135</v>
      </c>
      <c r="U26" s="174">
        <v>1467.6667970558387</v>
      </c>
      <c r="V26" s="174">
        <v>1438.9802794520642</v>
      </c>
      <c r="W26" s="174">
        <v>1410.2937618482895</v>
      </c>
      <c r="X26" s="174">
        <v>1381.6072442445147</v>
      </c>
      <c r="Y26" s="174">
        <v>1352.9207266407404</v>
      </c>
      <c r="Z26" s="174">
        <v>1324.2342090369657</v>
      </c>
      <c r="AA26" s="174">
        <v>1295.5476914331909</v>
      </c>
      <c r="AB26" s="174">
        <v>1266.8611738294164</v>
      </c>
      <c r="AC26" s="174">
        <v>1238.1746562256417</v>
      </c>
      <c r="AD26" s="174">
        <v>1209.4881386218669</v>
      </c>
      <c r="AE26" s="174">
        <v>1180.8016210180922</v>
      </c>
      <c r="AF26" s="174">
        <v>1152.1151034143177</v>
      </c>
      <c r="AG26" s="174">
        <v>1123.4285858105429</v>
      </c>
      <c r="AH26" s="174">
        <v>1094.7420682067682</v>
      </c>
      <c r="AI26" s="174">
        <v>1066.0555506029937</v>
      </c>
      <c r="AJ26" s="174">
        <v>1037.3690329992173</v>
      </c>
    </row>
    <row r="27" spans="1:36">
      <c r="A27" s="177" t="str">
        <f>SUBSTITUTE(A$21, "Ut", "Re")</f>
        <v>RA3ReLosAngs</v>
      </c>
      <c r="B27" t="s">
        <v>215</v>
      </c>
      <c r="C27" t="str">
        <f t="shared" si="2"/>
        <v>ATB_2020_low</v>
      </c>
      <c r="D27" s="174">
        <v>3054.318209074861</v>
      </c>
      <c r="E27" s="174">
        <v>2796.2450712039476</v>
      </c>
      <c r="F27" s="174">
        <v>2620.0097995821379</v>
      </c>
      <c r="G27" s="174">
        <v>2443.7745279603282</v>
      </c>
      <c r="H27" s="174">
        <v>2267.5392563385185</v>
      </c>
      <c r="I27" s="174">
        <v>2091.3039847167088</v>
      </c>
      <c r="J27" s="174">
        <v>1915.0687130948995</v>
      </c>
      <c r="K27" s="174">
        <v>1738.8334414730903</v>
      </c>
      <c r="L27" s="174">
        <v>1562.5981698512808</v>
      </c>
      <c r="M27" s="174">
        <v>1386.3628982294713</v>
      </c>
      <c r="N27" s="174">
        <v>1210.127626607662</v>
      </c>
      <c r="O27" s="174">
        <v>1033.8923549858525</v>
      </c>
      <c r="P27" s="174">
        <v>857.6570833640435</v>
      </c>
      <c r="Q27" s="174">
        <v>844.89527525862138</v>
      </c>
      <c r="R27" s="174">
        <v>832.13346715319938</v>
      </c>
      <c r="S27" s="174">
        <v>819.37165904777726</v>
      </c>
      <c r="T27" s="174">
        <v>806.60985094235525</v>
      </c>
      <c r="U27" s="174">
        <v>793.84804283693325</v>
      </c>
      <c r="V27" s="174">
        <v>781.08623473151113</v>
      </c>
      <c r="W27" s="174">
        <v>768.32442662608912</v>
      </c>
      <c r="X27" s="174">
        <v>755.56261852066712</v>
      </c>
      <c r="Y27" s="174">
        <v>742.800810415245</v>
      </c>
      <c r="Z27" s="174">
        <v>730.03900230982299</v>
      </c>
      <c r="AA27" s="174">
        <v>717.27719420440098</v>
      </c>
      <c r="AB27" s="174">
        <v>704.51538609897887</v>
      </c>
      <c r="AC27" s="174">
        <v>691.75357799355686</v>
      </c>
      <c r="AD27" s="174">
        <v>678.99176988813485</v>
      </c>
      <c r="AE27" s="174">
        <v>666.22996178271273</v>
      </c>
      <c r="AF27" s="174">
        <v>653.46815367729073</v>
      </c>
      <c r="AG27" s="174">
        <v>640.70634557186872</v>
      </c>
      <c r="AH27" s="174">
        <v>627.9445374664466</v>
      </c>
      <c r="AI27" s="174">
        <v>615.1827293610246</v>
      </c>
      <c r="AJ27" s="174">
        <v>602.42092125560248</v>
      </c>
    </row>
    <row r="28" spans="1:36">
      <c r="A28" t="str">
        <f>LEFT(A27, 1) &amp; "M" &amp; MID(A27, 3, 20)</f>
        <v>RM3ReLosAngs</v>
      </c>
      <c r="B28" t="s">
        <v>215</v>
      </c>
      <c r="C28" t="str">
        <f t="shared" si="2"/>
        <v>ATB_2020_mid</v>
      </c>
      <c r="D28" s="174">
        <v>3054.318209074861</v>
      </c>
      <c r="E28" s="174">
        <v>2796.2450712039476</v>
      </c>
      <c r="F28" s="174">
        <v>2644.2786630962364</v>
      </c>
      <c r="G28" s="174">
        <v>2492.3122549885256</v>
      </c>
      <c r="H28" s="174">
        <v>2340.3458468808144</v>
      </c>
      <c r="I28" s="174">
        <v>2188.3794387731036</v>
      </c>
      <c r="J28" s="174">
        <v>2036.4130306653924</v>
      </c>
      <c r="K28" s="174">
        <v>1884.4466225576816</v>
      </c>
      <c r="L28" s="174">
        <v>1732.4802144499708</v>
      </c>
      <c r="M28" s="174">
        <v>1580.5138063422601</v>
      </c>
      <c r="N28" s="174">
        <v>1428.5473982345493</v>
      </c>
      <c r="O28" s="174">
        <v>1276.5809901268385</v>
      </c>
      <c r="P28" s="174">
        <v>1124.6145820191289</v>
      </c>
      <c r="Q28" s="174">
        <v>1111.2667070863747</v>
      </c>
      <c r="R28" s="174">
        <v>1097.9188321536203</v>
      </c>
      <c r="S28" s="174">
        <v>1084.5709572208661</v>
      </c>
      <c r="T28" s="174">
        <v>1071.223082288112</v>
      </c>
      <c r="U28" s="174">
        <v>1057.8752073553576</v>
      </c>
      <c r="V28" s="174">
        <v>1044.5273324226034</v>
      </c>
      <c r="W28" s="174">
        <v>1031.1794574898493</v>
      </c>
      <c r="X28" s="174">
        <v>1017.831582557095</v>
      </c>
      <c r="Y28" s="174">
        <v>1004.4837076243407</v>
      </c>
      <c r="Z28" s="174">
        <v>991.13583269158642</v>
      </c>
      <c r="AA28" s="174">
        <v>977.78795775883225</v>
      </c>
      <c r="AB28" s="174">
        <v>964.44008282607797</v>
      </c>
      <c r="AC28" s="174">
        <v>951.09220789332369</v>
      </c>
      <c r="AD28" s="174">
        <v>937.74433296056952</v>
      </c>
      <c r="AE28" s="174">
        <v>924.39645802781524</v>
      </c>
      <c r="AF28" s="174">
        <v>911.04858309506096</v>
      </c>
      <c r="AG28" s="174">
        <v>897.70070816230668</v>
      </c>
      <c r="AH28" s="174">
        <v>884.35283322955252</v>
      </c>
      <c r="AI28" s="174">
        <v>871.00495829679824</v>
      </c>
      <c r="AJ28" s="174">
        <v>857.6570833640435</v>
      </c>
    </row>
    <row r="29" spans="1:36">
      <c r="A29" t="str">
        <f>LEFT(A28, 1) &amp; "C" &amp; MID(A28, 3, 20)</f>
        <v>RC3ReLosAngs</v>
      </c>
      <c r="B29" t="s">
        <v>215</v>
      </c>
      <c r="C29" t="str">
        <f t="shared" si="2"/>
        <v>ATB_2020_high</v>
      </c>
      <c r="D29" s="174">
        <v>3054.318209074861</v>
      </c>
      <c r="E29" s="174">
        <v>2796.2450712039476</v>
      </c>
      <c r="F29" s="174">
        <v>2762.9653874516584</v>
      </c>
      <c r="G29" s="174">
        <v>2729.6857036993697</v>
      </c>
      <c r="H29" s="174">
        <v>2696.4060199470809</v>
      </c>
      <c r="I29" s="174">
        <v>2663.1263361947922</v>
      </c>
      <c r="J29" s="174">
        <v>2629.8466524425035</v>
      </c>
      <c r="K29" s="174">
        <v>2596.5669686902143</v>
      </c>
      <c r="L29" s="174">
        <v>2563.2872849379255</v>
      </c>
      <c r="M29" s="174">
        <v>2530.0076011856368</v>
      </c>
      <c r="N29" s="174">
        <v>2496.727917433348</v>
      </c>
      <c r="O29" s="174">
        <v>2463.4482336810588</v>
      </c>
      <c r="P29" s="174">
        <v>2430.1685499287696</v>
      </c>
      <c r="Q29" s="174">
        <v>2364.8908515332878</v>
      </c>
      <c r="R29" s="174">
        <v>2299.613153137806</v>
      </c>
      <c r="S29" s="174">
        <v>2234.3354547423241</v>
      </c>
      <c r="T29" s="174">
        <v>2169.0577563468419</v>
      </c>
      <c r="U29" s="174">
        <v>2103.78005795136</v>
      </c>
      <c r="V29" s="174">
        <v>2038.5023595558782</v>
      </c>
      <c r="W29" s="174">
        <v>1973.2246611603962</v>
      </c>
      <c r="X29" s="174">
        <v>1907.9469627649139</v>
      </c>
      <c r="Y29" s="174">
        <v>1842.6692643694319</v>
      </c>
      <c r="Z29" s="174">
        <v>1777.3915659739496</v>
      </c>
      <c r="AA29" s="174">
        <v>1712.1138675784675</v>
      </c>
      <c r="AB29" s="174">
        <v>1646.8361691829853</v>
      </c>
      <c r="AC29" s="174">
        <v>1581.5584707875032</v>
      </c>
      <c r="AD29" s="174">
        <v>1516.2807723920212</v>
      </c>
      <c r="AE29" s="174">
        <v>1451.0030739965389</v>
      </c>
      <c r="AF29" s="174">
        <v>1385.7253756010568</v>
      </c>
      <c r="AG29" s="174">
        <v>1320.4476772055746</v>
      </c>
      <c r="AH29" s="174">
        <v>1255.1699788100925</v>
      </c>
      <c r="AI29" s="174">
        <v>1189.8922804146105</v>
      </c>
      <c r="AJ29" s="174">
        <v>1124.6145820191289</v>
      </c>
    </row>
    <row r="30" spans="1:36">
      <c r="A30" s="177" t="s">
        <v>261</v>
      </c>
      <c r="B30" t="s">
        <v>9</v>
      </c>
      <c r="C30" t="str">
        <f t="shared" si="2"/>
        <v>ATB_2020_low</v>
      </c>
      <c r="D30" s="174">
        <v>1750.7580673054586</v>
      </c>
      <c r="E30" s="174">
        <v>1690.5034948638927</v>
      </c>
      <c r="F30" s="174">
        <v>1628.9224497924565</v>
      </c>
      <c r="G30" s="174">
        <v>1566.0149320911464</v>
      </c>
      <c r="H30" s="174">
        <v>1501.7809417599638</v>
      </c>
      <c r="I30" s="174">
        <v>1436.2204787989099</v>
      </c>
      <c r="J30" s="174">
        <v>1369.3335432079823</v>
      </c>
      <c r="K30" s="174">
        <v>1301.120134987184</v>
      </c>
      <c r="L30" s="174">
        <v>1231.5802541365126</v>
      </c>
      <c r="M30" s="174">
        <v>1160.7139006559692</v>
      </c>
      <c r="N30" s="174">
        <v>1088.5210745455531</v>
      </c>
      <c r="O30" s="174">
        <v>1015.0017758052646</v>
      </c>
      <c r="P30" s="174">
        <v>940.15600443510436</v>
      </c>
      <c r="Q30" s="174">
        <v>927.4367975491607</v>
      </c>
      <c r="R30" s="174">
        <v>914.67546477954431</v>
      </c>
      <c r="S30" s="174">
        <v>901.87200612625577</v>
      </c>
      <c r="T30" s="174">
        <v>889.02642158929427</v>
      </c>
      <c r="U30" s="174">
        <v>876.13871116866017</v>
      </c>
      <c r="V30" s="174">
        <v>863.20887486435379</v>
      </c>
      <c r="W30" s="174">
        <v>850.23691267637457</v>
      </c>
      <c r="X30" s="174">
        <v>837.22282460472263</v>
      </c>
      <c r="Y30" s="174">
        <v>824.16661064939876</v>
      </c>
      <c r="Z30" s="174">
        <v>811.06827081040183</v>
      </c>
      <c r="AA30" s="174">
        <v>797.92780508773228</v>
      </c>
      <c r="AB30" s="174">
        <v>784.74521348139024</v>
      </c>
      <c r="AC30" s="174">
        <v>771.52049599137558</v>
      </c>
      <c r="AD30" s="174">
        <v>758.25365261768889</v>
      </c>
      <c r="AE30" s="174">
        <v>744.94468336032855</v>
      </c>
      <c r="AF30" s="174">
        <v>731.59358821929663</v>
      </c>
      <c r="AG30" s="174">
        <v>718.20036719459154</v>
      </c>
      <c r="AH30" s="174">
        <v>704.76502028621417</v>
      </c>
      <c r="AI30" s="174">
        <v>691.28754749416441</v>
      </c>
      <c r="AJ30" s="174">
        <v>677.76794881844148</v>
      </c>
    </row>
    <row r="31" spans="1:36">
      <c r="A31" t="str">
        <f>LEFT(A30, 1) &amp; "M" &amp; MID(A30, 3, 20)</f>
        <v>RM3LaLTRG11</v>
      </c>
      <c r="B31" t="s">
        <v>9</v>
      </c>
      <c r="C31" t="str">
        <f t="shared" si="2"/>
        <v>ATB_2020_mid</v>
      </c>
      <c r="D31" s="174">
        <v>1750.7580673054586</v>
      </c>
      <c r="E31" s="174">
        <v>1714.8418206232893</v>
      </c>
      <c r="F31" s="174">
        <v>1678.5952959178042</v>
      </c>
      <c r="G31" s="174">
        <v>1642.0184931890035</v>
      </c>
      <c r="H31" s="174">
        <v>1605.1114124368844</v>
      </c>
      <c r="I31" s="174">
        <v>1567.8740536614496</v>
      </c>
      <c r="J31" s="174">
        <v>1530.3064168626979</v>
      </c>
      <c r="K31" s="174">
        <v>1492.4085020406299</v>
      </c>
      <c r="L31" s="174">
        <v>1454.1803091952443</v>
      </c>
      <c r="M31" s="174">
        <v>1415.621838326543</v>
      </c>
      <c r="N31" s="174">
        <v>1376.7330894345243</v>
      </c>
      <c r="O31" s="174">
        <v>1337.5140625191891</v>
      </c>
      <c r="P31" s="174">
        <v>1297.9647575805379</v>
      </c>
      <c r="Q31" s="174">
        <v>1284.5735276032503</v>
      </c>
      <c r="R31" s="174">
        <v>1271.1640607466834</v>
      </c>
      <c r="S31" s="174">
        <v>1257.7363570108389</v>
      </c>
      <c r="T31" s="174">
        <v>1244.2904163957137</v>
      </c>
      <c r="U31" s="174">
        <v>1230.8262389013109</v>
      </c>
      <c r="V31" s="174">
        <v>1217.3438245276282</v>
      </c>
      <c r="W31" s="174">
        <v>1203.8431732746669</v>
      </c>
      <c r="X31" s="174">
        <v>1190.3242851424272</v>
      </c>
      <c r="Y31" s="174">
        <v>1176.7871601309078</v>
      </c>
      <c r="Z31" s="174">
        <v>1163.2317982401094</v>
      </c>
      <c r="AA31" s="174">
        <v>1149.6581994700318</v>
      </c>
      <c r="AB31" s="174">
        <v>1136.0663638206759</v>
      </c>
      <c r="AC31" s="174">
        <v>1122.456291292041</v>
      </c>
      <c r="AD31" s="174">
        <v>1108.827981884127</v>
      </c>
      <c r="AE31" s="174">
        <v>1095.1814355969341</v>
      </c>
      <c r="AF31" s="174">
        <v>1081.5166524304614</v>
      </c>
      <c r="AG31" s="174">
        <v>1067.8336323847107</v>
      </c>
      <c r="AH31" s="174">
        <v>1054.132375459681</v>
      </c>
      <c r="AI31" s="174">
        <v>1040.4128816553716</v>
      </c>
      <c r="AJ31" s="174">
        <v>1026.6751509717835</v>
      </c>
    </row>
    <row r="32" spans="1:36">
      <c r="A32" t="str">
        <f>LEFT(A31, 1) &amp; "C" &amp; MID(A31, 3, 20)</f>
        <v>RC3LaLTRG11</v>
      </c>
      <c r="B32" t="s">
        <v>9</v>
      </c>
      <c r="C32" t="str">
        <f t="shared" si="2"/>
        <v>ATB_2020_high</v>
      </c>
      <c r="D32" s="174">
        <v>1750.7580673054586</v>
      </c>
      <c r="E32" s="174">
        <v>1722.2106922616431</v>
      </c>
      <c r="F32" s="174">
        <v>1693.7561177964549</v>
      </c>
      <c r="G32" s="174">
        <v>1665.3943439098912</v>
      </c>
      <c r="H32" s="174">
        <v>1637.1253706019525</v>
      </c>
      <c r="I32" s="174">
        <v>1608.9491978726403</v>
      </c>
      <c r="J32" s="174">
        <v>1580.8658257219531</v>
      </c>
      <c r="K32" s="174">
        <v>1552.8752541498927</v>
      </c>
      <c r="L32" s="174">
        <v>1524.9774831564575</v>
      </c>
      <c r="M32" s="174">
        <v>1497.1725127416473</v>
      </c>
      <c r="N32" s="174">
        <v>1469.4603429054634</v>
      </c>
      <c r="O32" s="174">
        <v>1441.8409736479045</v>
      </c>
      <c r="P32" s="174">
        <v>1414.3144049689718</v>
      </c>
      <c r="Q32" s="174">
        <v>1406.4943020199782</v>
      </c>
      <c r="R32" s="174">
        <v>1398.669311521802</v>
      </c>
      <c r="S32" s="174">
        <v>1390.8394334744426</v>
      </c>
      <c r="T32" s="174">
        <v>1383.0046678779001</v>
      </c>
      <c r="U32" s="174">
        <v>1375.1650147321739</v>
      </c>
      <c r="V32" s="174">
        <v>1367.3204740372635</v>
      </c>
      <c r="W32" s="174">
        <v>1359.4710457931708</v>
      </c>
      <c r="X32" s="174">
        <v>1351.6167299998945</v>
      </c>
      <c r="Y32" s="174">
        <v>1343.7575266574345</v>
      </c>
      <c r="Z32" s="174">
        <v>1335.8934357657918</v>
      </c>
      <c r="AA32" s="174">
        <v>1328.0244573249654</v>
      </c>
      <c r="AB32" s="174">
        <v>1320.1505913349558</v>
      </c>
      <c r="AC32" s="174">
        <v>1312.2718377957631</v>
      </c>
      <c r="AD32" s="174">
        <v>1304.3881967073867</v>
      </c>
      <c r="AE32" s="174">
        <v>1296.4996680698271</v>
      </c>
      <c r="AF32" s="174">
        <v>1288.6062518830838</v>
      </c>
      <c r="AG32" s="174">
        <v>1280.7079481471574</v>
      </c>
      <c r="AH32" s="174">
        <v>1272.804756862047</v>
      </c>
      <c r="AI32" s="174">
        <v>1264.8966780277544</v>
      </c>
      <c r="AJ32" s="174">
        <v>1256.9837116442786</v>
      </c>
    </row>
    <row r="33" spans="1:36">
      <c r="A33" s="177" t="s">
        <v>262</v>
      </c>
      <c r="B33" t="s">
        <v>15</v>
      </c>
      <c r="C33" t="str">
        <f t="shared" si="2"/>
        <v>ATB_2020_low</v>
      </c>
      <c r="D33" s="174">
        <v>4628.9562148081668</v>
      </c>
      <c r="E33" s="174">
        <v>4310.2544240999541</v>
      </c>
      <c r="F33" s="174">
        <v>4045.754865350043</v>
      </c>
      <c r="G33" s="174">
        <v>3810.4921422643092</v>
      </c>
      <c r="H33" s="174">
        <v>3596.4764651428895</v>
      </c>
      <c r="I33" s="174">
        <v>3399.9050304958396</v>
      </c>
      <c r="J33" s="174">
        <v>3218.4950945241717</v>
      </c>
      <c r="K33" s="174">
        <v>3050.6365896643106</v>
      </c>
      <c r="L33" s="174">
        <v>2895.0569419632184</v>
      </c>
      <c r="M33" s="174">
        <v>2750.6697915618438</v>
      </c>
      <c r="N33" s="174">
        <v>2616.5009521444695</v>
      </c>
      <c r="O33" s="174">
        <v>2491.650527492865</v>
      </c>
      <c r="P33" s="174">
        <v>2375.2732988530911</v>
      </c>
      <c r="Q33" s="174">
        <v>2266.5688398734305</v>
      </c>
      <c r="R33" s="174">
        <v>2164.776976377645</v>
      </c>
      <c r="S33" s="174">
        <v>2114.4866440493538</v>
      </c>
      <c r="T33" s="174">
        <v>2069.7295115319153</v>
      </c>
      <c r="U33" s="174">
        <v>2029.8962705461104</v>
      </c>
      <c r="V33" s="174">
        <v>1994.4009865680721</v>
      </c>
      <c r="W33" s="174">
        <v>1962.6774779004973</v>
      </c>
      <c r="X33" s="174">
        <v>1934.176212483118</v>
      </c>
      <c r="Y33" s="174">
        <v>1908.3616465224654</v>
      </c>
      <c r="Z33" s="174">
        <v>1884.7099638557561</v>
      </c>
      <c r="AA33" s="174">
        <v>1862.7071955357562</v>
      </c>
      <c r="AB33" s="174">
        <v>1841.8477109719454</v>
      </c>
      <c r="AC33" s="174">
        <v>1821.6330787230397</v>
      </c>
      <c r="AD33" s="174">
        <v>1801.5712991876023</v>
      </c>
      <c r="AE33" s="174">
        <v>1781.1764147380115</v>
      </c>
      <c r="AF33" s="174">
        <v>1759.9685065883102</v>
      </c>
      <c r="AG33" s="174">
        <v>1737.4740929203654</v>
      </c>
      <c r="AH33" s="174">
        <v>1713.2269504723645</v>
      </c>
      <c r="AI33" s="174">
        <v>1686.7693929700504</v>
      </c>
      <c r="AJ33" s="174">
        <v>1657.654055819959</v>
      </c>
    </row>
    <row r="34" spans="1:36">
      <c r="A34" t="str">
        <f>LEFT(A33, 1) &amp; "M" &amp; MID(A33, 3, 20)</f>
        <v>RM3OfOTRG66</v>
      </c>
      <c r="B34" t="s">
        <v>15</v>
      </c>
      <c r="C34" t="str">
        <f t="shared" si="2"/>
        <v>ATB_2020_mid</v>
      </c>
      <c r="D34" s="174">
        <v>4628.9562148081668</v>
      </c>
      <c r="E34" s="174">
        <v>4368.5099853363727</v>
      </c>
      <c r="F34" s="174">
        <v>4154.9321240004347</v>
      </c>
      <c r="G34" s="174">
        <v>3967.6306806315106</v>
      </c>
      <c r="H34" s="174">
        <v>3799.7810051344964</v>
      </c>
      <c r="I34" s="174">
        <v>3648.0432730522512</v>
      </c>
      <c r="J34" s="174">
        <v>3510.3835742123665</v>
      </c>
      <c r="K34" s="174">
        <v>3385.3698330558136</v>
      </c>
      <c r="L34" s="174">
        <v>3271.8863393338529</v>
      </c>
      <c r="M34" s="174">
        <v>3168.9997311731554</v>
      </c>
      <c r="N34" s="174">
        <v>3075.8891946269086</v>
      </c>
      <c r="O34" s="174">
        <v>2991.8071635731967</v>
      </c>
      <c r="P34" s="174">
        <v>2916.0558045006164</v>
      </c>
      <c r="Q34" s="174">
        <v>2847.9722407095887</v>
      </c>
      <c r="R34" s="174">
        <v>2786.9188865719748</v>
      </c>
      <c r="S34" s="174">
        <v>2732.2769076493637</v>
      </c>
      <c r="T34" s="174">
        <v>2683.4416669504712</v>
      </c>
      <c r="U34" s="174">
        <v>2639.8194747698435</v>
      </c>
      <c r="V34" s="174">
        <v>2600.8252184500911</v>
      </c>
      <c r="W34" s="174">
        <v>2565.8806008237589</v>
      </c>
      <c r="X34" s="174">
        <v>2534.4128088911912</v>
      </c>
      <c r="Y34" s="174">
        <v>2505.8534924903574</v>
      </c>
      <c r="Z34" s="174">
        <v>2479.6379701830429</v>
      </c>
      <c r="AA34" s="174">
        <v>2455.204604273787</v>
      </c>
      <c r="AB34" s="174">
        <v>2431.9943034950516</v>
      </c>
      <c r="AC34" s="174">
        <v>2409.4501232887023</v>
      </c>
      <c r="AD34" s="174">
        <v>2387.0169415656892</v>
      </c>
      <c r="AE34" s="174">
        <v>2364.1411934615871</v>
      </c>
      <c r="AF34" s="174">
        <v>2340.2706526578072</v>
      </c>
      <c r="AG34" s="174">
        <v>2314.8542497903609</v>
      </c>
      <c r="AH34" s="174">
        <v>2287.3419206451849</v>
      </c>
      <c r="AI34" s="174">
        <v>2257.1844784626755</v>
      </c>
      <c r="AJ34" s="174">
        <v>2223.8335058977914</v>
      </c>
    </row>
    <row r="35" spans="1:36">
      <c r="A35" t="str">
        <f>LEFT(A34, 1) &amp; "C" &amp; MID(A34, 3, 20)</f>
        <v>RC3OfOTRG66</v>
      </c>
      <c r="B35" t="s">
        <v>15</v>
      </c>
      <c r="C35" t="str">
        <f t="shared" si="2"/>
        <v>ATB_2020_high</v>
      </c>
      <c r="D35" s="174">
        <v>4628.9562148081668</v>
      </c>
      <c r="E35" s="174">
        <v>4487.2246793088962</v>
      </c>
      <c r="F35" s="174">
        <v>4400.5090664326981</v>
      </c>
      <c r="G35" s="174">
        <v>4322.9813197046487</v>
      </c>
      <c r="H35" s="174">
        <v>4252.6970567194367</v>
      </c>
      <c r="I35" s="174">
        <v>4188.6413821529941</v>
      </c>
      <c r="J35" s="174">
        <v>4130.1477195307425</v>
      </c>
      <c r="K35" s="174">
        <v>4076.7100161908543</v>
      </c>
      <c r="L35" s="174">
        <v>4027.9066017331729</v>
      </c>
      <c r="M35" s="174">
        <v>3983.3644424690592</v>
      </c>
      <c r="N35" s="174">
        <v>3942.7405239574873</v>
      </c>
      <c r="O35" s="174">
        <v>3905.7113687196893</v>
      </c>
      <c r="P35" s="174">
        <v>3871.9667641640958</v>
      </c>
      <c r="Q35" s="174">
        <v>3841.2058215243064</v>
      </c>
      <c r="R35" s="174">
        <v>3813.134397772908</v>
      </c>
      <c r="S35" s="174">
        <v>3787.463351277228</v>
      </c>
      <c r="T35" s="174">
        <v>3763.9073272063024</v>
      </c>
      <c r="U35" s="174">
        <v>3742.1838906344442</v>
      </c>
      <c r="V35" s="174">
        <v>3722.0128943416307</v>
      </c>
      <c r="W35" s="174">
        <v>3703.1160089634564</v>
      </c>
      <c r="X35" s="174">
        <v>3685.2163678953939</v>
      </c>
      <c r="Y35" s="174">
        <v>3668.0382948793854</v>
      </c>
      <c r="Z35" s="174">
        <v>3651.3070921945432</v>
      </c>
      <c r="AA35" s="174">
        <v>3634.7488739596088</v>
      </c>
      <c r="AB35" s="174">
        <v>3618.0904334870916</v>
      </c>
      <c r="AC35" s="174">
        <v>3601.059136668699</v>
      </c>
      <c r="AD35" s="174">
        <v>3583.3828354926122</v>
      </c>
      <c r="AE35" s="174">
        <v>3564.7897972963988</v>
      </c>
      <c r="AF35" s="174">
        <v>3545.0086464400943</v>
      </c>
      <c r="AG35" s="174">
        <v>3523.7683158714422</v>
      </c>
      <c r="AH35" s="174">
        <v>3500.798006635925</v>
      </c>
      <c r="AI35" s="174">
        <v>3475.8271538172994</v>
      </c>
      <c r="AJ35" s="174">
        <v>3448.5853977207516</v>
      </c>
    </row>
    <row r="36" spans="1:36">
      <c r="B36" t="s">
        <v>223</v>
      </c>
      <c r="C36" t="str">
        <f>C27</f>
        <v>ATB_2020_low</v>
      </c>
      <c r="D36" s="175" cm="1">
        <f t="array" ref="D36:AJ38">[1]Storage!$AX$20:$CD$22</f>
        <v>291.97928028292182</v>
      </c>
      <c r="E36" s="174">
        <v>276</v>
      </c>
      <c r="F36" s="174">
        <v>214.96609998974535</v>
      </c>
      <c r="G36" s="174">
        <v>199.83567156376978</v>
      </c>
      <c r="H36" s="174">
        <v>184.70524313779424</v>
      </c>
      <c r="I36" s="174">
        <v>169.57481471181868</v>
      </c>
      <c r="J36" s="174">
        <v>154.44438628584311</v>
      </c>
      <c r="K36" s="174">
        <v>139.3139578598676</v>
      </c>
      <c r="L36" s="174">
        <v>131.73665737476102</v>
      </c>
      <c r="M36" s="174">
        <v>124.15935688965442</v>
      </c>
      <c r="N36" s="174">
        <v>116.58205640454783</v>
      </c>
      <c r="O36" s="174">
        <v>109.00475591944122</v>
      </c>
      <c r="P36" s="174">
        <v>101.4274554343346</v>
      </c>
      <c r="Q36" s="174">
        <v>99.443005219314998</v>
      </c>
      <c r="R36" s="174">
        <v>97.45855500429542</v>
      </c>
      <c r="S36" s="174">
        <v>95.474104789275813</v>
      </c>
      <c r="T36" s="174">
        <v>93.489654574256221</v>
      </c>
      <c r="U36" s="174">
        <v>91.505204359236629</v>
      </c>
      <c r="V36" s="174">
        <v>89.520754144217037</v>
      </c>
      <c r="W36" s="174">
        <v>87.53630392919743</v>
      </c>
      <c r="X36" s="174">
        <v>85.551853714177824</v>
      </c>
      <c r="Y36" s="174">
        <v>83.567403499158246</v>
      </c>
      <c r="Z36" s="174">
        <v>81.58295328413864</v>
      </c>
      <c r="AA36" s="174">
        <v>79.598503069119047</v>
      </c>
      <c r="AB36" s="174">
        <v>77.614052854099455</v>
      </c>
      <c r="AC36" s="174">
        <v>75.629602639079863</v>
      </c>
      <c r="AD36" s="174">
        <v>73.645152424060257</v>
      </c>
      <c r="AE36" s="174">
        <v>71.660702209040679</v>
      </c>
      <c r="AF36" s="174">
        <v>69.676251994021072</v>
      </c>
      <c r="AG36" s="174">
        <v>67.69180177900148</v>
      </c>
      <c r="AH36" s="174">
        <v>65.707351563981902</v>
      </c>
      <c r="AI36" s="174">
        <v>63.722901348962303</v>
      </c>
      <c r="AJ36" s="174">
        <v>61.738451133942824</v>
      </c>
    </row>
    <row r="37" spans="1:36">
      <c r="B37" t="s">
        <v>223</v>
      </c>
      <c r="C37" t="str">
        <f>C28</f>
        <v>ATB_2020_mid</v>
      </c>
      <c r="D37" s="174">
        <v>291.97928028292182</v>
      </c>
      <c r="E37" s="174">
        <v>276</v>
      </c>
      <c r="F37" s="174">
        <v>260.02071971707818</v>
      </c>
      <c r="G37" s="174">
        <v>243.91350828899991</v>
      </c>
      <c r="H37" s="174">
        <v>227.80629686092172</v>
      </c>
      <c r="I37" s="174">
        <v>211.6990854328435</v>
      </c>
      <c r="J37" s="174">
        <v>195.59187400476532</v>
      </c>
      <c r="K37" s="174">
        <v>179.48466257668713</v>
      </c>
      <c r="L37" s="174">
        <v>172.80486605225946</v>
      </c>
      <c r="M37" s="174">
        <v>166.12506952783178</v>
      </c>
      <c r="N37" s="174">
        <v>159.44527300340414</v>
      </c>
      <c r="O37" s="174">
        <v>152.76547647897647</v>
      </c>
      <c r="P37" s="174">
        <v>146.08567995454871</v>
      </c>
      <c r="Q37" s="174">
        <v>144.25960895511687</v>
      </c>
      <c r="R37" s="174">
        <v>142.43353795568501</v>
      </c>
      <c r="S37" s="174">
        <v>140.60746695625318</v>
      </c>
      <c r="T37" s="174">
        <v>138.78139595682131</v>
      </c>
      <c r="U37" s="174">
        <v>136.95532495738945</v>
      </c>
      <c r="V37" s="174">
        <v>135.12925395795762</v>
      </c>
      <c r="W37" s="174">
        <v>133.30318295852575</v>
      </c>
      <c r="X37" s="174">
        <v>131.47711195909392</v>
      </c>
      <c r="Y37" s="174">
        <v>129.65104095966205</v>
      </c>
      <c r="Z37" s="174">
        <v>127.82496996023021</v>
      </c>
      <c r="AA37" s="174">
        <v>125.99889896079836</v>
      </c>
      <c r="AB37" s="174">
        <v>124.17282796136649</v>
      </c>
      <c r="AC37" s="174">
        <v>122.34675696193464</v>
      </c>
      <c r="AD37" s="174">
        <v>120.5206859625028</v>
      </c>
      <c r="AE37" s="174">
        <v>118.69461496307093</v>
      </c>
      <c r="AF37" s="174">
        <v>116.86854396363908</v>
      </c>
      <c r="AG37" s="174">
        <v>115.04247296420724</v>
      </c>
      <c r="AH37" s="174">
        <v>113.21640196477537</v>
      </c>
      <c r="AI37" s="174">
        <v>111.39033096534352</v>
      </c>
      <c r="AJ37" s="174">
        <v>109.56425996591155</v>
      </c>
    </row>
    <row r="38" spans="1:36">
      <c r="B38" t="s">
        <v>223</v>
      </c>
      <c r="C38" t="str">
        <f>C29</f>
        <v>ATB_2020_high</v>
      </c>
      <c r="D38" s="174">
        <v>291.97928028292182</v>
      </c>
      <c r="E38" s="174">
        <v>276</v>
      </c>
      <c r="F38" s="174">
        <v>268.76791443850271</v>
      </c>
      <c r="G38" s="174">
        <v>261.53582887700537</v>
      </c>
      <c r="H38" s="174">
        <v>254.30374331550803</v>
      </c>
      <c r="I38" s="174">
        <v>247.07165775401069</v>
      </c>
      <c r="J38" s="174">
        <v>239.83957219251337</v>
      </c>
      <c r="K38" s="174">
        <v>232.60748663101603</v>
      </c>
      <c r="L38" s="174">
        <v>227.17604278074865</v>
      </c>
      <c r="M38" s="174">
        <v>221.74459893048126</v>
      </c>
      <c r="N38" s="174">
        <v>216.31315508021387</v>
      </c>
      <c r="O38" s="174">
        <v>210.88171122994655</v>
      </c>
      <c r="P38" s="174">
        <v>205.45026737967916</v>
      </c>
      <c r="Q38" s="174">
        <v>202.88213903743315</v>
      </c>
      <c r="R38" s="174">
        <v>200.31401069518719</v>
      </c>
      <c r="S38" s="174">
        <v>197.74588235294121</v>
      </c>
      <c r="T38" s="174">
        <v>195.17775401069522</v>
      </c>
      <c r="U38" s="174">
        <v>192.60962566844924</v>
      </c>
      <c r="V38" s="174">
        <v>190.04149732620328</v>
      </c>
      <c r="W38" s="174">
        <v>187.47336898395727</v>
      </c>
      <c r="X38" s="174">
        <v>184.90524064171129</v>
      </c>
      <c r="Y38" s="174">
        <v>182.3371122994653</v>
      </c>
      <c r="Z38" s="174">
        <v>179.76898395721935</v>
      </c>
      <c r="AA38" s="174">
        <v>177.20085561497336</v>
      </c>
      <c r="AB38" s="174">
        <v>174.63272727272735</v>
      </c>
      <c r="AC38" s="174">
        <v>172.06459893048137</v>
      </c>
      <c r="AD38" s="174">
        <v>169.49647058823541</v>
      </c>
      <c r="AE38" s="174">
        <v>166.92834224598943</v>
      </c>
      <c r="AF38" s="174">
        <v>164.36021390374344</v>
      </c>
      <c r="AG38" s="174">
        <v>161.79208556149743</v>
      </c>
      <c r="AH38" s="174">
        <v>159.22395721925147</v>
      </c>
      <c r="AI38" s="174">
        <v>156.65582887700549</v>
      </c>
      <c r="AJ38" s="174">
        <v>154.08770053475939</v>
      </c>
    </row>
    <row r="39" spans="1:36">
      <c r="B39" t="s">
        <v>206</v>
      </c>
      <c r="C39" t="str">
        <f t="shared" si="2"/>
        <v>ATB_2020_low</v>
      </c>
      <c r="D39" s="174">
        <f t="shared" ref="D39:AJ39" si="3">D36+0.5*D48</f>
        <v>459.65578725699106</v>
      </c>
      <c r="E39" s="174">
        <f t="shared" si="3"/>
        <v>434.5</v>
      </c>
      <c r="F39" s="174">
        <f t="shared" si="3"/>
        <v>338.41583494762449</v>
      </c>
      <c r="G39" s="174">
        <f t="shared" si="3"/>
        <v>314.59637425528251</v>
      </c>
      <c r="H39" s="174">
        <f t="shared" si="3"/>
        <v>290.77691356294054</v>
      </c>
      <c r="I39" s="174">
        <f t="shared" si="3"/>
        <v>266.95745287059862</v>
      </c>
      <c r="J39" s="174">
        <f t="shared" si="3"/>
        <v>243.13799217825664</v>
      </c>
      <c r="K39" s="174">
        <f t="shared" si="3"/>
        <v>219.31853148591478</v>
      </c>
      <c r="L39" s="174">
        <f t="shared" si="3"/>
        <v>207.38977401932488</v>
      </c>
      <c r="M39" s="174">
        <f t="shared" si="3"/>
        <v>195.46101655273495</v>
      </c>
      <c r="N39" s="174">
        <f t="shared" si="3"/>
        <v>183.53225908614505</v>
      </c>
      <c r="O39" s="174">
        <f t="shared" si="3"/>
        <v>171.60350161955512</v>
      </c>
      <c r="P39" s="174">
        <f t="shared" si="3"/>
        <v>159.67474415296516</v>
      </c>
      <c r="Q39" s="174">
        <f t="shared" si="3"/>
        <v>156.55067307171149</v>
      </c>
      <c r="R39" s="174">
        <f t="shared" si="3"/>
        <v>153.42660199045781</v>
      </c>
      <c r="S39" s="174">
        <f t="shared" si="3"/>
        <v>150.30253090920414</v>
      </c>
      <c r="T39" s="174">
        <f t="shared" si="3"/>
        <v>147.17845982795046</v>
      </c>
      <c r="U39" s="174">
        <f t="shared" si="3"/>
        <v>144.05438874669679</v>
      </c>
      <c r="V39" s="174">
        <f t="shared" si="3"/>
        <v>140.93031766544311</v>
      </c>
      <c r="W39" s="174">
        <f t="shared" si="3"/>
        <v>137.80624658418944</v>
      </c>
      <c r="X39" s="174">
        <f t="shared" si="3"/>
        <v>134.68217550293576</v>
      </c>
      <c r="Y39" s="174">
        <f t="shared" si="3"/>
        <v>131.55810442168209</v>
      </c>
      <c r="Z39" s="174">
        <f t="shared" si="3"/>
        <v>128.43403334042841</v>
      </c>
      <c r="AA39" s="174">
        <f t="shared" si="3"/>
        <v>125.30996225917474</v>
      </c>
      <c r="AB39" s="174">
        <f t="shared" si="3"/>
        <v>122.18589117792106</v>
      </c>
      <c r="AC39" s="174">
        <f t="shared" si="3"/>
        <v>119.06182009666739</v>
      </c>
      <c r="AD39" s="174">
        <f t="shared" si="3"/>
        <v>115.9377490154137</v>
      </c>
      <c r="AE39" s="174">
        <f t="shared" si="3"/>
        <v>112.81367793416004</v>
      </c>
      <c r="AF39" s="174">
        <f t="shared" si="3"/>
        <v>109.68960685290637</v>
      </c>
      <c r="AG39" s="174">
        <f t="shared" si="3"/>
        <v>106.56553577165269</v>
      </c>
      <c r="AH39" s="174">
        <f t="shared" si="3"/>
        <v>103.44146469039904</v>
      </c>
      <c r="AI39" s="174">
        <f t="shared" si="3"/>
        <v>100.31739360914537</v>
      </c>
      <c r="AJ39" s="174">
        <f t="shared" si="3"/>
        <v>97.193322527891866</v>
      </c>
    </row>
    <row r="40" spans="1:36">
      <c r="B40" t="s">
        <v>206</v>
      </c>
      <c r="C40" t="str">
        <f t="shared" si="2"/>
        <v>ATB_2020_mid</v>
      </c>
      <c r="D40" s="174">
        <f t="shared" ref="D40:AJ40" si="4">D37+0.5*D49</f>
        <v>459.65578725699106</v>
      </c>
      <c r="E40" s="174">
        <f t="shared" si="4"/>
        <v>434.5</v>
      </c>
      <c r="F40" s="174">
        <f t="shared" si="4"/>
        <v>409.34421274300894</v>
      </c>
      <c r="G40" s="174">
        <f t="shared" si="4"/>
        <v>383.98702663612482</v>
      </c>
      <c r="H40" s="174">
        <f t="shared" si="4"/>
        <v>358.62984052924088</v>
      </c>
      <c r="I40" s="174">
        <f t="shared" si="4"/>
        <v>333.27265442235688</v>
      </c>
      <c r="J40" s="174">
        <f t="shared" si="4"/>
        <v>307.91546831547294</v>
      </c>
      <c r="K40" s="174">
        <f t="shared" si="4"/>
        <v>282.55828220858899</v>
      </c>
      <c r="L40" s="174">
        <f t="shared" si="4"/>
        <v>272.04244311487946</v>
      </c>
      <c r="M40" s="174">
        <f t="shared" si="4"/>
        <v>261.52660402116999</v>
      </c>
      <c r="N40" s="174">
        <f t="shared" si="4"/>
        <v>251.01076492746049</v>
      </c>
      <c r="O40" s="174">
        <f t="shared" si="4"/>
        <v>240.49492583375098</v>
      </c>
      <c r="P40" s="174">
        <f t="shared" si="4"/>
        <v>229.97908674004134</v>
      </c>
      <c r="Q40" s="174">
        <f t="shared" si="4"/>
        <v>227.10434815579089</v>
      </c>
      <c r="R40" s="174">
        <f t="shared" si="4"/>
        <v>224.22960957154038</v>
      </c>
      <c r="S40" s="174">
        <f t="shared" si="4"/>
        <v>221.35487098728987</v>
      </c>
      <c r="T40" s="174">
        <f t="shared" si="4"/>
        <v>218.48013240303936</v>
      </c>
      <c r="U40" s="174">
        <f t="shared" si="4"/>
        <v>215.60539381878883</v>
      </c>
      <c r="V40" s="174">
        <f t="shared" si="4"/>
        <v>212.73065523453835</v>
      </c>
      <c r="W40" s="174">
        <f t="shared" si="4"/>
        <v>209.85591665028784</v>
      </c>
      <c r="X40" s="174">
        <f t="shared" si="4"/>
        <v>206.98117806603733</v>
      </c>
      <c r="Y40" s="174">
        <f t="shared" si="4"/>
        <v>204.10643948178682</v>
      </c>
      <c r="Z40" s="174">
        <f t="shared" si="4"/>
        <v>201.23170089753631</v>
      </c>
      <c r="AA40" s="174">
        <f t="shared" si="4"/>
        <v>198.35696231328581</v>
      </c>
      <c r="AB40" s="174">
        <f t="shared" si="4"/>
        <v>195.4822237290353</v>
      </c>
      <c r="AC40" s="174">
        <f t="shared" si="4"/>
        <v>192.60748514478479</v>
      </c>
      <c r="AD40" s="174">
        <f t="shared" si="4"/>
        <v>189.73274656053428</v>
      </c>
      <c r="AE40" s="174">
        <f t="shared" si="4"/>
        <v>186.85800797628377</v>
      </c>
      <c r="AF40" s="174">
        <f t="shared" si="4"/>
        <v>183.98326939203326</v>
      </c>
      <c r="AG40" s="174">
        <f t="shared" si="4"/>
        <v>181.10853080778276</v>
      </c>
      <c r="AH40" s="174">
        <f t="shared" si="4"/>
        <v>178.23379222353225</v>
      </c>
      <c r="AI40" s="174">
        <f t="shared" si="4"/>
        <v>175.35905363928174</v>
      </c>
      <c r="AJ40" s="174">
        <f t="shared" si="4"/>
        <v>172.48431505503106</v>
      </c>
    </row>
    <row r="41" spans="1:36">
      <c r="B41" t="s">
        <v>206</v>
      </c>
      <c r="C41" t="str">
        <f t="shared" si="2"/>
        <v>ATB_2020_high</v>
      </c>
      <c r="D41" s="174">
        <f t="shared" ref="D41:AJ41" si="5">D38+0.5*D50</f>
        <v>459.65578725699106</v>
      </c>
      <c r="E41" s="174">
        <f t="shared" si="5"/>
        <v>434.5</v>
      </c>
      <c r="F41" s="174">
        <f t="shared" si="5"/>
        <v>423.11470588235301</v>
      </c>
      <c r="G41" s="174">
        <f t="shared" si="5"/>
        <v>411.7294117647059</v>
      </c>
      <c r="H41" s="174">
        <f t="shared" si="5"/>
        <v>400.34411764705885</v>
      </c>
      <c r="I41" s="174">
        <f t="shared" si="5"/>
        <v>388.95882352941175</v>
      </c>
      <c r="J41" s="174">
        <f t="shared" si="5"/>
        <v>377.57352941176475</v>
      </c>
      <c r="K41" s="174">
        <f t="shared" si="5"/>
        <v>366.18823529411759</v>
      </c>
      <c r="L41" s="174">
        <f t="shared" si="5"/>
        <v>357.63764705882352</v>
      </c>
      <c r="M41" s="174">
        <f t="shared" si="5"/>
        <v>349.08705882352939</v>
      </c>
      <c r="N41" s="174">
        <f t="shared" si="5"/>
        <v>340.53647058823526</v>
      </c>
      <c r="O41" s="174">
        <f t="shared" si="5"/>
        <v>331.98588235294119</v>
      </c>
      <c r="P41" s="174">
        <f t="shared" si="5"/>
        <v>323.43529411764706</v>
      </c>
      <c r="Q41" s="174">
        <f t="shared" si="5"/>
        <v>319.39235294117645</v>
      </c>
      <c r="R41" s="174">
        <f t="shared" si="5"/>
        <v>315.34941176470591</v>
      </c>
      <c r="S41" s="174">
        <f t="shared" si="5"/>
        <v>311.30647058823536</v>
      </c>
      <c r="T41" s="174">
        <f t="shared" si="5"/>
        <v>307.26352941176475</v>
      </c>
      <c r="U41" s="174">
        <f t="shared" si="5"/>
        <v>303.2205882352942</v>
      </c>
      <c r="V41" s="174">
        <f t="shared" si="5"/>
        <v>299.17764705882365</v>
      </c>
      <c r="W41" s="174">
        <f t="shared" si="5"/>
        <v>295.13470588235305</v>
      </c>
      <c r="X41" s="174">
        <f t="shared" si="5"/>
        <v>291.09176470588244</v>
      </c>
      <c r="Y41" s="174">
        <f t="shared" si="5"/>
        <v>287.04882352941183</v>
      </c>
      <c r="Z41" s="174">
        <f t="shared" si="5"/>
        <v>283.00588235294128</v>
      </c>
      <c r="AA41" s="174">
        <f t="shared" si="5"/>
        <v>278.96294117647074</v>
      </c>
      <c r="AB41" s="174">
        <f t="shared" si="5"/>
        <v>274.92000000000013</v>
      </c>
      <c r="AC41" s="174">
        <f t="shared" si="5"/>
        <v>270.87705882352952</v>
      </c>
      <c r="AD41" s="174">
        <f t="shared" si="5"/>
        <v>266.83411764705897</v>
      </c>
      <c r="AE41" s="174">
        <f t="shared" si="5"/>
        <v>262.79117647058843</v>
      </c>
      <c r="AF41" s="174">
        <f t="shared" si="5"/>
        <v>258.74823529411782</v>
      </c>
      <c r="AG41" s="174">
        <f t="shared" si="5"/>
        <v>254.70529411764721</v>
      </c>
      <c r="AH41" s="174">
        <f t="shared" si="5"/>
        <v>250.66235294117666</v>
      </c>
      <c r="AI41" s="174">
        <f t="shared" si="5"/>
        <v>246.61941176470611</v>
      </c>
      <c r="AJ41" s="174">
        <f t="shared" si="5"/>
        <v>242.57647058823534</v>
      </c>
    </row>
    <row r="42" spans="1:36">
      <c r="B42" t="s">
        <v>207</v>
      </c>
      <c r="C42" t="str">
        <f t="shared" si="2"/>
        <v>ATB_2020_low</v>
      </c>
      <c r="D42" s="174">
        <f t="shared" ref="D42:AJ42" si="6">D36+1*D48</f>
        <v>627.33229423106036</v>
      </c>
      <c r="E42" s="174">
        <f t="shared" si="6"/>
        <v>593</v>
      </c>
      <c r="F42" s="174">
        <f t="shared" si="6"/>
        <v>461.86556990550355</v>
      </c>
      <c r="G42" s="174">
        <f t="shared" si="6"/>
        <v>429.35707694679525</v>
      </c>
      <c r="H42" s="174">
        <f t="shared" si="6"/>
        <v>396.84858398808689</v>
      </c>
      <c r="I42" s="174">
        <f t="shared" si="6"/>
        <v>364.34009102937853</v>
      </c>
      <c r="J42" s="174">
        <f t="shared" si="6"/>
        <v>331.83159807067017</v>
      </c>
      <c r="K42" s="174">
        <f t="shared" si="6"/>
        <v>299.32310511196192</v>
      </c>
      <c r="L42" s="174">
        <f t="shared" si="6"/>
        <v>283.04289066388873</v>
      </c>
      <c r="M42" s="174">
        <f t="shared" si="6"/>
        <v>266.76267621581547</v>
      </c>
      <c r="N42" s="174">
        <f t="shared" si="6"/>
        <v>250.48246176774228</v>
      </c>
      <c r="O42" s="174">
        <f t="shared" si="6"/>
        <v>234.202247319669</v>
      </c>
      <c r="P42" s="174">
        <f t="shared" si="6"/>
        <v>217.92203287159572</v>
      </c>
      <c r="Q42" s="174">
        <f t="shared" si="6"/>
        <v>213.65834092410796</v>
      </c>
      <c r="R42" s="174">
        <f t="shared" si="6"/>
        <v>209.3946489766202</v>
      </c>
      <c r="S42" s="174">
        <f t="shared" si="6"/>
        <v>205.13095702913245</v>
      </c>
      <c r="T42" s="174">
        <f t="shared" si="6"/>
        <v>200.86726508164469</v>
      </c>
      <c r="U42" s="174">
        <f t="shared" si="6"/>
        <v>196.60357313415693</v>
      </c>
      <c r="V42" s="174">
        <f t="shared" si="6"/>
        <v>192.3398811866692</v>
      </c>
      <c r="W42" s="174">
        <f t="shared" si="6"/>
        <v>188.07618923918142</v>
      </c>
      <c r="X42" s="174">
        <f t="shared" si="6"/>
        <v>183.81249729169366</v>
      </c>
      <c r="Y42" s="174">
        <f t="shared" si="6"/>
        <v>179.54880534420593</v>
      </c>
      <c r="Z42" s="174">
        <f t="shared" si="6"/>
        <v>175.28511339671817</v>
      </c>
      <c r="AA42" s="174">
        <f t="shared" si="6"/>
        <v>171.02142144923042</v>
      </c>
      <c r="AB42" s="174">
        <f t="shared" si="6"/>
        <v>166.75772950174269</v>
      </c>
      <c r="AC42" s="174">
        <f t="shared" si="6"/>
        <v>162.49403755425493</v>
      </c>
      <c r="AD42" s="174">
        <f t="shared" si="6"/>
        <v>158.23034560676714</v>
      </c>
      <c r="AE42" s="174">
        <f t="shared" si="6"/>
        <v>153.96665365927942</v>
      </c>
      <c r="AF42" s="174">
        <f t="shared" si="6"/>
        <v>149.70296171179166</v>
      </c>
      <c r="AG42" s="174">
        <f t="shared" si="6"/>
        <v>145.4392697643039</v>
      </c>
      <c r="AH42" s="174">
        <f t="shared" si="6"/>
        <v>141.17557781681617</v>
      </c>
      <c r="AI42" s="174">
        <f t="shared" si="6"/>
        <v>136.91188586932842</v>
      </c>
      <c r="AJ42" s="174">
        <f t="shared" si="6"/>
        <v>132.64819392184091</v>
      </c>
    </row>
    <row r="43" spans="1:36">
      <c r="B43" t="s">
        <v>207</v>
      </c>
      <c r="C43" t="str">
        <f t="shared" si="2"/>
        <v>ATB_2020_mid</v>
      </c>
      <c r="D43" s="174">
        <f t="shared" ref="D43:AJ43" si="7">D37+1*D49</f>
        <v>627.33229423106036</v>
      </c>
      <c r="E43" s="174">
        <f t="shared" si="7"/>
        <v>593</v>
      </c>
      <c r="F43" s="174">
        <f t="shared" si="7"/>
        <v>558.66770576893964</v>
      </c>
      <c r="G43" s="174">
        <f t="shared" si="7"/>
        <v>524.06054498324977</v>
      </c>
      <c r="H43" s="174">
        <f t="shared" si="7"/>
        <v>489.45338419756001</v>
      </c>
      <c r="I43" s="174">
        <f t="shared" si="7"/>
        <v>454.84622341187026</v>
      </c>
      <c r="J43" s="174">
        <f t="shared" si="7"/>
        <v>420.23906262618056</v>
      </c>
      <c r="K43" s="174">
        <f t="shared" si="7"/>
        <v>385.63190184049085</v>
      </c>
      <c r="L43" s="174">
        <f t="shared" si="7"/>
        <v>371.28002017749952</v>
      </c>
      <c r="M43" s="174">
        <f t="shared" si="7"/>
        <v>356.92813851450813</v>
      </c>
      <c r="N43" s="174">
        <f t="shared" si="7"/>
        <v>342.57625685151686</v>
      </c>
      <c r="O43" s="174">
        <f t="shared" si="7"/>
        <v>328.22437518852553</v>
      </c>
      <c r="P43" s="174">
        <f t="shared" si="7"/>
        <v>313.87249352553397</v>
      </c>
      <c r="Q43" s="174">
        <f t="shared" si="7"/>
        <v>309.94908735646493</v>
      </c>
      <c r="R43" s="174">
        <f t="shared" si="7"/>
        <v>306.02568118739572</v>
      </c>
      <c r="S43" s="174">
        <f t="shared" si="7"/>
        <v>302.10227501832657</v>
      </c>
      <c r="T43" s="174">
        <f t="shared" si="7"/>
        <v>298.17886884925736</v>
      </c>
      <c r="U43" s="174">
        <f t="shared" si="7"/>
        <v>294.2554626801882</v>
      </c>
      <c r="V43" s="174">
        <f t="shared" si="7"/>
        <v>290.33205651111905</v>
      </c>
      <c r="W43" s="174">
        <f t="shared" si="7"/>
        <v>286.4086503420499</v>
      </c>
      <c r="X43" s="174">
        <f t="shared" si="7"/>
        <v>282.48524417298074</v>
      </c>
      <c r="Y43" s="174">
        <f t="shared" si="7"/>
        <v>278.56183800391159</v>
      </c>
      <c r="Z43" s="174">
        <f t="shared" si="7"/>
        <v>274.63843183484244</v>
      </c>
      <c r="AA43" s="174">
        <f t="shared" si="7"/>
        <v>270.71502566577328</v>
      </c>
      <c r="AB43" s="174">
        <f t="shared" si="7"/>
        <v>266.79161949670413</v>
      </c>
      <c r="AC43" s="174">
        <f t="shared" si="7"/>
        <v>262.86821332763492</v>
      </c>
      <c r="AD43" s="174">
        <f t="shared" si="7"/>
        <v>258.94480715856582</v>
      </c>
      <c r="AE43" s="174">
        <f t="shared" si="7"/>
        <v>255.02140098949661</v>
      </c>
      <c r="AF43" s="174">
        <f t="shared" si="7"/>
        <v>251.09799482042746</v>
      </c>
      <c r="AG43" s="174">
        <f t="shared" si="7"/>
        <v>247.17458865135828</v>
      </c>
      <c r="AH43" s="174">
        <f t="shared" si="7"/>
        <v>243.2511824822891</v>
      </c>
      <c r="AI43" s="174">
        <f t="shared" si="7"/>
        <v>239.32777631321997</v>
      </c>
      <c r="AJ43" s="174">
        <f t="shared" si="7"/>
        <v>235.40437014415056</v>
      </c>
    </row>
    <row r="44" spans="1:36">
      <c r="B44" t="s">
        <v>207</v>
      </c>
      <c r="C44" t="str">
        <f t="shared" si="2"/>
        <v>ATB_2020_high</v>
      </c>
      <c r="D44" s="174">
        <f t="shared" ref="D44:AJ44" si="8">D38+1*D50</f>
        <v>627.33229423106036</v>
      </c>
      <c r="E44" s="174">
        <f t="shared" si="8"/>
        <v>593</v>
      </c>
      <c r="F44" s="174">
        <f t="shared" si="8"/>
        <v>577.46149732620324</v>
      </c>
      <c r="G44" s="174">
        <f t="shared" si="8"/>
        <v>561.92299465240649</v>
      </c>
      <c r="H44" s="174">
        <f t="shared" si="8"/>
        <v>546.38449197860962</v>
      </c>
      <c r="I44" s="174">
        <f t="shared" si="8"/>
        <v>530.84598930481275</v>
      </c>
      <c r="J44" s="174">
        <f t="shared" si="8"/>
        <v>515.3074866310161</v>
      </c>
      <c r="K44" s="174">
        <f t="shared" si="8"/>
        <v>499.76898395721923</v>
      </c>
      <c r="L44" s="174">
        <f t="shared" si="8"/>
        <v>488.09925133689842</v>
      </c>
      <c r="M44" s="174">
        <f t="shared" si="8"/>
        <v>476.42951871657749</v>
      </c>
      <c r="N44" s="174">
        <f t="shared" si="8"/>
        <v>464.75978609625668</v>
      </c>
      <c r="O44" s="174">
        <f t="shared" si="8"/>
        <v>453.09005347593586</v>
      </c>
      <c r="P44" s="174">
        <f t="shared" si="8"/>
        <v>441.42032085561499</v>
      </c>
      <c r="Q44" s="174">
        <f t="shared" si="8"/>
        <v>435.90256684491976</v>
      </c>
      <c r="R44" s="174">
        <f t="shared" si="8"/>
        <v>430.38481283422465</v>
      </c>
      <c r="S44" s="174">
        <f t="shared" si="8"/>
        <v>424.86705882352948</v>
      </c>
      <c r="T44" s="174">
        <f t="shared" si="8"/>
        <v>419.34930481283425</v>
      </c>
      <c r="U44" s="174">
        <f t="shared" si="8"/>
        <v>413.83155080213913</v>
      </c>
      <c r="V44" s="174">
        <f t="shared" si="8"/>
        <v>408.31379679144402</v>
      </c>
      <c r="W44" s="174">
        <f t="shared" si="8"/>
        <v>402.79604278074879</v>
      </c>
      <c r="X44" s="174">
        <f t="shared" si="8"/>
        <v>397.27828877005356</v>
      </c>
      <c r="Y44" s="174">
        <f t="shared" si="8"/>
        <v>391.76053475935839</v>
      </c>
      <c r="Z44" s="174">
        <f t="shared" si="8"/>
        <v>386.24278074866328</v>
      </c>
      <c r="AA44" s="174">
        <f t="shared" si="8"/>
        <v>380.72502673796811</v>
      </c>
      <c r="AB44" s="174">
        <f t="shared" si="8"/>
        <v>375.20727272727288</v>
      </c>
      <c r="AC44" s="174">
        <f t="shared" si="8"/>
        <v>369.68951871657771</v>
      </c>
      <c r="AD44" s="174">
        <f t="shared" si="8"/>
        <v>364.17176470588259</v>
      </c>
      <c r="AE44" s="174">
        <f t="shared" si="8"/>
        <v>358.65401069518742</v>
      </c>
      <c r="AF44" s="174">
        <f t="shared" si="8"/>
        <v>353.1362566844922</v>
      </c>
      <c r="AG44" s="174">
        <f t="shared" si="8"/>
        <v>347.61850267379702</v>
      </c>
      <c r="AH44" s="174">
        <f t="shared" si="8"/>
        <v>342.10074866310185</v>
      </c>
      <c r="AI44" s="174">
        <f t="shared" si="8"/>
        <v>336.58299465240668</v>
      </c>
      <c r="AJ44" s="174">
        <f t="shared" si="8"/>
        <v>331.06524064171128</v>
      </c>
    </row>
    <row r="46" spans="1:36">
      <c r="B46" t="s">
        <v>232</v>
      </c>
    </row>
    <row r="47" spans="1:36">
      <c r="B47" s="130" t="s">
        <v>84</v>
      </c>
      <c r="C47" s="130" t="s">
        <v>213</v>
      </c>
      <c r="D47" s="164">
        <f t="shared" ref="D47:AJ47" si="9">D$20</f>
        <v>2018</v>
      </c>
      <c r="E47" s="164">
        <f t="shared" si="9"/>
        <v>2019</v>
      </c>
      <c r="F47" s="164">
        <f t="shared" si="9"/>
        <v>2020</v>
      </c>
      <c r="G47" s="164">
        <f t="shared" si="9"/>
        <v>2021</v>
      </c>
      <c r="H47" s="164">
        <f t="shared" si="9"/>
        <v>2022</v>
      </c>
      <c r="I47" s="164">
        <f t="shared" si="9"/>
        <v>2023</v>
      </c>
      <c r="J47" s="164">
        <f t="shared" si="9"/>
        <v>2024</v>
      </c>
      <c r="K47" s="164">
        <f t="shared" si="9"/>
        <v>2025</v>
      </c>
      <c r="L47" s="164">
        <f t="shared" si="9"/>
        <v>2026</v>
      </c>
      <c r="M47" s="164">
        <f t="shared" si="9"/>
        <v>2027</v>
      </c>
      <c r="N47" s="164">
        <f t="shared" si="9"/>
        <v>2028</v>
      </c>
      <c r="O47" s="164">
        <f t="shared" si="9"/>
        <v>2029</v>
      </c>
      <c r="P47" s="164">
        <f t="shared" si="9"/>
        <v>2030</v>
      </c>
      <c r="Q47" s="164">
        <f t="shared" si="9"/>
        <v>2031</v>
      </c>
      <c r="R47" s="164">
        <f t="shared" si="9"/>
        <v>2032</v>
      </c>
      <c r="S47" s="164">
        <f t="shared" si="9"/>
        <v>2033</v>
      </c>
      <c r="T47" s="164">
        <f t="shared" si="9"/>
        <v>2034</v>
      </c>
      <c r="U47" s="164">
        <f t="shared" si="9"/>
        <v>2035</v>
      </c>
      <c r="V47" s="164">
        <f t="shared" si="9"/>
        <v>2036</v>
      </c>
      <c r="W47" s="164">
        <f t="shared" si="9"/>
        <v>2037</v>
      </c>
      <c r="X47" s="164">
        <f t="shared" si="9"/>
        <v>2038</v>
      </c>
      <c r="Y47" s="164">
        <f t="shared" si="9"/>
        <v>2039</v>
      </c>
      <c r="Z47" s="164">
        <f t="shared" si="9"/>
        <v>2040</v>
      </c>
      <c r="AA47" s="164">
        <f t="shared" si="9"/>
        <v>2041</v>
      </c>
      <c r="AB47" s="164">
        <f t="shared" si="9"/>
        <v>2042</v>
      </c>
      <c r="AC47" s="164">
        <f t="shared" si="9"/>
        <v>2043</v>
      </c>
      <c r="AD47" s="164">
        <f t="shared" si="9"/>
        <v>2044</v>
      </c>
      <c r="AE47" s="164">
        <f t="shared" si="9"/>
        <v>2045</v>
      </c>
      <c r="AF47" s="164">
        <f t="shared" si="9"/>
        <v>2046</v>
      </c>
      <c r="AG47" s="164">
        <f t="shared" si="9"/>
        <v>2047</v>
      </c>
      <c r="AH47" s="164">
        <f t="shared" si="9"/>
        <v>2048</v>
      </c>
      <c r="AI47" s="164">
        <f t="shared" si="9"/>
        <v>2049</v>
      </c>
      <c r="AJ47" s="164">
        <f t="shared" si="9"/>
        <v>2050</v>
      </c>
    </row>
    <row r="48" spans="1:36">
      <c r="B48" t="str">
        <f>B36</f>
        <v>Battery_Bulk</v>
      </c>
      <c r="C48" t="str">
        <f>C36</f>
        <v>ATB_2020_low</v>
      </c>
      <c r="D48" s="178" cm="1">
        <f t="array" ref="D48:AJ50">[1]Storage!$AX$10:$CD$12</f>
        <v>335.35301394813848</v>
      </c>
      <c r="E48" s="172">
        <v>317</v>
      </c>
      <c r="F48" s="172">
        <v>246.89946991575823</v>
      </c>
      <c r="G48" s="172">
        <v>229.52140538302547</v>
      </c>
      <c r="H48" s="172">
        <v>212.14334085029265</v>
      </c>
      <c r="I48" s="172">
        <v>194.76527631755985</v>
      </c>
      <c r="J48" s="172">
        <v>177.38721178482706</v>
      </c>
      <c r="K48" s="172">
        <v>160.00914725209432</v>
      </c>
      <c r="L48" s="172">
        <v>151.3062332891277</v>
      </c>
      <c r="M48" s="172">
        <v>142.60331932616106</v>
      </c>
      <c r="N48" s="172">
        <v>133.90040536319444</v>
      </c>
      <c r="O48" s="172">
        <v>125.19749140022778</v>
      </c>
      <c r="P48" s="172">
        <v>116.49457743726111</v>
      </c>
      <c r="Q48" s="172">
        <v>114.21533570479296</v>
      </c>
      <c r="R48" s="172">
        <v>111.9360939723248</v>
      </c>
      <c r="S48" s="172">
        <v>109.65685223985665</v>
      </c>
      <c r="T48" s="172">
        <v>107.37761050738848</v>
      </c>
      <c r="U48" s="172">
        <v>105.09836877492032</v>
      </c>
      <c r="V48" s="172">
        <v>102.81912704245217</v>
      </c>
      <c r="W48" s="172">
        <v>100.539885309984</v>
      </c>
      <c r="X48" s="172">
        <v>98.26064357751585</v>
      </c>
      <c r="Y48" s="172">
        <v>95.981401845047685</v>
      </c>
      <c r="Z48" s="172">
        <v>93.702160112579534</v>
      </c>
      <c r="AA48" s="172">
        <v>91.422918380111369</v>
      </c>
      <c r="AB48" s="172">
        <v>89.143676647643218</v>
      </c>
      <c r="AC48" s="172">
        <v>86.864434915175053</v>
      </c>
      <c r="AD48" s="172">
        <v>84.585193182706888</v>
      </c>
      <c r="AE48" s="172">
        <v>82.305951450238723</v>
      </c>
      <c r="AF48" s="172">
        <v>80.026709717770572</v>
      </c>
      <c r="AG48" s="172">
        <v>77.747467985302421</v>
      </c>
      <c r="AH48" s="172">
        <v>75.46822625283427</v>
      </c>
      <c r="AI48" s="172">
        <v>73.18898452036612</v>
      </c>
      <c r="AJ48" s="172">
        <v>70.909742787898097</v>
      </c>
    </row>
    <row r="49" spans="1:36">
      <c r="B49" t="str">
        <f t="shared" ref="B49:C50" si="10">B37</f>
        <v>Battery_Bulk</v>
      </c>
      <c r="C49" t="str">
        <f t="shared" si="10"/>
        <v>ATB_2020_mid</v>
      </c>
      <c r="D49" s="180">
        <v>335.35301394813848</v>
      </c>
      <c r="E49" s="172">
        <v>317</v>
      </c>
      <c r="F49" s="172">
        <v>298.64698605186152</v>
      </c>
      <c r="G49" s="172">
        <v>280.14703669424989</v>
      </c>
      <c r="H49" s="172">
        <v>261.64708733663832</v>
      </c>
      <c r="I49" s="172">
        <v>243.14713797902678</v>
      </c>
      <c r="J49" s="172">
        <v>224.64718862141524</v>
      </c>
      <c r="K49" s="172">
        <v>206.1472392638037</v>
      </c>
      <c r="L49" s="172">
        <v>198.47515412524004</v>
      </c>
      <c r="M49" s="172">
        <v>190.80306898667635</v>
      </c>
      <c r="N49" s="172">
        <v>183.13098384811269</v>
      </c>
      <c r="O49" s="172">
        <v>175.45889870954906</v>
      </c>
      <c r="P49" s="172">
        <v>167.78681357098529</v>
      </c>
      <c r="Q49" s="172">
        <v>165.68947840134803</v>
      </c>
      <c r="R49" s="172">
        <v>163.59214323171071</v>
      </c>
      <c r="S49" s="172">
        <v>161.49480806207339</v>
      </c>
      <c r="T49" s="172">
        <v>159.39747289243607</v>
      </c>
      <c r="U49" s="172">
        <v>157.30013772279875</v>
      </c>
      <c r="V49" s="172">
        <v>155.20280255316146</v>
      </c>
      <c r="W49" s="172">
        <v>153.10546738352414</v>
      </c>
      <c r="X49" s="172">
        <v>151.00813221388682</v>
      </c>
      <c r="Y49" s="172">
        <v>148.91079704424951</v>
      </c>
      <c r="Z49" s="172">
        <v>146.81346187461224</v>
      </c>
      <c r="AA49" s="172">
        <v>144.71612670497493</v>
      </c>
      <c r="AB49" s="172">
        <v>142.61879153533761</v>
      </c>
      <c r="AC49" s="172">
        <v>140.52145636570029</v>
      </c>
      <c r="AD49" s="172">
        <v>138.424121196063</v>
      </c>
      <c r="AE49" s="172">
        <v>136.32678602642568</v>
      </c>
      <c r="AF49" s="172">
        <v>134.22945085678836</v>
      </c>
      <c r="AG49" s="172">
        <v>132.13211568715104</v>
      </c>
      <c r="AH49" s="172">
        <v>130.03478051751372</v>
      </c>
      <c r="AI49" s="172">
        <v>127.93744534787645</v>
      </c>
      <c r="AJ49" s="172">
        <v>125.840110178239</v>
      </c>
    </row>
    <row r="50" spans="1:36">
      <c r="B50" t="str">
        <f t="shared" si="10"/>
        <v>Battery_Bulk</v>
      </c>
      <c r="C50" t="str">
        <f t="shared" si="10"/>
        <v>ATB_2020_high</v>
      </c>
      <c r="D50" s="180">
        <v>335.35301394813848</v>
      </c>
      <c r="E50" s="172">
        <v>317</v>
      </c>
      <c r="F50" s="172">
        <v>308.69358288770059</v>
      </c>
      <c r="G50" s="172">
        <v>300.38716577540112</v>
      </c>
      <c r="H50" s="172">
        <v>292.08074866310159</v>
      </c>
      <c r="I50" s="172">
        <v>283.77433155080212</v>
      </c>
      <c r="J50" s="172">
        <v>275.4679144385027</v>
      </c>
      <c r="K50" s="172">
        <v>267.16149732620318</v>
      </c>
      <c r="L50" s="172">
        <v>260.92320855614975</v>
      </c>
      <c r="M50" s="172">
        <v>254.68491978609626</v>
      </c>
      <c r="N50" s="172">
        <v>248.44663101604277</v>
      </c>
      <c r="O50" s="172">
        <v>242.20834224598931</v>
      </c>
      <c r="P50" s="172">
        <v>235.97005347593583</v>
      </c>
      <c r="Q50" s="172">
        <v>233.02042780748664</v>
      </c>
      <c r="R50" s="172">
        <v>230.07080213903745</v>
      </c>
      <c r="S50" s="172">
        <v>227.12117647058827</v>
      </c>
      <c r="T50" s="172">
        <v>224.17155080213905</v>
      </c>
      <c r="U50" s="172">
        <v>221.22192513368989</v>
      </c>
      <c r="V50" s="172">
        <v>218.27229946524071</v>
      </c>
      <c r="W50" s="172">
        <v>215.32267379679152</v>
      </c>
      <c r="X50" s="172">
        <v>212.3730481283423</v>
      </c>
      <c r="Y50" s="172">
        <v>209.42342245989312</v>
      </c>
      <c r="Z50" s="172">
        <v>206.47379679144393</v>
      </c>
      <c r="AA50" s="172">
        <v>203.52417112299474</v>
      </c>
      <c r="AB50" s="172">
        <v>200.57454545454556</v>
      </c>
      <c r="AC50" s="172">
        <v>197.62491978609637</v>
      </c>
      <c r="AD50" s="172">
        <v>194.67529411764718</v>
      </c>
      <c r="AE50" s="172">
        <v>191.725668449198</v>
      </c>
      <c r="AF50" s="172">
        <v>188.77604278074878</v>
      </c>
      <c r="AG50" s="172">
        <v>185.82641711229959</v>
      </c>
      <c r="AH50" s="172">
        <v>182.87679144385041</v>
      </c>
      <c r="AI50" s="172">
        <v>179.92716577540122</v>
      </c>
      <c r="AJ50" s="172">
        <v>176.97754010695192</v>
      </c>
    </row>
    <row r="51" spans="1:36">
      <c r="B51" t="str">
        <f t="shared" ref="B51:C51" si="11">B39</f>
        <v>Battery_Conting</v>
      </c>
      <c r="C51" t="str">
        <f t="shared" si="11"/>
        <v>ATB_2020_low</v>
      </c>
      <c r="D51" s="179">
        <v>0</v>
      </c>
      <c r="E51" s="165">
        <v>0</v>
      </c>
      <c r="F51" s="165">
        <v>0</v>
      </c>
      <c r="G51" s="165">
        <v>0</v>
      </c>
      <c r="H51" s="165">
        <v>0</v>
      </c>
      <c r="I51" s="165">
        <v>0</v>
      </c>
      <c r="J51" s="165">
        <v>0</v>
      </c>
      <c r="K51" s="165">
        <v>0</v>
      </c>
      <c r="L51" s="165">
        <v>0</v>
      </c>
      <c r="M51" s="165">
        <v>0</v>
      </c>
      <c r="N51" s="165">
        <v>0</v>
      </c>
      <c r="O51" s="165">
        <v>0</v>
      </c>
      <c r="P51" s="165">
        <v>0</v>
      </c>
      <c r="Q51" s="165">
        <v>0</v>
      </c>
      <c r="R51" s="165">
        <v>0</v>
      </c>
      <c r="S51" s="165">
        <v>0</v>
      </c>
      <c r="T51" s="165">
        <v>0</v>
      </c>
      <c r="U51" s="165">
        <v>0</v>
      </c>
      <c r="V51" s="165">
        <v>0</v>
      </c>
      <c r="W51" s="165">
        <v>0</v>
      </c>
      <c r="X51" s="165">
        <v>0</v>
      </c>
      <c r="Y51" s="165">
        <v>0</v>
      </c>
      <c r="Z51" s="165">
        <v>0</v>
      </c>
      <c r="AA51" s="165">
        <v>0</v>
      </c>
      <c r="AB51" s="165">
        <v>0</v>
      </c>
      <c r="AC51" s="165">
        <v>0</v>
      </c>
      <c r="AD51" s="165">
        <v>0</v>
      </c>
      <c r="AE51" s="165">
        <v>0</v>
      </c>
      <c r="AF51" s="165">
        <v>0</v>
      </c>
      <c r="AG51" s="165">
        <v>0</v>
      </c>
      <c r="AH51" s="165">
        <v>0</v>
      </c>
      <c r="AI51" s="165">
        <v>0</v>
      </c>
      <c r="AJ51" s="165">
        <v>0</v>
      </c>
    </row>
    <row r="52" spans="1:36">
      <c r="B52" t="str">
        <f t="shared" ref="B52:C52" si="12">B40</f>
        <v>Battery_Conting</v>
      </c>
      <c r="C52" t="str">
        <f t="shared" si="12"/>
        <v>ATB_2020_mid</v>
      </c>
      <c r="D52" s="165">
        <v>0</v>
      </c>
      <c r="E52" s="165">
        <v>0</v>
      </c>
      <c r="F52" s="165">
        <v>0</v>
      </c>
      <c r="G52" s="165">
        <v>0</v>
      </c>
      <c r="H52" s="165">
        <v>0</v>
      </c>
      <c r="I52" s="165">
        <v>0</v>
      </c>
      <c r="J52" s="165">
        <v>0</v>
      </c>
      <c r="K52" s="165">
        <v>0</v>
      </c>
      <c r="L52" s="165">
        <v>0</v>
      </c>
      <c r="M52" s="165">
        <v>0</v>
      </c>
      <c r="N52" s="165">
        <v>0</v>
      </c>
      <c r="O52" s="165">
        <v>0</v>
      </c>
      <c r="P52" s="165">
        <v>0</v>
      </c>
      <c r="Q52" s="165">
        <v>0</v>
      </c>
      <c r="R52" s="165">
        <v>0</v>
      </c>
      <c r="S52" s="165">
        <v>0</v>
      </c>
      <c r="T52" s="165">
        <v>0</v>
      </c>
      <c r="U52" s="165">
        <v>0</v>
      </c>
      <c r="V52" s="165">
        <v>0</v>
      </c>
      <c r="W52" s="165">
        <v>0</v>
      </c>
      <c r="X52" s="165">
        <v>0</v>
      </c>
      <c r="Y52" s="165">
        <v>0</v>
      </c>
      <c r="Z52" s="165">
        <v>0</v>
      </c>
      <c r="AA52" s="165">
        <v>0</v>
      </c>
      <c r="AB52" s="165">
        <v>0</v>
      </c>
      <c r="AC52" s="165">
        <v>0</v>
      </c>
      <c r="AD52" s="165">
        <v>0</v>
      </c>
      <c r="AE52" s="165">
        <v>0</v>
      </c>
      <c r="AF52" s="165">
        <v>0</v>
      </c>
      <c r="AG52" s="165">
        <v>0</v>
      </c>
      <c r="AH52" s="165">
        <v>0</v>
      </c>
      <c r="AI52" s="165">
        <v>0</v>
      </c>
      <c r="AJ52" s="165">
        <v>0</v>
      </c>
    </row>
    <row r="53" spans="1:36">
      <c r="B53" t="str">
        <f t="shared" ref="B53:C53" si="13">B41</f>
        <v>Battery_Conting</v>
      </c>
      <c r="C53" t="str">
        <f t="shared" si="13"/>
        <v>ATB_2020_high</v>
      </c>
      <c r="D53" s="165">
        <v>0</v>
      </c>
      <c r="E53" s="165">
        <v>0</v>
      </c>
      <c r="F53" s="165">
        <v>0</v>
      </c>
      <c r="G53" s="165">
        <v>0</v>
      </c>
      <c r="H53" s="165">
        <v>0</v>
      </c>
      <c r="I53" s="165">
        <v>0</v>
      </c>
      <c r="J53" s="165">
        <v>0</v>
      </c>
      <c r="K53" s="165">
        <v>0</v>
      </c>
      <c r="L53" s="165">
        <v>0</v>
      </c>
      <c r="M53" s="165">
        <v>0</v>
      </c>
      <c r="N53" s="165">
        <v>0</v>
      </c>
      <c r="O53" s="165">
        <v>0</v>
      </c>
      <c r="P53" s="165">
        <v>0</v>
      </c>
      <c r="Q53" s="165">
        <v>0</v>
      </c>
      <c r="R53" s="165">
        <v>0</v>
      </c>
      <c r="S53" s="165">
        <v>0</v>
      </c>
      <c r="T53" s="165">
        <v>0</v>
      </c>
      <c r="U53" s="165">
        <v>0</v>
      </c>
      <c r="V53" s="165">
        <v>0</v>
      </c>
      <c r="W53" s="165">
        <v>0</v>
      </c>
      <c r="X53" s="165">
        <v>0</v>
      </c>
      <c r="Y53" s="165">
        <v>0</v>
      </c>
      <c r="Z53" s="165">
        <v>0</v>
      </c>
      <c r="AA53" s="165">
        <v>0</v>
      </c>
      <c r="AB53" s="165">
        <v>0</v>
      </c>
      <c r="AC53" s="165">
        <v>0</v>
      </c>
      <c r="AD53" s="165">
        <v>0</v>
      </c>
      <c r="AE53" s="165">
        <v>0</v>
      </c>
      <c r="AF53" s="165">
        <v>0</v>
      </c>
      <c r="AG53" s="165">
        <v>0</v>
      </c>
      <c r="AH53" s="165">
        <v>0</v>
      </c>
      <c r="AI53" s="165">
        <v>0</v>
      </c>
      <c r="AJ53" s="165">
        <v>0</v>
      </c>
    </row>
    <row r="54" spans="1:36">
      <c r="B54" t="str">
        <f t="shared" ref="B54:C54" si="14">B42</f>
        <v>Battery_Reg</v>
      </c>
      <c r="C54" t="str">
        <f t="shared" si="14"/>
        <v>ATB_2020_low</v>
      </c>
      <c r="D54" s="165">
        <v>0</v>
      </c>
      <c r="E54" s="165">
        <v>0</v>
      </c>
      <c r="F54" s="165">
        <v>0</v>
      </c>
      <c r="G54" s="165">
        <v>0</v>
      </c>
      <c r="H54" s="165">
        <v>0</v>
      </c>
      <c r="I54" s="165">
        <v>0</v>
      </c>
      <c r="J54" s="165">
        <v>0</v>
      </c>
      <c r="K54" s="165">
        <v>0</v>
      </c>
      <c r="L54" s="165">
        <v>0</v>
      </c>
      <c r="M54" s="165">
        <v>0</v>
      </c>
      <c r="N54" s="165">
        <v>0</v>
      </c>
      <c r="O54" s="165">
        <v>0</v>
      </c>
      <c r="P54" s="165">
        <v>0</v>
      </c>
      <c r="Q54" s="165">
        <v>0</v>
      </c>
      <c r="R54" s="165">
        <v>0</v>
      </c>
      <c r="S54" s="165">
        <v>0</v>
      </c>
      <c r="T54" s="165">
        <v>0</v>
      </c>
      <c r="U54" s="165">
        <v>0</v>
      </c>
      <c r="V54" s="165">
        <v>0</v>
      </c>
      <c r="W54" s="165">
        <v>0</v>
      </c>
      <c r="X54" s="165">
        <v>0</v>
      </c>
      <c r="Y54" s="165">
        <v>0</v>
      </c>
      <c r="Z54" s="165">
        <v>0</v>
      </c>
      <c r="AA54" s="165">
        <v>0</v>
      </c>
      <c r="AB54" s="165">
        <v>0</v>
      </c>
      <c r="AC54" s="165">
        <v>0</v>
      </c>
      <c r="AD54" s="165">
        <v>0</v>
      </c>
      <c r="AE54" s="165">
        <v>0</v>
      </c>
      <c r="AF54" s="165">
        <v>0</v>
      </c>
      <c r="AG54" s="165">
        <v>0</v>
      </c>
      <c r="AH54" s="165">
        <v>0</v>
      </c>
      <c r="AI54" s="165">
        <v>0</v>
      </c>
      <c r="AJ54" s="165">
        <v>0</v>
      </c>
    </row>
    <row r="55" spans="1:36">
      <c r="B55" t="str">
        <f t="shared" ref="B55:C55" si="15">B43</f>
        <v>Battery_Reg</v>
      </c>
      <c r="C55" t="str">
        <f t="shared" si="15"/>
        <v>ATB_2020_mid</v>
      </c>
      <c r="D55" s="165">
        <v>0</v>
      </c>
      <c r="E55" s="165">
        <v>0</v>
      </c>
      <c r="F55" s="165">
        <v>0</v>
      </c>
      <c r="G55" s="165">
        <v>0</v>
      </c>
      <c r="H55" s="165">
        <v>0</v>
      </c>
      <c r="I55" s="165">
        <v>0</v>
      </c>
      <c r="J55" s="165">
        <v>0</v>
      </c>
      <c r="K55" s="165">
        <v>0</v>
      </c>
      <c r="L55" s="165">
        <v>0</v>
      </c>
      <c r="M55" s="165">
        <v>0</v>
      </c>
      <c r="N55" s="165">
        <v>0</v>
      </c>
      <c r="O55" s="165">
        <v>0</v>
      </c>
      <c r="P55" s="165">
        <v>0</v>
      </c>
      <c r="Q55" s="165">
        <v>0</v>
      </c>
      <c r="R55" s="165">
        <v>0</v>
      </c>
      <c r="S55" s="165">
        <v>0</v>
      </c>
      <c r="T55" s="165">
        <v>0</v>
      </c>
      <c r="U55" s="165">
        <v>0</v>
      </c>
      <c r="V55" s="165">
        <v>0</v>
      </c>
      <c r="W55" s="165">
        <v>0</v>
      </c>
      <c r="X55" s="165">
        <v>0</v>
      </c>
      <c r="Y55" s="165">
        <v>0</v>
      </c>
      <c r="Z55" s="165">
        <v>0</v>
      </c>
      <c r="AA55" s="165">
        <v>0</v>
      </c>
      <c r="AB55" s="165">
        <v>0</v>
      </c>
      <c r="AC55" s="165">
        <v>0</v>
      </c>
      <c r="AD55" s="165">
        <v>0</v>
      </c>
      <c r="AE55" s="165">
        <v>0</v>
      </c>
      <c r="AF55" s="165">
        <v>0</v>
      </c>
      <c r="AG55" s="165">
        <v>0</v>
      </c>
      <c r="AH55" s="165">
        <v>0</v>
      </c>
      <c r="AI55" s="165">
        <v>0</v>
      </c>
      <c r="AJ55" s="165">
        <v>0</v>
      </c>
    </row>
    <row r="56" spans="1:36">
      <c r="B56" t="str">
        <f t="shared" ref="B56:C56" si="16">B44</f>
        <v>Battery_Reg</v>
      </c>
      <c r="C56" t="str">
        <f t="shared" si="16"/>
        <v>ATB_2020_high</v>
      </c>
      <c r="D56" s="165">
        <v>0</v>
      </c>
      <c r="E56" s="165">
        <v>0</v>
      </c>
      <c r="F56" s="165">
        <v>0</v>
      </c>
      <c r="G56" s="165">
        <v>0</v>
      </c>
      <c r="H56" s="165">
        <v>0</v>
      </c>
      <c r="I56" s="165">
        <v>0</v>
      </c>
      <c r="J56" s="165">
        <v>0</v>
      </c>
      <c r="K56" s="165">
        <v>0</v>
      </c>
      <c r="L56" s="165">
        <v>0</v>
      </c>
      <c r="M56" s="165">
        <v>0</v>
      </c>
      <c r="N56" s="165">
        <v>0</v>
      </c>
      <c r="O56" s="165">
        <v>0</v>
      </c>
      <c r="P56" s="165">
        <v>0</v>
      </c>
      <c r="Q56" s="165">
        <v>0</v>
      </c>
      <c r="R56" s="165">
        <v>0</v>
      </c>
      <c r="S56" s="165">
        <v>0</v>
      </c>
      <c r="T56" s="165">
        <v>0</v>
      </c>
      <c r="U56" s="165">
        <v>0</v>
      </c>
      <c r="V56" s="165">
        <v>0</v>
      </c>
      <c r="W56" s="165">
        <v>0</v>
      </c>
      <c r="X56" s="165">
        <v>0</v>
      </c>
      <c r="Y56" s="165">
        <v>0</v>
      </c>
      <c r="Z56" s="165">
        <v>0</v>
      </c>
      <c r="AA56" s="165">
        <v>0</v>
      </c>
      <c r="AB56" s="165">
        <v>0</v>
      </c>
      <c r="AC56" s="165">
        <v>0</v>
      </c>
      <c r="AD56" s="165">
        <v>0</v>
      </c>
      <c r="AE56" s="165">
        <v>0</v>
      </c>
      <c r="AF56" s="165">
        <v>0</v>
      </c>
      <c r="AG56" s="165">
        <v>0</v>
      </c>
      <c r="AH56" s="165">
        <v>0</v>
      </c>
      <c r="AI56" s="165">
        <v>0</v>
      </c>
      <c r="AJ56" s="165">
        <v>0</v>
      </c>
    </row>
    <row r="58" spans="1:36">
      <c r="B58" t="s">
        <v>228</v>
      </c>
      <c r="C58" t="s">
        <v>245</v>
      </c>
    </row>
    <row r="59" spans="1:36">
      <c r="B59" s="130" t="s">
        <v>84</v>
      </c>
      <c r="C59" s="130" t="s">
        <v>213</v>
      </c>
      <c r="D59" s="164">
        <f t="shared" ref="D59:AJ59" si="17">D$20</f>
        <v>2018</v>
      </c>
      <c r="E59" s="164">
        <f t="shared" si="17"/>
        <v>2019</v>
      </c>
      <c r="F59" s="164">
        <f t="shared" si="17"/>
        <v>2020</v>
      </c>
      <c r="G59" s="164">
        <f t="shared" si="17"/>
        <v>2021</v>
      </c>
      <c r="H59" s="164">
        <f t="shared" si="17"/>
        <v>2022</v>
      </c>
      <c r="I59" s="164">
        <f t="shared" si="17"/>
        <v>2023</v>
      </c>
      <c r="J59" s="164">
        <f t="shared" si="17"/>
        <v>2024</v>
      </c>
      <c r="K59" s="164">
        <f t="shared" si="17"/>
        <v>2025</v>
      </c>
      <c r="L59" s="164">
        <f t="shared" si="17"/>
        <v>2026</v>
      </c>
      <c r="M59" s="164">
        <f t="shared" si="17"/>
        <v>2027</v>
      </c>
      <c r="N59" s="164">
        <f t="shared" si="17"/>
        <v>2028</v>
      </c>
      <c r="O59" s="164">
        <f t="shared" si="17"/>
        <v>2029</v>
      </c>
      <c r="P59" s="164">
        <f t="shared" si="17"/>
        <v>2030</v>
      </c>
      <c r="Q59" s="164">
        <f t="shared" si="17"/>
        <v>2031</v>
      </c>
      <c r="R59" s="164">
        <f t="shared" si="17"/>
        <v>2032</v>
      </c>
      <c r="S59" s="164">
        <f t="shared" si="17"/>
        <v>2033</v>
      </c>
      <c r="T59" s="164">
        <f t="shared" si="17"/>
        <v>2034</v>
      </c>
      <c r="U59" s="164">
        <f t="shared" si="17"/>
        <v>2035</v>
      </c>
      <c r="V59" s="164">
        <f t="shared" si="17"/>
        <v>2036</v>
      </c>
      <c r="W59" s="164">
        <f t="shared" si="17"/>
        <v>2037</v>
      </c>
      <c r="X59" s="164">
        <f t="shared" si="17"/>
        <v>2038</v>
      </c>
      <c r="Y59" s="164">
        <f t="shared" si="17"/>
        <v>2039</v>
      </c>
      <c r="Z59" s="164">
        <f t="shared" si="17"/>
        <v>2040</v>
      </c>
      <c r="AA59" s="164">
        <f t="shared" si="17"/>
        <v>2041</v>
      </c>
      <c r="AB59" s="164">
        <f t="shared" si="17"/>
        <v>2042</v>
      </c>
      <c r="AC59" s="164">
        <f t="shared" si="17"/>
        <v>2043</v>
      </c>
      <c r="AD59" s="164">
        <f t="shared" si="17"/>
        <v>2044</v>
      </c>
      <c r="AE59" s="164">
        <f t="shared" si="17"/>
        <v>2045</v>
      </c>
      <c r="AF59" s="164">
        <f t="shared" si="17"/>
        <v>2046</v>
      </c>
      <c r="AG59" s="164">
        <f t="shared" si="17"/>
        <v>2047</v>
      </c>
      <c r="AH59" s="164">
        <f t="shared" si="17"/>
        <v>2048</v>
      </c>
      <c r="AI59" s="164">
        <f t="shared" si="17"/>
        <v>2049</v>
      </c>
      <c r="AJ59" s="164">
        <f t="shared" si="17"/>
        <v>2050</v>
      </c>
    </row>
    <row r="60" spans="1:36">
      <c r="A60" t="str">
        <f>A21</f>
        <v>RA3UtLosAngs</v>
      </c>
      <c r="B60" t="str">
        <f>B21</f>
        <v>CentralTrackingPV</v>
      </c>
      <c r="C60" t="str">
        <f>C21</f>
        <v>ATB_2020_low</v>
      </c>
      <c r="D60" s="176" cm="1">
        <f t="array" ref="D60:AJ74">INDEX([1]Summary_FOM!$A$1:$AZ$300, MATCH($A60:$A74, [1]Summary_FOM!$A$1:$A$300, 0), MATCH(D59:$AJ59, [1]Summary_FOM!$A$1:$AZ$1, 0))</f>
        <v>18.760000000000002</v>
      </c>
      <c r="E60" s="173">
        <v>16.080000000000002</v>
      </c>
      <c r="F60" s="173">
        <v>15.693644368025145</v>
      </c>
      <c r="G60" s="173">
        <v>14.9297780480883</v>
      </c>
      <c r="H60" s="173">
        <v>14.165911728151457</v>
      </c>
      <c r="I60" s="173">
        <v>13.402045408214615</v>
      </c>
      <c r="J60" s="173">
        <v>12.63817908827777</v>
      </c>
      <c r="K60" s="173">
        <v>11.874312768340927</v>
      </c>
      <c r="L60" s="173">
        <v>11.110446448404085</v>
      </c>
      <c r="M60" s="173">
        <v>10.34658012846724</v>
      </c>
      <c r="N60" s="173">
        <v>9.5827138085303964</v>
      </c>
      <c r="O60" s="173">
        <v>8.8188474885935548</v>
      </c>
      <c r="P60" s="173">
        <v>8.0549811686567026</v>
      </c>
      <c r="Q60" s="173">
        <v>7.9553077009561122</v>
      </c>
      <c r="R60" s="173">
        <v>7.8556342332555209</v>
      </c>
      <c r="S60" s="173">
        <v>7.7559607655549305</v>
      </c>
      <c r="T60" s="173">
        <v>7.6562872978543393</v>
      </c>
      <c r="U60" s="173">
        <v>7.556613830153748</v>
      </c>
      <c r="V60" s="173">
        <v>7.4569403624531576</v>
      </c>
      <c r="W60" s="173">
        <v>7.3572668947525663</v>
      </c>
      <c r="X60" s="173">
        <v>7.257593427051976</v>
      </c>
      <c r="Y60" s="173">
        <v>7.1579199593513856</v>
      </c>
      <c r="Z60" s="173">
        <v>7.0582464916507943</v>
      </c>
      <c r="AA60" s="173">
        <v>6.9585730239502039</v>
      </c>
      <c r="AB60" s="173">
        <v>6.8588995562496127</v>
      </c>
      <c r="AC60" s="173">
        <v>6.7592260885490214</v>
      </c>
      <c r="AD60" s="173">
        <v>6.659552620848431</v>
      </c>
      <c r="AE60" s="173">
        <v>6.5598791531478398</v>
      </c>
      <c r="AF60" s="173">
        <v>6.4602056854472494</v>
      </c>
      <c r="AG60" s="173">
        <v>6.360532217746659</v>
      </c>
      <c r="AH60" s="173">
        <v>6.2608587500460677</v>
      </c>
      <c r="AI60" s="173">
        <v>6.1611852823454765</v>
      </c>
      <c r="AJ60" s="173">
        <v>6.061511814644895</v>
      </c>
    </row>
    <row r="61" spans="1:36">
      <c r="A61" t="str">
        <f t="shared" ref="A61:A74" si="18">A22</f>
        <v>RM3UtLosAngs</v>
      </c>
      <c r="B61" t="str">
        <f t="shared" ref="B61:C61" si="19">B22</f>
        <v>CentralTrackingPV</v>
      </c>
      <c r="C61" t="str">
        <f t="shared" si="19"/>
        <v>ATB_2020_mid</v>
      </c>
      <c r="D61" s="173">
        <v>18.760000000000002</v>
      </c>
      <c r="E61" s="173">
        <v>16.080000000000002</v>
      </c>
      <c r="F61" s="173">
        <v>15.851846923524111</v>
      </c>
      <c r="G61" s="173">
        <v>15.246183159086234</v>
      </c>
      <c r="H61" s="173">
        <v>14.640519394648356</v>
      </c>
      <c r="I61" s="173">
        <v>14.03485563021048</v>
      </c>
      <c r="J61" s="173">
        <v>13.429191865772605</v>
      </c>
      <c r="K61" s="173">
        <v>12.823528101334729</v>
      </c>
      <c r="L61" s="173">
        <v>12.21786433689685</v>
      </c>
      <c r="M61" s="173">
        <v>11.612200572458974</v>
      </c>
      <c r="N61" s="173">
        <v>11.006536808021099</v>
      </c>
      <c r="O61" s="173">
        <v>10.400873043583221</v>
      </c>
      <c r="P61" s="173">
        <v>9.7952092791453467</v>
      </c>
      <c r="Q61" s="173">
        <v>9.7081978736209145</v>
      </c>
      <c r="R61" s="173">
        <v>9.6211864680964823</v>
      </c>
      <c r="S61" s="173">
        <v>9.5341750625720483</v>
      </c>
      <c r="T61" s="173">
        <v>9.4471636570476178</v>
      </c>
      <c r="U61" s="173">
        <v>9.3601522515231839</v>
      </c>
      <c r="V61" s="173">
        <v>9.2731408459987517</v>
      </c>
      <c r="W61" s="173">
        <v>9.1861294404743195</v>
      </c>
      <c r="X61" s="173">
        <v>9.0991180349498872</v>
      </c>
      <c r="Y61" s="173">
        <v>9.0121066294254533</v>
      </c>
      <c r="Z61" s="173">
        <v>8.9250952239010211</v>
      </c>
      <c r="AA61" s="173">
        <v>8.8380838183765889</v>
      </c>
      <c r="AB61" s="173">
        <v>8.7510724128521549</v>
      </c>
      <c r="AC61" s="173">
        <v>8.6640610073277227</v>
      </c>
      <c r="AD61" s="173">
        <v>8.5770496018032905</v>
      </c>
      <c r="AE61" s="173">
        <v>8.4900381962788583</v>
      </c>
      <c r="AF61" s="173">
        <v>8.4030267907544243</v>
      </c>
      <c r="AG61" s="173">
        <v>8.3160153852299938</v>
      </c>
      <c r="AH61" s="173">
        <v>8.2290039797055599</v>
      </c>
      <c r="AI61" s="173">
        <v>8.1419925741811277</v>
      </c>
      <c r="AJ61" s="173">
        <v>8.0549811686567026</v>
      </c>
    </row>
    <row r="62" spans="1:36">
      <c r="A62" t="str">
        <f t="shared" si="18"/>
        <v>RC3UtLosAngs</v>
      </c>
      <c r="B62" t="str">
        <f t="shared" ref="B62:C62" si="20">B23</f>
        <v>CentralTrackingPV</v>
      </c>
      <c r="C62" t="str">
        <f t="shared" si="20"/>
        <v>ATB_2020_high</v>
      </c>
      <c r="D62" s="173">
        <v>18.760000000000002</v>
      </c>
      <c r="E62" s="173">
        <v>16.080000000000002</v>
      </c>
      <c r="F62" s="173">
        <v>16.263857484472211</v>
      </c>
      <c r="G62" s="173">
        <v>16.070204280982438</v>
      </c>
      <c r="H62" s="173">
        <v>15.87655107749266</v>
      </c>
      <c r="I62" s="173">
        <v>15.682897874002888</v>
      </c>
      <c r="J62" s="173">
        <v>15.489244670513113</v>
      </c>
      <c r="K62" s="173">
        <v>15.295591467023337</v>
      </c>
      <c r="L62" s="173">
        <v>15.101938263533562</v>
      </c>
      <c r="M62" s="173">
        <v>14.908285060043788</v>
      </c>
      <c r="N62" s="173">
        <v>14.714631856554012</v>
      </c>
      <c r="O62" s="173">
        <v>14.520978653064239</v>
      </c>
      <c r="P62" s="173">
        <v>14.327325449574449</v>
      </c>
      <c r="Q62" s="173">
        <v>14.100719641052994</v>
      </c>
      <c r="R62" s="173">
        <v>13.874113832531537</v>
      </c>
      <c r="S62" s="173">
        <v>13.647508024010081</v>
      </c>
      <c r="T62" s="173">
        <v>13.420902215488624</v>
      </c>
      <c r="U62" s="173">
        <v>13.194296406967167</v>
      </c>
      <c r="V62" s="173">
        <v>12.967690598445712</v>
      </c>
      <c r="W62" s="173">
        <v>12.741084789924257</v>
      </c>
      <c r="X62" s="173">
        <v>12.514478981402799</v>
      </c>
      <c r="Y62" s="173">
        <v>12.287873172881342</v>
      </c>
      <c r="Z62" s="173">
        <v>12.061267364359887</v>
      </c>
      <c r="AA62" s="173">
        <v>11.834661555838432</v>
      </c>
      <c r="AB62" s="173">
        <v>11.608055747316977</v>
      </c>
      <c r="AC62" s="173">
        <v>11.381449938795523</v>
      </c>
      <c r="AD62" s="173">
        <v>11.154844130274066</v>
      </c>
      <c r="AE62" s="173">
        <v>10.928238321752612</v>
      </c>
      <c r="AF62" s="173">
        <v>10.701632513231157</v>
      </c>
      <c r="AG62" s="173">
        <v>10.475026704709702</v>
      </c>
      <c r="AH62" s="173">
        <v>10.248420896188247</v>
      </c>
      <c r="AI62" s="173">
        <v>10.021815087666791</v>
      </c>
      <c r="AJ62" s="173">
        <v>9.7952092791453467</v>
      </c>
    </row>
    <row r="63" spans="1:36">
      <c r="A63" t="str">
        <f t="shared" si="18"/>
        <v>RA3CoLosAngs</v>
      </c>
      <c r="B63" t="str">
        <f t="shared" ref="B63:C63" si="21">B24</f>
        <v>FlatDistPV</v>
      </c>
      <c r="C63" t="str">
        <f t="shared" si="21"/>
        <v>ATB_2020_low</v>
      </c>
      <c r="D63" s="173">
        <v>18</v>
      </c>
      <c r="E63" s="173">
        <v>13</v>
      </c>
      <c r="F63" s="173">
        <v>12.333113765571367</v>
      </c>
      <c r="G63" s="173">
        <v>11.67042206550248</v>
      </c>
      <c r="H63" s="173">
        <v>11.007730365433593</v>
      </c>
      <c r="I63" s="173">
        <v>10.345038665364706</v>
      </c>
      <c r="J63" s="173">
        <v>9.682346965295821</v>
      </c>
      <c r="K63" s="173">
        <v>9.0196552652269339</v>
      </c>
      <c r="L63" s="173">
        <v>8.3569635651580469</v>
      </c>
      <c r="M63" s="173">
        <v>7.6942718650891608</v>
      </c>
      <c r="N63" s="173">
        <v>7.0315801650202738</v>
      </c>
      <c r="O63" s="173">
        <v>6.3688884649513859</v>
      </c>
      <c r="P63" s="173">
        <v>5.7061967648824936</v>
      </c>
      <c r="Q63" s="173">
        <v>5.6310995016027494</v>
      </c>
      <c r="R63" s="173">
        <v>5.5560022383230061</v>
      </c>
      <c r="S63" s="173">
        <v>5.4809049750432619</v>
      </c>
      <c r="T63" s="173">
        <v>5.4058077117635186</v>
      </c>
      <c r="U63" s="173">
        <v>5.3307104484837753</v>
      </c>
      <c r="V63" s="173">
        <v>5.2556131852040311</v>
      </c>
      <c r="W63" s="173">
        <v>5.1805159219242869</v>
      </c>
      <c r="X63" s="173">
        <v>5.1054186586445436</v>
      </c>
      <c r="Y63" s="173">
        <v>5.0303213953648003</v>
      </c>
      <c r="Z63" s="173">
        <v>4.955224132085057</v>
      </c>
      <c r="AA63" s="173">
        <v>4.8801268688053128</v>
      </c>
      <c r="AB63" s="173">
        <v>4.8050296055255686</v>
      </c>
      <c r="AC63" s="173">
        <v>4.7299323422458253</v>
      </c>
      <c r="AD63" s="173">
        <v>4.6548350789660811</v>
      </c>
      <c r="AE63" s="173">
        <v>4.5797378156863386</v>
      </c>
      <c r="AF63" s="173">
        <v>4.5046405524065944</v>
      </c>
      <c r="AG63" s="173">
        <v>4.4295432891268502</v>
      </c>
      <c r="AH63" s="173">
        <v>4.3544460258471069</v>
      </c>
      <c r="AI63" s="173">
        <v>4.2793487625673627</v>
      </c>
      <c r="AJ63" s="173">
        <v>4.2042514992876177</v>
      </c>
    </row>
    <row r="64" spans="1:36">
      <c r="A64" t="str">
        <f t="shared" si="18"/>
        <v>RM3CoLosAngs</v>
      </c>
      <c r="B64" t="str">
        <f t="shared" ref="B64:C64" si="22">B25</f>
        <v>FlatDistPV</v>
      </c>
      <c r="C64" t="str">
        <f t="shared" si="22"/>
        <v>ATB_2020_mid</v>
      </c>
      <c r="D64" s="173">
        <v>18</v>
      </c>
      <c r="E64" s="173">
        <v>13</v>
      </c>
      <c r="F64" s="173">
        <v>12.490545120180542</v>
      </c>
      <c r="G64" s="173">
        <v>11.98528477472083</v>
      </c>
      <c r="H64" s="173">
        <v>11.480024429261118</v>
      </c>
      <c r="I64" s="173">
        <v>10.974764083801407</v>
      </c>
      <c r="J64" s="173">
        <v>10.469503738341695</v>
      </c>
      <c r="K64" s="173">
        <v>9.9642433928819827</v>
      </c>
      <c r="L64" s="173">
        <v>9.4589830474222723</v>
      </c>
      <c r="M64" s="173">
        <v>8.9537227019625618</v>
      </c>
      <c r="N64" s="173">
        <v>8.4484623565028496</v>
      </c>
      <c r="O64" s="173">
        <v>7.9432020110431383</v>
      </c>
      <c r="P64" s="173">
        <v>7.4379416655834332</v>
      </c>
      <c r="Q64" s="173">
        <v>7.3513544205483861</v>
      </c>
      <c r="R64" s="173">
        <v>7.2647671755133389</v>
      </c>
      <c r="S64" s="173">
        <v>7.1781799304782927</v>
      </c>
      <c r="T64" s="173">
        <v>7.0915926854432447</v>
      </c>
      <c r="U64" s="173">
        <v>7.0050054404081976</v>
      </c>
      <c r="V64" s="173">
        <v>6.9184181953731496</v>
      </c>
      <c r="W64" s="173">
        <v>6.8318309503381034</v>
      </c>
      <c r="X64" s="173">
        <v>6.7452437053030563</v>
      </c>
      <c r="Y64" s="173">
        <v>6.6586564602680083</v>
      </c>
      <c r="Z64" s="173">
        <v>6.5720692152329612</v>
      </c>
      <c r="AA64" s="173">
        <v>6.4854819701979149</v>
      </c>
      <c r="AB64" s="173">
        <v>6.3988947251628669</v>
      </c>
      <c r="AC64" s="173">
        <v>6.3123074801278198</v>
      </c>
      <c r="AD64" s="173">
        <v>6.2257202350927718</v>
      </c>
      <c r="AE64" s="173">
        <v>6.1391329900577256</v>
      </c>
      <c r="AF64" s="173">
        <v>6.0525457450226785</v>
      </c>
      <c r="AG64" s="173">
        <v>5.9659584999876305</v>
      </c>
      <c r="AH64" s="173">
        <v>5.8793712549525834</v>
      </c>
      <c r="AI64" s="173">
        <v>5.7927840099175363</v>
      </c>
      <c r="AJ64" s="173">
        <v>5.7061967648824936</v>
      </c>
    </row>
    <row r="65" spans="1:36">
      <c r="A65" t="str">
        <f t="shared" si="18"/>
        <v>RC3CoLosAngs</v>
      </c>
      <c r="B65" t="str">
        <f t="shared" ref="B65:C65" si="23">B26</f>
        <v>FlatDistPV</v>
      </c>
      <c r="C65" t="str">
        <f t="shared" si="23"/>
        <v>ATB_2020_high</v>
      </c>
      <c r="D65" s="173">
        <v>18</v>
      </c>
      <c r="E65" s="173">
        <v>13</v>
      </c>
      <c r="F65" s="173">
        <v>12.864513281660116</v>
      </c>
      <c r="G65" s="173">
        <v>12.733221097679978</v>
      </c>
      <c r="H65" s="173">
        <v>12.601928913699842</v>
      </c>
      <c r="I65" s="173">
        <v>12.470636729719706</v>
      </c>
      <c r="J65" s="173">
        <v>12.339344545739566</v>
      </c>
      <c r="K65" s="173">
        <v>12.20805236175943</v>
      </c>
      <c r="L65" s="173">
        <v>12.076760177779294</v>
      </c>
      <c r="M65" s="173">
        <v>11.945467993799156</v>
      </c>
      <c r="N65" s="173">
        <v>11.814175809819019</v>
      </c>
      <c r="O65" s="173">
        <v>11.68288362583888</v>
      </c>
      <c r="P65" s="173">
        <v>11.551591441858752</v>
      </c>
      <c r="Q65" s="173">
        <v>11.345908953044987</v>
      </c>
      <c r="R65" s="173">
        <v>11.140226464231221</v>
      </c>
      <c r="S65" s="173">
        <v>10.934543975417457</v>
      </c>
      <c r="T65" s="173">
        <v>10.728861486603691</v>
      </c>
      <c r="U65" s="173">
        <v>10.523178997789925</v>
      </c>
      <c r="V65" s="173">
        <v>10.317496508976161</v>
      </c>
      <c r="W65" s="173">
        <v>10.111814020162395</v>
      </c>
      <c r="X65" s="173">
        <v>9.9061315313486293</v>
      </c>
      <c r="Y65" s="173">
        <v>9.7004490425348635</v>
      </c>
      <c r="Z65" s="173">
        <v>9.4947665537210977</v>
      </c>
      <c r="AA65" s="173">
        <v>9.2890840649073319</v>
      </c>
      <c r="AB65" s="173">
        <v>9.0834015760935678</v>
      </c>
      <c r="AC65" s="173">
        <v>8.877719087279802</v>
      </c>
      <c r="AD65" s="173">
        <v>8.6720365984660361</v>
      </c>
      <c r="AE65" s="173">
        <v>8.4663541096522703</v>
      </c>
      <c r="AF65" s="173">
        <v>8.2606716208385063</v>
      </c>
      <c r="AG65" s="173">
        <v>8.0549891320247404</v>
      </c>
      <c r="AH65" s="173">
        <v>7.8493066432109746</v>
      </c>
      <c r="AI65" s="173">
        <v>7.6436241543972097</v>
      </c>
      <c r="AJ65" s="173">
        <v>7.4379416655834332</v>
      </c>
    </row>
    <row r="66" spans="1:36">
      <c r="A66" t="str">
        <f t="shared" si="18"/>
        <v>RA3ReLosAngs</v>
      </c>
      <c r="B66" t="str">
        <f t="shared" ref="B66:C66" si="24">B27</f>
        <v>SlopedDistPV</v>
      </c>
      <c r="C66" t="str">
        <f t="shared" si="24"/>
        <v>ATB_2020_low</v>
      </c>
      <c r="D66" s="173">
        <v>22</v>
      </c>
      <c r="E66" s="173">
        <v>21</v>
      </c>
      <c r="F66" s="173">
        <v>19.650073496866035</v>
      </c>
      <c r="G66" s="173">
        <v>18.328308959702465</v>
      </c>
      <c r="H66" s="173">
        <v>17.006544422538891</v>
      </c>
      <c r="I66" s="173">
        <v>15.684779885375317</v>
      </c>
      <c r="J66" s="173">
        <v>14.363015348211748</v>
      </c>
      <c r="K66" s="173">
        <v>13.041250811048178</v>
      </c>
      <c r="L66" s="173">
        <v>11.719486273884607</v>
      </c>
      <c r="M66" s="173">
        <v>10.397721736721035</v>
      </c>
      <c r="N66" s="173">
        <v>9.0759571995574646</v>
      </c>
      <c r="O66" s="173">
        <v>7.754192662393895</v>
      </c>
      <c r="P66" s="173">
        <v>6.4324281252303264</v>
      </c>
      <c r="Q66" s="173">
        <v>6.336714564439661</v>
      </c>
      <c r="R66" s="173">
        <v>6.2410010036489956</v>
      </c>
      <c r="S66" s="173">
        <v>6.1452874428583302</v>
      </c>
      <c r="T66" s="173">
        <v>6.0495738820676657</v>
      </c>
      <c r="U66" s="173">
        <v>5.9538603212770003</v>
      </c>
      <c r="V66" s="173">
        <v>5.858146760486334</v>
      </c>
      <c r="W66" s="173">
        <v>5.7624331996956686</v>
      </c>
      <c r="X66" s="173">
        <v>5.6667196389050032</v>
      </c>
      <c r="Y66" s="173">
        <v>5.5710060781143387</v>
      </c>
      <c r="Z66" s="173">
        <v>5.4752925173236733</v>
      </c>
      <c r="AA66" s="173">
        <v>5.3795789565330079</v>
      </c>
      <c r="AB66" s="173">
        <v>5.2838653957423425</v>
      </c>
      <c r="AC66" s="173">
        <v>5.1881518349516762</v>
      </c>
      <c r="AD66" s="173">
        <v>5.0924382741610108</v>
      </c>
      <c r="AE66" s="173">
        <v>4.9967247133703463</v>
      </c>
      <c r="AF66" s="173">
        <v>4.9010111525796809</v>
      </c>
      <c r="AG66" s="173">
        <v>4.8052975917890155</v>
      </c>
      <c r="AH66" s="173">
        <v>4.7095840309983501</v>
      </c>
      <c r="AI66" s="173">
        <v>4.6138704702076847</v>
      </c>
      <c r="AJ66" s="173">
        <v>4.5181569094170184</v>
      </c>
    </row>
    <row r="67" spans="1:36">
      <c r="A67" t="str">
        <f t="shared" si="18"/>
        <v>RM3ReLosAngs</v>
      </c>
      <c r="B67" t="str">
        <f t="shared" ref="B67:C67" si="25">B28</f>
        <v>SlopedDistPV</v>
      </c>
      <c r="C67" t="str">
        <f t="shared" si="25"/>
        <v>ATB_2020_mid</v>
      </c>
      <c r="D67" s="173">
        <v>22</v>
      </c>
      <c r="E67" s="173">
        <v>21</v>
      </c>
      <c r="F67" s="173">
        <v>19.832089973221773</v>
      </c>
      <c r="G67" s="173">
        <v>18.692341912413944</v>
      </c>
      <c r="H67" s="173">
        <v>17.552593851606112</v>
      </c>
      <c r="I67" s="173">
        <v>16.412845790798276</v>
      </c>
      <c r="J67" s="173">
        <v>15.273097729990445</v>
      </c>
      <c r="K67" s="173">
        <v>14.133349669182614</v>
      </c>
      <c r="L67" s="173">
        <v>12.993601608374783</v>
      </c>
      <c r="M67" s="173">
        <v>11.853853547566951</v>
      </c>
      <c r="N67" s="173">
        <v>10.71410548675912</v>
      </c>
      <c r="O67" s="173">
        <v>9.5743574259512894</v>
      </c>
      <c r="P67" s="173">
        <v>8.4346093651434675</v>
      </c>
      <c r="Q67" s="173">
        <v>8.3345003031478111</v>
      </c>
      <c r="R67" s="173">
        <v>8.2343912411521547</v>
      </c>
      <c r="S67" s="173">
        <v>8.1342821791564965</v>
      </c>
      <c r="T67" s="173">
        <v>8.0341731171608401</v>
      </c>
      <c r="U67" s="173">
        <v>7.9340640551651829</v>
      </c>
      <c r="V67" s="173">
        <v>7.8339549931695265</v>
      </c>
      <c r="W67" s="173">
        <v>7.7338459311738692</v>
      </c>
      <c r="X67" s="173">
        <v>7.6337368691782128</v>
      </c>
      <c r="Y67" s="173">
        <v>7.5336278071825555</v>
      </c>
      <c r="Z67" s="173">
        <v>7.4335187451868991</v>
      </c>
      <c r="AA67" s="173">
        <v>7.3334096831912419</v>
      </c>
      <c r="AB67" s="173">
        <v>7.2333006211955855</v>
      </c>
      <c r="AC67" s="173">
        <v>7.1331915591999282</v>
      </c>
      <c r="AD67" s="173">
        <v>7.0330824972042709</v>
      </c>
      <c r="AE67" s="173">
        <v>6.9329734352086154</v>
      </c>
      <c r="AF67" s="173">
        <v>6.8328643732129581</v>
      </c>
      <c r="AG67" s="173">
        <v>6.7327553112173009</v>
      </c>
      <c r="AH67" s="173">
        <v>6.6326462492216445</v>
      </c>
      <c r="AI67" s="173">
        <v>6.5325371872259872</v>
      </c>
      <c r="AJ67" s="173">
        <v>6.4324281252303264</v>
      </c>
    </row>
    <row r="68" spans="1:36">
      <c r="A68" t="str">
        <f t="shared" si="18"/>
        <v>RC3ReLosAngs</v>
      </c>
      <c r="B68" t="str">
        <f t="shared" ref="B68:C68" si="26">B29</f>
        <v>SlopedDistPV</v>
      </c>
      <c r="C68" t="str">
        <f t="shared" si="26"/>
        <v>ATB_2020_high</v>
      </c>
      <c r="D68" s="173">
        <v>22</v>
      </c>
      <c r="E68" s="173">
        <v>21</v>
      </c>
      <c r="F68" s="173">
        <v>20.72224040588744</v>
      </c>
      <c r="G68" s="173">
        <v>20.472642777745275</v>
      </c>
      <c r="H68" s="173">
        <v>20.223045149603109</v>
      </c>
      <c r="I68" s="173">
        <v>19.973447521460944</v>
      </c>
      <c r="J68" s="173">
        <v>19.723849893318775</v>
      </c>
      <c r="K68" s="173">
        <v>19.474252265176609</v>
      </c>
      <c r="L68" s="173">
        <v>19.224654637034444</v>
      </c>
      <c r="M68" s="173">
        <v>18.975057008892275</v>
      </c>
      <c r="N68" s="173">
        <v>18.725459380750113</v>
      </c>
      <c r="O68" s="173">
        <v>18.475861752607944</v>
      </c>
      <c r="P68" s="173">
        <v>18.226264124465775</v>
      </c>
      <c r="Q68" s="173">
        <v>17.736681386499658</v>
      </c>
      <c r="R68" s="173">
        <v>17.247098648533544</v>
      </c>
      <c r="S68" s="173">
        <v>16.757515910567431</v>
      </c>
      <c r="T68" s="173">
        <v>16.267933172601317</v>
      </c>
      <c r="U68" s="173">
        <v>15.778350434635202</v>
      </c>
      <c r="V68" s="173">
        <v>15.288767696669087</v>
      </c>
      <c r="W68" s="173">
        <v>14.799184958702972</v>
      </c>
      <c r="X68" s="173">
        <v>14.309602220736855</v>
      </c>
      <c r="Y68" s="173">
        <v>13.820019482770739</v>
      </c>
      <c r="Z68" s="173">
        <v>13.330436744804624</v>
      </c>
      <c r="AA68" s="173">
        <v>12.840854006838507</v>
      </c>
      <c r="AB68" s="173">
        <v>12.351271268872392</v>
      </c>
      <c r="AC68" s="173">
        <v>11.861688530906275</v>
      </c>
      <c r="AD68" s="173">
        <v>11.372105792940159</v>
      </c>
      <c r="AE68" s="173">
        <v>10.882523054974042</v>
      </c>
      <c r="AF68" s="173">
        <v>10.392940317007927</v>
      </c>
      <c r="AG68" s="173">
        <v>9.9033575790418116</v>
      </c>
      <c r="AH68" s="173">
        <v>9.4137748410756945</v>
      </c>
      <c r="AI68" s="173">
        <v>8.9241921031095792</v>
      </c>
      <c r="AJ68" s="173">
        <v>8.4346093651434675</v>
      </c>
    </row>
    <row r="69" spans="1:36">
      <c r="A69" t="str">
        <f t="shared" si="18"/>
        <v>RA3LaLTRG11</v>
      </c>
      <c r="B69" t="str">
        <f t="shared" ref="B69:C69" si="27">B30</f>
        <v>OnshoreWind</v>
      </c>
      <c r="C69" t="str">
        <f t="shared" si="27"/>
        <v>ATB_2020_low</v>
      </c>
      <c r="D69" s="173">
        <v>43.205384615384602</v>
      </c>
      <c r="E69" s="173">
        <v>42.469935897435882</v>
      </c>
      <c r="F69" s="173">
        <v>41.734487179487168</v>
      </c>
      <c r="G69" s="173">
        <v>40.999038461538454</v>
      </c>
      <c r="H69" s="173">
        <v>40.263589743589733</v>
      </c>
      <c r="I69" s="173">
        <v>39.52814102564102</v>
      </c>
      <c r="J69" s="173">
        <v>38.792692307692299</v>
      </c>
      <c r="K69" s="173">
        <v>38.057243589743585</v>
      </c>
      <c r="L69" s="173">
        <v>37.321794871794872</v>
      </c>
      <c r="M69" s="173">
        <v>36.586346153846151</v>
      </c>
      <c r="N69" s="173">
        <v>35.85089743589743</v>
      </c>
      <c r="O69" s="173">
        <v>35.115448717948716</v>
      </c>
      <c r="P69" s="173">
        <v>34.380000000000003</v>
      </c>
      <c r="Q69" s="173">
        <v>33.8643</v>
      </c>
      <c r="R69" s="173">
        <v>33.348599999999998</v>
      </c>
      <c r="S69" s="173">
        <v>32.832900000000002</v>
      </c>
      <c r="T69" s="173">
        <v>32.3172</v>
      </c>
      <c r="U69" s="173">
        <v>31.801500000000004</v>
      </c>
      <c r="V69" s="173">
        <v>31.285800000000002</v>
      </c>
      <c r="W69" s="173">
        <v>30.770100000000003</v>
      </c>
      <c r="X69" s="173">
        <v>30.254400000000004</v>
      </c>
      <c r="Y69" s="173">
        <v>29.738700000000001</v>
      </c>
      <c r="Z69" s="173">
        <v>29.223000000000003</v>
      </c>
      <c r="AA69" s="173">
        <v>28.707299999999996</v>
      </c>
      <c r="AB69" s="173">
        <v>28.191600000000001</v>
      </c>
      <c r="AC69" s="173">
        <v>27.675900000000002</v>
      </c>
      <c r="AD69" s="173">
        <v>27.160199999999996</v>
      </c>
      <c r="AE69" s="173">
        <v>26.644500000000001</v>
      </c>
      <c r="AF69" s="173">
        <v>26.128800000000002</v>
      </c>
      <c r="AG69" s="173">
        <v>25.613099999999996</v>
      </c>
      <c r="AH69" s="173">
        <v>25.0974</v>
      </c>
      <c r="AI69" s="173">
        <v>24.581699999999998</v>
      </c>
      <c r="AJ69" s="173">
        <v>24.065999999999999</v>
      </c>
    </row>
    <row r="70" spans="1:36">
      <c r="A70" t="str">
        <f t="shared" si="18"/>
        <v>RM3LaLTRG11</v>
      </c>
      <c r="B70" t="str">
        <f t="shared" ref="B70:C70" si="28">B31</f>
        <v>OnshoreWind</v>
      </c>
      <c r="C70" t="str">
        <f t="shared" si="28"/>
        <v>ATB_2020_mid</v>
      </c>
      <c r="D70" s="173">
        <v>43.205384615384602</v>
      </c>
      <c r="E70" s="173">
        <v>42.850769230769224</v>
      </c>
      <c r="F70" s="173">
        <v>42.496153846153838</v>
      </c>
      <c r="G70" s="173">
        <v>42.141538461538453</v>
      </c>
      <c r="H70" s="173">
        <v>41.786923076923067</v>
      </c>
      <c r="I70" s="173">
        <v>41.432307692307681</v>
      </c>
      <c r="J70" s="173">
        <v>41.077692307692303</v>
      </c>
      <c r="K70" s="173">
        <v>40.723076923076924</v>
      </c>
      <c r="L70" s="173">
        <v>40.368461538461538</v>
      </c>
      <c r="M70" s="173">
        <v>40.013846153846153</v>
      </c>
      <c r="N70" s="173">
        <v>39.659230769230767</v>
      </c>
      <c r="O70" s="173">
        <v>39.304615384615389</v>
      </c>
      <c r="P70" s="173">
        <v>38.950000000000003</v>
      </c>
      <c r="Q70" s="173">
        <v>38.657875000000004</v>
      </c>
      <c r="R70" s="173">
        <v>38.365750000000006</v>
      </c>
      <c r="S70" s="173">
        <v>38.073625000000007</v>
      </c>
      <c r="T70" s="173">
        <v>37.781500000000008</v>
      </c>
      <c r="U70" s="173">
        <v>37.489375000000003</v>
      </c>
      <c r="V70" s="173">
        <v>37.197250000000004</v>
      </c>
      <c r="W70" s="173">
        <v>36.905124999999998</v>
      </c>
      <c r="X70" s="173">
        <v>36.613</v>
      </c>
      <c r="Y70" s="173">
        <v>36.320875000000001</v>
      </c>
      <c r="Z70" s="173">
        <v>36.028750000000002</v>
      </c>
      <c r="AA70" s="173">
        <v>35.736625000000004</v>
      </c>
      <c r="AB70" s="173">
        <v>35.444500000000005</v>
      </c>
      <c r="AC70" s="173">
        <v>35.152375000000006</v>
      </c>
      <c r="AD70" s="173">
        <v>34.860250000000001</v>
      </c>
      <c r="AE70" s="173">
        <v>34.568124999999995</v>
      </c>
      <c r="AF70" s="173">
        <v>34.275999999999996</v>
      </c>
      <c r="AG70" s="173">
        <v>33.983874999999998</v>
      </c>
      <c r="AH70" s="173">
        <v>33.691749999999999</v>
      </c>
      <c r="AI70" s="173">
        <v>33.399625</v>
      </c>
      <c r="AJ70" s="173">
        <v>33.107500000000002</v>
      </c>
    </row>
    <row r="71" spans="1:36">
      <c r="A71" t="str">
        <f t="shared" si="18"/>
        <v>RC3LaLTRG11</v>
      </c>
      <c r="B71" t="str">
        <f t="shared" ref="B71:C71" si="29">B32</f>
        <v>OnshoreWind</v>
      </c>
      <c r="C71" t="str">
        <f t="shared" si="29"/>
        <v>ATB_2020_high</v>
      </c>
      <c r="D71" s="173">
        <v>43.205384615384602</v>
      </c>
      <c r="E71" s="173">
        <v>43.205769230769221</v>
      </c>
      <c r="F71" s="173">
        <v>43.206153846153832</v>
      </c>
      <c r="G71" s="173">
        <v>43.206538461538457</v>
      </c>
      <c r="H71" s="173">
        <v>43.206923076923069</v>
      </c>
      <c r="I71" s="173">
        <v>43.207307692307687</v>
      </c>
      <c r="J71" s="173">
        <v>43.207692307692298</v>
      </c>
      <c r="K71" s="173">
        <v>43.208076923076923</v>
      </c>
      <c r="L71" s="173">
        <v>43.208461538461535</v>
      </c>
      <c r="M71" s="173">
        <v>43.208846153846146</v>
      </c>
      <c r="N71" s="173">
        <v>43.209230769230771</v>
      </c>
      <c r="O71" s="173">
        <v>43.209615384615383</v>
      </c>
      <c r="P71" s="173">
        <v>43.21</v>
      </c>
      <c r="Q71" s="173">
        <v>43.101974999999996</v>
      </c>
      <c r="R71" s="173">
        <v>42.993949999999998</v>
      </c>
      <c r="S71" s="173">
        <v>42.885925</v>
      </c>
      <c r="T71" s="173">
        <v>42.777900000000002</v>
      </c>
      <c r="U71" s="173">
        <v>42.669875000000005</v>
      </c>
      <c r="V71" s="173">
        <v>42.561850000000007</v>
      </c>
      <c r="W71" s="173">
        <v>42.453825000000002</v>
      </c>
      <c r="X71" s="173">
        <v>42.345799999999997</v>
      </c>
      <c r="Y71" s="173">
        <v>42.237774999999999</v>
      </c>
      <c r="Z71" s="173">
        <v>42.129750000000001</v>
      </c>
      <c r="AA71" s="173">
        <v>42.021725000000004</v>
      </c>
      <c r="AB71" s="173">
        <v>41.913700000000006</v>
      </c>
      <c r="AC71" s="173">
        <v>41.805675000000001</v>
      </c>
      <c r="AD71" s="173">
        <v>41.697649999999996</v>
      </c>
      <c r="AE71" s="173">
        <v>41.589624999999998</v>
      </c>
      <c r="AF71" s="173">
        <v>41.4816</v>
      </c>
      <c r="AG71" s="173">
        <v>41.373575000000002</v>
      </c>
      <c r="AH71" s="173">
        <v>41.265550000000005</v>
      </c>
      <c r="AI71" s="173">
        <v>41.157525000000007</v>
      </c>
      <c r="AJ71" s="173">
        <v>41.049500000000002</v>
      </c>
    </row>
    <row r="72" spans="1:36">
      <c r="A72" t="str">
        <f t="shared" si="18"/>
        <v>RA3OfOTRG66</v>
      </c>
      <c r="B72" t="str">
        <f t="shared" ref="B72:C72" si="30">B33</f>
        <v>OffshoreWind</v>
      </c>
      <c r="C72" t="str">
        <f t="shared" si="30"/>
        <v>ATB_2020_low</v>
      </c>
      <c r="D72" s="173">
        <v>131.33122003306599</v>
      </c>
      <c r="E72" s="173">
        <v>122.00056484460501</v>
      </c>
      <c r="F72" s="173">
        <v>113.3412582557916</v>
      </c>
      <c r="G72" s="173">
        <v>105.33488050373042</v>
      </c>
      <c r="H72" s="173">
        <v>97.958658126227363</v>
      </c>
      <c r="I72" s="173">
        <v>91.186068430849232</v>
      </c>
      <c r="J72" s="173">
        <v>84.987450177885663</v>
      </c>
      <c r="K72" s="173">
        <v>79.330608393023368</v>
      </c>
      <c r="L72" s="173">
        <v>74.181402246405398</v>
      </c>
      <c r="M72" s="173">
        <v>69.504306346697575</v>
      </c>
      <c r="N72" s="173">
        <v>65.262937547217973</v>
      </c>
      <c r="O72" s="173">
        <v>61.420541355881788</v>
      </c>
      <c r="P72" s="173">
        <v>57.940434157926148</v>
      </c>
      <c r="Q72" s="173">
        <v>54.786399551797935</v>
      </c>
      <c r="R72" s="173">
        <v>51.923039007266958</v>
      </c>
      <c r="S72" s="173">
        <v>50.511688310968232</v>
      </c>
      <c r="T72" s="173">
        <v>49.315578584928133</v>
      </c>
      <c r="U72" s="173">
        <v>48.309069205856716</v>
      </c>
      <c r="V72" s="173">
        <v>47.467193857821556</v>
      </c>
      <c r="W72" s="173">
        <v>46.765549415097865</v>
      </c>
      <c r="X72" s="173">
        <v>46.180191931800366</v>
      </c>
      <c r="Y72" s="173">
        <v>45.687542784372901</v>
      </c>
      <c r="Z72" s="173">
        <v>45.26430754964597</v>
      </c>
      <c r="AA72" s="173">
        <v>44.887409696637064</v>
      </c>
      <c r="AB72" s="173">
        <v>44.533940686702785</v>
      </c>
      <c r="AC72" s="173">
        <v>44.18112766761466</v>
      </c>
      <c r="AD72" s="173">
        <v>43.806319654950173</v>
      </c>
      <c r="AE72" s="173">
        <v>43.386992950737877</v>
      </c>
      <c r="AF72" s="173">
        <v>42.900776579653574</v>
      </c>
      <c r="AG72" s="173">
        <v>42.32549875155334</v>
      </c>
      <c r="AH72" s="173">
        <v>41.639255817444976</v>
      </c>
      <c r="AI72" s="173">
        <v>40.820505924033924</v>
      </c>
      <c r="AJ72" s="173">
        <v>39.848190673118054</v>
      </c>
    </row>
    <row r="73" spans="1:36">
      <c r="A73" t="str">
        <f t="shared" si="18"/>
        <v>RM3OfOTRG66</v>
      </c>
      <c r="B73" t="str">
        <f t="shared" ref="B73:C73" si="31">B34</f>
        <v>OffshoreWind</v>
      </c>
      <c r="C73" t="str">
        <f t="shared" si="31"/>
        <v>ATB_2020_mid</v>
      </c>
      <c r="D73" s="173">
        <v>131.33122003306599</v>
      </c>
      <c r="E73" s="173">
        <v>123.71635807777061</v>
      </c>
      <c r="F73" s="173">
        <v>116.70201978990558</v>
      </c>
      <c r="G73" s="173">
        <v>110.26210490141889</v>
      </c>
      <c r="H73" s="173">
        <v>104.37051314425851</v>
      </c>
      <c r="I73" s="173">
        <v>99.001144250372406</v>
      </c>
      <c r="J73" s="173">
        <v>94.127897951708562</v>
      </c>
      <c r="K73" s="173">
        <v>89.724673980214945</v>
      </c>
      <c r="L73" s="173">
        <v>85.765372067839522</v>
      </c>
      <c r="M73" s="173">
        <v>82.223891946530259</v>
      </c>
      <c r="N73" s="173">
        <v>79.074133348235193</v>
      </c>
      <c r="O73" s="173">
        <v>76.28999600490225</v>
      </c>
      <c r="P73" s="173">
        <v>73.845379648479394</v>
      </c>
      <c r="Q73" s="173">
        <v>71.714184010914607</v>
      </c>
      <c r="R73" s="173">
        <v>69.87030882415587</v>
      </c>
      <c r="S73" s="173">
        <v>68.287653820151164</v>
      </c>
      <c r="T73" s="173">
        <v>66.94011873084844</v>
      </c>
      <c r="U73" s="173">
        <v>65.801603288195722</v>
      </c>
      <c r="V73" s="173">
        <v>64.846007224140905</v>
      </c>
      <c r="W73" s="173">
        <v>64.047230270632042</v>
      </c>
      <c r="X73" s="173">
        <v>63.379172159617085</v>
      </c>
      <c r="Y73" s="173">
        <v>62.815732623043964</v>
      </c>
      <c r="Z73" s="173">
        <v>62.330811392860696</v>
      </c>
      <c r="AA73" s="173">
        <v>61.898308201015297</v>
      </c>
      <c r="AB73" s="173">
        <v>61.492122779455642</v>
      </c>
      <c r="AC73" s="173">
        <v>61.086154860129717</v>
      </c>
      <c r="AD73" s="173">
        <v>60.654304174985583</v>
      </c>
      <c r="AE73" s="173">
        <v>60.170470455971163</v>
      </c>
      <c r="AF73" s="173">
        <v>59.608553435034445</v>
      </c>
      <c r="AG73" s="173">
        <v>58.942452844123331</v>
      </c>
      <c r="AH73" s="173">
        <v>58.146068415185951</v>
      </c>
      <c r="AI73" s="173">
        <v>57.193299880170095</v>
      </c>
      <c r="AJ73" s="173">
        <v>56.058046971023913</v>
      </c>
    </row>
    <row r="74" spans="1:36">
      <c r="A74" t="str">
        <f t="shared" si="18"/>
        <v>RC3OfOTRG66</v>
      </c>
      <c r="B74" t="str">
        <f t="shared" ref="B74:C74" si="32">B35</f>
        <v>OffshoreWind</v>
      </c>
      <c r="C74" t="str">
        <f t="shared" si="32"/>
        <v>ATB_2020_high</v>
      </c>
      <c r="D74" s="173">
        <v>131.33122003306599</v>
      </c>
      <c r="E74" s="173">
        <v>126.86637063442076</v>
      </c>
      <c r="F74" s="173">
        <v>122.95677145229834</v>
      </c>
      <c r="G74" s="173">
        <v>120.18286668792405</v>
      </c>
      <c r="H74" s="173">
        <v>118.03125899525622</v>
      </c>
      <c r="I74" s="173">
        <v>116.27326750580167</v>
      </c>
      <c r="J74" s="173">
        <v>114.78690688012856</v>
      </c>
      <c r="K74" s="173">
        <v>113.49936274142738</v>
      </c>
      <c r="L74" s="173">
        <v>112.36366832367924</v>
      </c>
      <c r="M74" s="173">
        <v>111.34775504875954</v>
      </c>
      <c r="N74" s="173">
        <v>110.42874970511966</v>
      </c>
      <c r="O74" s="173">
        <v>109.58976355930496</v>
      </c>
      <c r="P74" s="173">
        <v>108.81797112094839</v>
      </c>
      <c r="Q74" s="173">
        <v>108.10340293363187</v>
      </c>
      <c r="R74" s="173">
        <v>107.43815586663713</v>
      </c>
      <c r="S74" s="173">
        <v>106.81585879493073</v>
      </c>
      <c r="T74" s="173">
        <v>106.23130055026225</v>
      </c>
      <c r="U74" s="173">
        <v>105.68016437718256</v>
      </c>
      <c r="V74" s="173">
        <v>105.15883428038541</v>
      </c>
      <c r="W74" s="173">
        <v>104.6642511022629</v>
      </c>
      <c r="X74" s="173">
        <v>104.19380375150949</v>
      </c>
      <c r="Y74" s="173">
        <v>103.745245758623</v>
      </c>
      <c r="Z74" s="173">
        <v>103.31663039538816</v>
      </c>
      <c r="AA74" s="173">
        <v>102.9062596128083</v>
      </c>
      <c r="AB74" s="173">
        <v>102.51264340959503</v>
      </c>
      <c r="AC74" s="173">
        <v>102.13446717445169</v>
      </c>
      <c r="AD74" s="173">
        <v>101.77056519506014</v>
      </c>
      <c r="AE74" s="173">
        <v>101.41989898713518</v>
      </c>
      <c r="AF74" s="173">
        <v>101.08153942797642</v>
      </c>
      <c r="AG74" s="173">
        <v>100.75465192014046</v>
      </c>
      <c r="AH74" s="173">
        <v>100.43848398872746</v>
      </c>
      <c r="AI74" s="173">
        <v>100.13235484843402</v>
      </c>
      <c r="AJ74" s="173">
        <v>99.835646576500551</v>
      </c>
    </row>
    <row r="75" spans="1:36">
      <c r="B75" t="str">
        <f t="shared" ref="B75:C83" si="33">B36</f>
        <v>Battery_Bulk</v>
      </c>
      <c r="C75" t="str">
        <f t="shared" si="33"/>
        <v>ATB_2020_low</v>
      </c>
      <c r="D75" s="176" cm="1">
        <f t="array" ref="D75:AJ77">[1]Storage!$L$17:$AR$19</f>
        <v>40.834783401886895</v>
      </c>
      <c r="E75" s="195">
        <v>38.6</v>
      </c>
      <c r="F75" s="195">
        <v>30.064099491319457</v>
      </c>
      <c r="G75" s="195">
        <v>27.948032327396788</v>
      </c>
      <c r="H75" s="195">
        <v>25.831965163474123</v>
      </c>
      <c r="I75" s="195">
        <v>23.715897999551455</v>
      </c>
      <c r="J75" s="195">
        <v>21.599830835628786</v>
      </c>
      <c r="K75" s="195">
        <v>19.483763671706125</v>
      </c>
      <c r="L75" s="195">
        <v>18.424039763281797</v>
      </c>
      <c r="M75" s="195">
        <v>17.364315854857466</v>
      </c>
      <c r="N75" s="195">
        <v>16.304591946433142</v>
      </c>
      <c r="O75" s="195">
        <v>15.244868038008811</v>
      </c>
      <c r="P75" s="195">
        <v>14.185144129584479</v>
      </c>
      <c r="Q75" s="195">
        <v>13.907608700962172</v>
      </c>
      <c r="R75" s="195">
        <v>13.630073272339866</v>
      </c>
      <c r="S75" s="195">
        <v>13.35253784371756</v>
      </c>
      <c r="T75" s="195">
        <v>13.075002415095254</v>
      </c>
      <c r="U75" s="195">
        <v>12.797466986472948</v>
      </c>
      <c r="V75" s="195">
        <v>12.519931557850644</v>
      </c>
      <c r="W75" s="195">
        <v>12.242396129228338</v>
      </c>
      <c r="X75" s="195">
        <v>11.964860700606032</v>
      </c>
      <c r="Y75" s="195">
        <v>11.687325271983724</v>
      </c>
      <c r="Z75" s="195">
        <v>11.40978984336142</v>
      </c>
      <c r="AA75" s="195">
        <v>11.132254414739114</v>
      </c>
      <c r="AB75" s="195">
        <v>10.854718986116808</v>
      </c>
      <c r="AC75" s="195">
        <v>10.577183557494502</v>
      </c>
      <c r="AD75" s="195">
        <v>10.299648128872196</v>
      </c>
      <c r="AE75" s="195">
        <v>10.02211270024989</v>
      </c>
      <c r="AF75" s="195">
        <v>9.744577271627584</v>
      </c>
      <c r="AG75" s="195">
        <v>9.4670418430052798</v>
      </c>
      <c r="AH75" s="195">
        <v>9.1895064143829739</v>
      </c>
      <c r="AI75" s="195">
        <v>8.9119709857606697</v>
      </c>
      <c r="AJ75" s="195">
        <v>8.6344355571383797</v>
      </c>
    </row>
    <row r="76" spans="1:36">
      <c r="B76" t="str">
        <f t="shared" si="33"/>
        <v>Battery_Bulk</v>
      </c>
      <c r="C76" t="str">
        <f t="shared" si="33"/>
        <v>ATB_2020_mid</v>
      </c>
      <c r="D76" s="195">
        <v>40.834783401886895</v>
      </c>
      <c r="E76" s="195">
        <v>38.6</v>
      </c>
      <c r="F76" s="195">
        <v>36.365216598113108</v>
      </c>
      <c r="G76" s="195">
        <v>34.112541376649993</v>
      </c>
      <c r="H76" s="195">
        <v>31.859866155186879</v>
      </c>
      <c r="I76" s="195">
        <v>29.607190933723771</v>
      </c>
      <c r="J76" s="195">
        <v>27.354515712260657</v>
      </c>
      <c r="K76" s="195">
        <v>25.101840490797549</v>
      </c>
      <c r="L76" s="195">
        <v>24.16763706383049</v>
      </c>
      <c r="M76" s="195">
        <v>23.233433636863431</v>
      </c>
      <c r="N76" s="195">
        <v>22.299230209896375</v>
      </c>
      <c r="O76" s="195">
        <v>21.36502678292932</v>
      </c>
      <c r="P76" s="195">
        <v>20.430823355962247</v>
      </c>
      <c r="Q76" s="195">
        <v>20.175438064012724</v>
      </c>
      <c r="R76" s="195">
        <v>19.920052772063197</v>
      </c>
      <c r="S76" s="195">
        <v>19.664667480113668</v>
      </c>
      <c r="T76" s="195">
        <v>19.409282188164141</v>
      </c>
      <c r="U76" s="195">
        <v>19.153896896214611</v>
      </c>
      <c r="V76" s="195">
        <v>18.898511604265089</v>
      </c>
      <c r="W76" s="195">
        <v>18.643126312315559</v>
      </c>
      <c r="X76" s="195">
        <v>18.387741020366033</v>
      </c>
      <c r="Y76" s="195">
        <v>18.132355728416503</v>
      </c>
      <c r="Z76" s="195">
        <v>17.87697043646698</v>
      </c>
      <c r="AA76" s="195">
        <v>17.62158514451745</v>
      </c>
      <c r="AB76" s="195">
        <v>17.366199852567924</v>
      </c>
      <c r="AC76" s="195">
        <v>17.110814560618394</v>
      </c>
      <c r="AD76" s="195">
        <v>16.855429268668871</v>
      </c>
      <c r="AE76" s="195">
        <v>16.600043976719345</v>
      </c>
      <c r="AF76" s="195">
        <v>16.344658684769815</v>
      </c>
      <c r="AG76" s="195">
        <v>16.089273392820285</v>
      </c>
      <c r="AH76" s="195">
        <v>15.833888100870759</v>
      </c>
      <c r="AI76" s="195">
        <v>15.578502808921233</v>
      </c>
      <c r="AJ76" s="195">
        <v>15.32311751697169</v>
      </c>
    </row>
    <row r="77" spans="1:36">
      <c r="B77" t="str">
        <f t="shared" si="33"/>
        <v>Battery_Bulk</v>
      </c>
      <c r="C77" t="str">
        <f t="shared" si="33"/>
        <v>ATB_2020_high</v>
      </c>
      <c r="D77" s="195">
        <v>40.834783401886895</v>
      </c>
      <c r="E77" s="195">
        <v>38.6</v>
      </c>
      <c r="F77" s="195">
        <v>37.588556149732625</v>
      </c>
      <c r="G77" s="195">
        <v>36.577112299465249</v>
      </c>
      <c r="H77" s="195">
        <v>35.565668449197858</v>
      </c>
      <c r="I77" s="195">
        <v>34.554224598930482</v>
      </c>
      <c r="J77" s="195">
        <v>33.542780748663105</v>
      </c>
      <c r="K77" s="195">
        <v>32.531336898395715</v>
      </c>
      <c r="L77" s="195">
        <v>31.771721925133694</v>
      </c>
      <c r="M77" s="195">
        <v>31.012106951871658</v>
      </c>
      <c r="N77" s="195">
        <v>30.252491978609626</v>
      </c>
      <c r="O77" s="195">
        <v>29.492877005347594</v>
      </c>
      <c r="P77" s="195">
        <v>28.733262032085563</v>
      </c>
      <c r="Q77" s="195">
        <v>28.374096256684496</v>
      </c>
      <c r="R77" s="195">
        <v>28.014930481283429</v>
      </c>
      <c r="S77" s="195">
        <v>27.655764705882362</v>
      </c>
      <c r="T77" s="195">
        <v>27.296598930481288</v>
      </c>
      <c r="U77" s="195">
        <v>26.937433155080221</v>
      </c>
      <c r="V77" s="195">
        <v>26.578267379679154</v>
      </c>
      <c r="W77" s="195">
        <v>26.219101604278087</v>
      </c>
      <c r="X77" s="195">
        <v>25.859935828877013</v>
      </c>
      <c r="Y77" s="195">
        <v>25.500770053475946</v>
      </c>
      <c r="Z77" s="195">
        <v>25.14160427807488</v>
      </c>
      <c r="AA77" s="195">
        <v>24.782438502673809</v>
      </c>
      <c r="AB77" s="195">
        <v>24.423272727272742</v>
      </c>
      <c r="AC77" s="195">
        <v>24.064106951871672</v>
      </c>
      <c r="AD77" s="195">
        <v>23.704941176470605</v>
      </c>
      <c r="AE77" s="195">
        <v>23.345775401069535</v>
      </c>
      <c r="AF77" s="195">
        <v>22.986609625668464</v>
      </c>
      <c r="AG77" s="195">
        <v>22.627443850267397</v>
      </c>
      <c r="AH77" s="195">
        <v>22.26827807486633</v>
      </c>
      <c r="AI77" s="195">
        <v>21.909112299465264</v>
      </c>
      <c r="AJ77" s="195">
        <v>21.549946524064179</v>
      </c>
    </row>
    <row r="78" spans="1:36">
      <c r="B78" t="str">
        <f t="shared" si="33"/>
        <v>Battery_Conting</v>
      </c>
      <c r="C78" t="str">
        <f t="shared" si="33"/>
        <v>ATB_2020_low</v>
      </c>
      <c r="D78" s="173">
        <f t="shared" ref="D78:AJ78" si="34">D75</f>
        <v>40.834783401886895</v>
      </c>
      <c r="E78" s="173">
        <f t="shared" si="34"/>
        <v>38.6</v>
      </c>
      <c r="F78" s="173">
        <f t="shared" si="34"/>
        <v>30.064099491319457</v>
      </c>
      <c r="G78" s="173">
        <f t="shared" si="34"/>
        <v>27.948032327396788</v>
      </c>
      <c r="H78" s="173">
        <f t="shared" si="34"/>
        <v>25.831965163474123</v>
      </c>
      <c r="I78" s="173">
        <f t="shared" si="34"/>
        <v>23.715897999551455</v>
      </c>
      <c r="J78" s="173">
        <f t="shared" si="34"/>
        <v>21.599830835628786</v>
      </c>
      <c r="K78" s="173">
        <f t="shared" si="34"/>
        <v>19.483763671706125</v>
      </c>
      <c r="L78" s="173">
        <f t="shared" si="34"/>
        <v>18.424039763281797</v>
      </c>
      <c r="M78" s="173">
        <f t="shared" si="34"/>
        <v>17.364315854857466</v>
      </c>
      <c r="N78" s="173">
        <f t="shared" si="34"/>
        <v>16.304591946433142</v>
      </c>
      <c r="O78" s="173">
        <f t="shared" si="34"/>
        <v>15.244868038008811</v>
      </c>
      <c r="P78" s="173">
        <f t="shared" si="34"/>
        <v>14.185144129584479</v>
      </c>
      <c r="Q78" s="173">
        <f t="shared" si="34"/>
        <v>13.907608700962172</v>
      </c>
      <c r="R78" s="173">
        <f t="shared" si="34"/>
        <v>13.630073272339866</v>
      </c>
      <c r="S78" s="173">
        <f t="shared" si="34"/>
        <v>13.35253784371756</v>
      </c>
      <c r="T78" s="173">
        <f t="shared" si="34"/>
        <v>13.075002415095254</v>
      </c>
      <c r="U78" s="173">
        <f t="shared" si="34"/>
        <v>12.797466986472948</v>
      </c>
      <c r="V78" s="173">
        <f t="shared" si="34"/>
        <v>12.519931557850644</v>
      </c>
      <c r="W78" s="173">
        <f t="shared" si="34"/>
        <v>12.242396129228338</v>
      </c>
      <c r="X78" s="173">
        <f t="shared" si="34"/>
        <v>11.964860700606032</v>
      </c>
      <c r="Y78" s="173">
        <f t="shared" si="34"/>
        <v>11.687325271983724</v>
      </c>
      <c r="Z78" s="173">
        <f t="shared" si="34"/>
        <v>11.40978984336142</v>
      </c>
      <c r="AA78" s="173">
        <f t="shared" si="34"/>
        <v>11.132254414739114</v>
      </c>
      <c r="AB78" s="173">
        <f t="shared" si="34"/>
        <v>10.854718986116808</v>
      </c>
      <c r="AC78" s="173">
        <f t="shared" si="34"/>
        <v>10.577183557494502</v>
      </c>
      <c r="AD78" s="173">
        <f t="shared" si="34"/>
        <v>10.299648128872196</v>
      </c>
      <c r="AE78" s="173">
        <f t="shared" si="34"/>
        <v>10.02211270024989</v>
      </c>
      <c r="AF78" s="173">
        <f t="shared" si="34"/>
        <v>9.744577271627584</v>
      </c>
      <c r="AG78" s="173">
        <f t="shared" si="34"/>
        <v>9.4670418430052798</v>
      </c>
      <c r="AH78" s="173">
        <f t="shared" si="34"/>
        <v>9.1895064143829739</v>
      </c>
      <c r="AI78" s="173">
        <f t="shared" si="34"/>
        <v>8.9119709857606697</v>
      </c>
      <c r="AJ78" s="173">
        <f t="shared" si="34"/>
        <v>8.6344355571383797</v>
      </c>
    </row>
    <row r="79" spans="1:36">
      <c r="B79" t="str">
        <f t="shared" si="33"/>
        <v>Battery_Conting</v>
      </c>
      <c r="C79" t="str">
        <f t="shared" si="33"/>
        <v>ATB_2020_mid</v>
      </c>
      <c r="D79" s="173">
        <f t="shared" ref="D79:AJ79" si="35">D76</f>
        <v>40.834783401886895</v>
      </c>
      <c r="E79" s="173">
        <f t="shared" si="35"/>
        <v>38.6</v>
      </c>
      <c r="F79" s="173">
        <f t="shared" si="35"/>
        <v>36.365216598113108</v>
      </c>
      <c r="G79" s="173">
        <f t="shared" si="35"/>
        <v>34.112541376649993</v>
      </c>
      <c r="H79" s="173">
        <f t="shared" si="35"/>
        <v>31.859866155186879</v>
      </c>
      <c r="I79" s="173">
        <f t="shared" si="35"/>
        <v>29.607190933723771</v>
      </c>
      <c r="J79" s="173">
        <f t="shared" si="35"/>
        <v>27.354515712260657</v>
      </c>
      <c r="K79" s="173">
        <f t="shared" si="35"/>
        <v>25.101840490797549</v>
      </c>
      <c r="L79" s="173">
        <f t="shared" si="35"/>
        <v>24.16763706383049</v>
      </c>
      <c r="M79" s="173">
        <f t="shared" si="35"/>
        <v>23.233433636863431</v>
      </c>
      <c r="N79" s="173">
        <f t="shared" si="35"/>
        <v>22.299230209896375</v>
      </c>
      <c r="O79" s="173">
        <f t="shared" si="35"/>
        <v>21.36502678292932</v>
      </c>
      <c r="P79" s="173">
        <f t="shared" si="35"/>
        <v>20.430823355962247</v>
      </c>
      <c r="Q79" s="173">
        <f t="shared" si="35"/>
        <v>20.175438064012724</v>
      </c>
      <c r="R79" s="173">
        <f t="shared" si="35"/>
        <v>19.920052772063197</v>
      </c>
      <c r="S79" s="173">
        <f t="shared" si="35"/>
        <v>19.664667480113668</v>
      </c>
      <c r="T79" s="173">
        <f t="shared" si="35"/>
        <v>19.409282188164141</v>
      </c>
      <c r="U79" s="173">
        <f t="shared" si="35"/>
        <v>19.153896896214611</v>
      </c>
      <c r="V79" s="173">
        <f t="shared" si="35"/>
        <v>18.898511604265089</v>
      </c>
      <c r="W79" s="173">
        <f t="shared" si="35"/>
        <v>18.643126312315559</v>
      </c>
      <c r="X79" s="173">
        <f t="shared" si="35"/>
        <v>18.387741020366033</v>
      </c>
      <c r="Y79" s="173">
        <f t="shared" si="35"/>
        <v>18.132355728416503</v>
      </c>
      <c r="Z79" s="173">
        <f t="shared" si="35"/>
        <v>17.87697043646698</v>
      </c>
      <c r="AA79" s="173">
        <f t="shared" si="35"/>
        <v>17.62158514451745</v>
      </c>
      <c r="AB79" s="173">
        <f t="shared" si="35"/>
        <v>17.366199852567924</v>
      </c>
      <c r="AC79" s="173">
        <f t="shared" si="35"/>
        <v>17.110814560618394</v>
      </c>
      <c r="AD79" s="173">
        <f t="shared" si="35"/>
        <v>16.855429268668871</v>
      </c>
      <c r="AE79" s="173">
        <f t="shared" si="35"/>
        <v>16.600043976719345</v>
      </c>
      <c r="AF79" s="173">
        <f t="shared" si="35"/>
        <v>16.344658684769815</v>
      </c>
      <c r="AG79" s="173">
        <f t="shared" si="35"/>
        <v>16.089273392820285</v>
      </c>
      <c r="AH79" s="173">
        <f t="shared" si="35"/>
        <v>15.833888100870759</v>
      </c>
      <c r="AI79" s="173">
        <f t="shared" si="35"/>
        <v>15.578502808921233</v>
      </c>
      <c r="AJ79" s="173">
        <f t="shared" si="35"/>
        <v>15.32311751697169</v>
      </c>
    </row>
    <row r="80" spans="1:36">
      <c r="B80" t="str">
        <f t="shared" si="33"/>
        <v>Battery_Conting</v>
      </c>
      <c r="C80" t="str">
        <f t="shared" si="33"/>
        <v>ATB_2020_high</v>
      </c>
      <c r="D80" s="173">
        <f t="shared" ref="D80:AJ80" si="36">D77</f>
        <v>40.834783401886895</v>
      </c>
      <c r="E80" s="173">
        <f t="shared" si="36"/>
        <v>38.6</v>
      </c>
      <c r="F80" s="173">
        <f t="shared" si="36"/>
        <v>37.588556149732625</v>
      </c>
      <c r="G80" s="173">
        <f t="shared" si="36"/>
        <v>36.577112299465249</v>
      </c>
      <c r="H80" s="173">
        <f t="shared" si="36"/>
        <v>35.565668449197858</v>
      </c>
      <c r="I80" s="173">
        <f t="shared" si="36"/>
        <v>34.554224598930482</v>
      </c>
      <c r="J80" s="173">
        <f t="shared" si="36"/>
        <v>33.542780748663105</v>
      </c>
      <c r="K80" s="173">
        <f t="shared" si="36"/>
        <v>32.531336898395715</v>
      </c>
      <c r="L80" s="173">
        <f t="shared" si="36"/>
        <v>31.771721925133694</v>
      </c>
      <c r="M80" s="173">
        <f t="shared" si="36"/>
        <v>31.012106951871658</v>
      </c>
      <c r="N80" s="173">
        <f t="shared" si="36"/>
        <v>30.252491978609626</v>
      </c>
      <c r="O80" s="173">
        <f t="shared" si="36"/>
        <v>29.492877005347594</v>
      </c>
      <c r="P80" s="173">
        <f t="shared" si="36"/>
        <v>28.733262032085563</v>
      </c>
      <c r="Q80" s="173">
        <f t="shared" si="36"/>
        <v>28.374096256684496</v>
      </c>
      <c r="R80" s="173">
        <f t="shared" si="36"/>
        <v>28.014930481283429</v>
      </c>
      <c r="S80" s="173">
        <f t="shared" si="36"/>
        <v>27.655764705882362</v>
      </c>
      <c r="T80" s="173">
        <f t="shared" si="36"/>
        <v>27.296598930481288</v>
      </c>
      <c r="U80" s="173">
        <f t="shared" si="36"/>
        <v>26.937433155080221</v>
      </c>
      <c r="V80" s="173">
        <f t="shared" si="36"/>
        <v>26.578267379679154</v>
      </c>
      <c r="W80" s="173">
        <f t="shared" si="36"/>
        <v>26.219101604278087</v>
      </c>
      <c r="X80" s="173">
        <f t="shared" si="36"/>
        <v>25.859935828877013</v>
      </c>
      <c r="Y80" s="173">
        <f t="shared" si="36"/>
        <v>25.500770053475946</v>
      </c>
      <c r="Z80" s="173">
        <f t="shared" si="36"/>
        <v>25.14160427807488</v>
      </c>
      <c r="AA80" s="173">
        <f t="shared" si="36"/>
        <v>24.782438502673809</v>
      </c>
      <c r="AB80" s="173">
        <f t="shared" si="36"/>
        <v>24.423272727272742</v>
      </c>
      <c r="AC80" s="173">
        <f t="shared" si="36"/>
        <v>24.064106951871672</v>
      </c>
      <c r="AD80" s="173">
        <f t="shared" si="36"/>
        <v>23.704941176470605</v>
      </c>
      <c r="AE80" s="173">
        <f t="shared" si="36"/>
        <v>23.345775401069535</v>
      </c>
      <c r="AF80" s="173">
        <f t="shared" si="36"/>
        <v>22.986609625668464</v>
      </c>
      <c r="AG80" s="173">
        <f t="shared" si="36"/>
        <v>22.627443850267397</v>
      </c>
      <c r="AH80" s="173">
        <f t="shared" si="36"/>
        <v>22.26827807486633</v>
      </c>
      <c r="AI80" s="173">
        <f t="shared" si="36"/>
        <v>21.909112299465264</v>
      </c>
      <c r="AJ80" s="173">
        <f t="shared" si="36"/>
        <v>21.549946524064179</v>
      </c>
    </row>
    <row r="81" spans="1:36">
      <c r="B81" t="str">
        <f t="shared" si="33"/>
        <v>Battery_Reg</v>
      </c>
      <c r="C81" t="str">
        <f t="shared" si="33"/>
        <v>ATB_2020_low</v>
      </c>
      <c r="D81" s="173">
        <f t="shared" ref="D81:AJ81" si="37">D78</f>
        <v>40.834783401886895</v>
      </c>
      <c r="E81" s="173">
        <f t="shared" si="37"/>
        <v>38.6</v>
      </c>
      <c r="F81" s="173">
        <f t="shared" si="37"/>
        <v>30.064099491319457</v>
      </c>
      <c r="G81" s="173">
        <f t="shared" si="37"/>
        <v>27.948032327396788</v>
      </c>
      <c r="H81" s="173">
        <f t="shared" si="37"/>
        <v>25.831965163474123</v>
      </c>
      <c r="I81" s="173">
        <f t="shared" si="37"/>
        <v>23.715897999551455</v>
      </c>
      <c r="J81" s="173">
        <f t="shared" si="37"/>
        <v>21.599830835628786</v>
      </c>
      <c r="K81" s="173">
        <f t="shared" si="37"/>
        <v>19.483763671706125</v>
      </c>
      <c r="L81" s="173">
        <f t="shared" si="37"/>
        <v>18.424039763281797</v>
      </c>
      <c r="M81" s="173">
        <f t="shared" si="37"/>
        <v>17.364315854857466</v>
      </c>
      <c r="N81" s="173">
        <f t="shared" si="37"/>
        <v>16.304591946433142</v>
      </c>
      <c r="O81" s="173">
        <f t="shared" si="37"/>
        <v>15.244868038008811</v>
      </c>
      <c r="P81" s="173">
        <f t="shared" si="37"/>
        <v>14.185144129584479</v>
      </c>
      <c r="Q81" s="173">
        <f t="shared" si="37"/>
        <v>13.907608700962172</v>
      </c>
      <c r="R81" s="173">
        <f t="shared" si="37"/>
        <v>13.630073272339866</v>
      </c>
      <c r="S81" s="173">
        <f t="shared" si="37"/>
        <v>13.35253784371756</v>
      </c>
      <c r="T81" s="173">
        <f t="shared" si="37"/>
        <v>13.075002415095254</v>
      </c>
      <c r="U81" s="173">
        <f t="shared" si="37"/>
        <v>12.797466986472948</v>
      </c>
      <c r="V81" s="173">
        <f t="shared" si="37"/>
        <v>12.519931557850644</v>
      </c>
      <c r="W81" s="173">
        <f t="shared" si="37"/>
        <v>12.242396129228338</v>
      </c>
      <c r="X81" s="173">
        <f t="shared" si="37"/>
        <v>11.964860700606032</v>
      </c>
      <c r="Y81" s="173">
        <f t="shared" si="37"/>
        <v>11.687325271983724</v>
      </c>
      <c r="Z81" s="173">
        <f t="shared" si="37"/>
        <v>11.40978984336142</v>
      </c>
      <c r="AA81" s="173">
        <f t="shared" si="37"/>
        <v>11.132254414739114</v>
      </c>
      <c r="AB81" s="173">
        <f t="shared" si="37"/>
        <v>10.854718986116808</v>
      </c>
      <c r="AC81" s="173">
        <f t="shared" si="37"/>
        <v>10.577183557494502</v>
      </c>
      <c r="AD81" s="173">
        <f t="shared" si="37"/>
        <v>10.299648128872196</v>
      </c>
      <c r="AE81" s="173">
        <f t="shared" si="37"/>
        <v>10.02211270024989</v>
      </c>
      <c r="AF81" s="173">
        <f t="shared" si="37"/>
        <v>9.744577271627584</v>
      </c>
      <c r="AG81" s="173">
        <f t="shared" si="37"/>
        <v>9.4670418430052798</v>
      </c>
      <c r="AH81" s="173">
        <f t="shared" si="37"/>
        <v>9.1895064143829739</v>
      </c>
      <c r="AI81" s="173">
        <f t="shared" si="37"/>
        <v>8.9119709857606697</v>
      </c>
      <c r="AJ81" s="173">
        <f t="shared" si="37"/>
        <v>8.6344355571383797</v>
      </c>
    </row>
    <row r="82" spans="1:36">
      <c r="B82" t="str">
        <f t="shared" si="33"/>
        <v>Battery_Reg</v>
      </c>
      <c r="C82" t="str">
        <f t="shared" si="33"/>
        <v>ATB_2020_mid</v>
      </c>
      <c r="D82" s="173">
        <f t="shared" ref="D82:AJ82" si="38">D79</f>
        <v>40.834783401886895</v>
      </c>
      <c r="E82" s="173">
        <f t="shared" si="38"/>
        <v>38.6</v>
      </c>
      <c r="F82" s="173">
        <f t="shared" si="38"/>
        <v>36.365216598113108</v>
      </c>
      <c r="G82" s="173">
        <f t="shared" si="38"/>
        <v>34.112541376649993</v>
      </c>
      <c r="H82" s="173">
        <f t="shared" si="38"/>
        <v>31.859866155186879</v>
      </c>
      <c r="I82" s="173">
        <f t="shared" si="38"/>
        <v>29.607190933723771</v>
      </c>
      <c r="J82" s="173">
        <f t="shared" si="38"/>
        <v>27.354515712260657</v>
      </c>
      <c r="K82" s="173">
        <f t="shared" si="38"/>
        <v>25.101840490797549</v>
      </c>
      <c r="L82" s="173">
        <f t="shared" si="38"/>
        <v>24.16763706383049</v>
      </c>
      <c r="M82" s="173">
        <f t="shared" si="38"/>
        <v>23.233433636863431</v>
      </c>
      <c r="N82" s="173">
        <f t="shared" si="38"/>
        <v>22.299230209896375</v>
      </c>
      <c r="O82" s="173">
        <f t="shared" si="38"/>
        <v>21.36502678292932</v>
      </c>
      <c r="P82" s="173">
        <f t="shared" si="38"/>
        <v>20.430823355962247</v>
      </c>
      <c r="Q82" s="173">
        <f t="shared" si="38"/>
        <v>20.175438064012724</v>
      </c>
      <c r="R82" s="173">
        <f t="shared" si="38"/>
        <v>19.920052772063197</v>
      </c>
      <c r="S82" s="173">
        <f t="shared" si="38"/>
        <v>19.664667480113668</v>
      </c>
      <c r="T82" s="173">
        <f t="shared" si="38"/>
        <v>19.409282188164141</v>
      </c>
      <c r="U82" s="173">
        <f t="shared" si="38"/>
        <v>19.153896896214611</v>
      </c>
      <c r="V82" s="173">
        <f t="shared" si="38"/>
        <v>18.898511604265089</v>
      </c>
      <c r="W82" s="173">
        <f t="shared" si="38"/>
        <v>18.643126312315559</v>
      </c>
      <c r="X82" s="173">
        <f t="shared" si="38"/>
        <v>18.387741020366033</v>
      </c>
      <c r="Y82" s="173">
        <f t="shared" si="38"/>
        <v>18.132355728416503</v>
      </c>
      <c r="Z82" s="173">
        <f t="shared" si="38"/>
        <v>17.87697043646698</v>
      </c>
      <c r="AA82" s="173">
        <f t="shared" si="38"/>
        <v>17.62158514451745</v>
      </c>
      <c r="AB82" s="173">
        <f t="shared" si="38"/>
        <v>17.366199852567924</v>
      </c>
      <c r="AC82" s="173">
        <f t="shared" si="38"/>
        <v>17.110814560618394</v>
      </c>
      <c r="AD82" s="173">
        <f t="shared" si="38"/>
        <v>16.855429268668871</v>
      </c>
      <c r="AE82" s="173">
        <f t="shared" si="38"/>
        <v>16.600043976719345</v>
      </c>
      <c r="AF82" s="173">
        <f t="shared" si="38"/>
        <v>16.344658684769815</v>
      </c>
      <c r="AG82" s="173">
        <f t="shared" si="38"/>
        <v>16.089273392820285</v>
      </c>
      <c r="AH82" s="173">
        <f t="shared" si="38"/>
        <v>15.833888100870759</v>
      </c>
      <c r="AI82" s="173">
        <f t="shared" si="38"/>
        <v>15.578502808921233</v>
      </c>
      <c r="AJ82" s="173">
        <f t="shared" si="38"/>
        <v>15.32311751697169</v>
      </c>
    </row>
    <row r="83" spans="1:36">
      <c r="B83" t="str">
        <f t="shared" si="33"/>
        <v>Battery_Reg</v>
      </c>
      <c r="C83" t="str">
        <f t="shared" si="33"/>
        <v>ATB_2020_high</v>
      </c>
      <c r="D83" s="173">
        <f t="shared" ref="D83:AJ83" si="39">D80</f>
        <v>40.834783401886895</v>
      </c>
      <c r="E83" s="173">
        <f t="shared" si="39"/>
        <v>38.6</v>
      </c>
      <c r="F83" s="173">
        <f t="shared" si="39"/>
        <v>37.588556149732625</v>
      </c>
      <c r="G83" s="173">
        <f t="shared" si="39"/>
        <v>36.577112299465249</v>
      </c>
      <c r="H83" s="173">
        <f t="shared" si="39"/>
        <v>35.565668449197858</v>
      </c>
      <c r="I83" s="173">
        <f t="shared" si="39"/>
        <v>34.554224598930482</v>
      </c>
      <c r="J83" s="173">
        <f t="shared" si="39"/>
        <v>33.542780748663105</v>
      </c>
      <c r="K83" s="173">
        <f t="shared" si="39"/>
        <v>32.531336898395715</v>
      </c>
      <c r="L83" s="173">
        <f t="shared" si="39"/>
        <v>31.771721925133694</v>
      </c>
      <c r="M83" s="173">
        <f t="shared" si="39"/>
        <v>31.012106951871658</v>
      </c>
      <c r="N83" s="173">
        <f t="shared" si="39"/>
        <v>30.252491978609626</v>
      </c>
      <c r="O83" s="173">
        <f t="shared" si="39"/>
        <v>29.492877005347594</v>
      </c>
      <c r="P83" s="173">
        <f t="shared" si="39"/>
        <v>28.733262032085563</v>
      </c>
      <c r="Q83" s="173">
        <f t="shared" si="39"/>
        <v>28.374096256684496</v>
      </c>
      <c r="R83" s="173">
        <f t="shared" si="39"/>
        <v>28.014930481283429</v>
      </c>
      <c r="S83" s="173">
        <f t="shared" si="39"/>
        <v>27.655764705882362</v>
      </c>
      <c r="T83" s="173">
        <f t="shared" si="39"/>
        <v>27.296598930481288</v>
      </c>
      <c r="U83" s="173">
        <f t="shared" si="39"/>
        <v>26.937433155080221</v>
      </c>
      <c r="V83" s="173">
        <f t="shared" si="39"/>
        <v>26.578267379679154</v>
      </c>
      <c r="W83" s="173">
        <f t="shared" si="39"/>
        <v>26.219101604278087</v>
      </c>
      <c r="X83" s="173">
        <f t="shared" si="39"/>
        <v>25.859935828877013</v>
      </c>
      <c r="Y83" s="173">
        <f t="shared" si="39"/>
        <v>25.500770053475946</v>
      </c>
      <c r="Z83" s="173">
        <f t="shared" si="39"/>
        <v>25.14160427807488</v>
      </c>
      <c r="AA83" s="173">
        <f t="shared" si="39"/>
        <v>24.782438502673809</v>
      </c>
      <c r="AB83" s="173">
        <f t="shared" si="39"/>
        <v>24.423272727272742</v>
      </c>
      <c r="AC83" s="173">
        <f t="shared" si="39"/>
        <v>24.064106951871672</v>
      </c>
      <c r="AD83" s="173">
        <f t="shared" si="39"/>
        <v>23.704941176470605</v>
      </c>
      <c r="AE83" s="173">
        <f t="shared" si="39"/>
        <v>23.345775401069535</v>
      </c>
      <c r="AF83" s="173">
        <f t="shared" si="39"/>
        <v>22.986609625668464</v>
      </c>
      <c r="AG83" s="173">
        <f t="shared" si="39"/>
        <v>22.627443850267397</v>
      </c>
      <c r="AH83" s="173">
        <f t="shared" si="39"/>
        <v>22.26827807486633</v>
      </c>
      <c r="AI83" s="173">
        <f t="shared" si="39"/>
        <v>21.909112299465264</v>
      </c>
      <c r="AJ83" s="173">
        <f t="shared" si="39"/>
        <v>21.549946524064179</v>
      </c>
    </row>
    <row r="85" spans="1:36">
      <c r="B85" t="s">
        <v>198</v>
      </c>
      <c r="C85" t="str">
        <f>C58</f>
        <v>NOTE: ATB 2019 summary sheet combines fixed and variable O&amp;M into a single number; we use that number for fixed O&amp;M and zero out variable O&amp;M, since that is always zero; double-check in future years</v>
      </c>
    </row>
    <row r="86" spans="1:36">
      <c r="B86" s="130" t="s">
        <v>84</v>
      </c>
      <c r="C86" s="130" t="s">
        <v>213</v>
      </c>
      <c r="D86" s="164">
        <f t="shared" ref="D86:AJ86" si="40">D$20</f>
        <v>2018</v>
      </c>
      <c r="E86" s="164">
        <f t="shared" si="40"/>
        <v>2019</v>
      </c>
      <c r="F86" s="164">
        <f t="shared" si="40"/>
        <v>2020</v>
      </c>
      <c r="G86" s="164">
        <f t="shared" si="40"/>
        <v>2021</v>
      </c>
      <c r="H86" s="164">
        <f t="shared" si="40"/>
        <v>2022</v>
      </c>
      <c r="I86" s="164">
        <f t="shared" si="40"/>
        <v>2023</v>
      </c>
      <c r="J86" s="164">
        <f t="shared" si="40"/>
        <v>2024</v>
      </c>
      <c r="K86" s="164">
        <f t="shared" si="40"/>
        <v>2025</v>
      </c>
      <c r="L86" s="164">
        <f t="shared" si="40"/>
        <v>2026</v>
      </c>
      <c r="M86" s="164">
        <f t="shared" si="40"/>
        <v>2027</v>
      </c>
      <c r="N86" s="164">
        <f t="shared" si="40"/>
        <v>2028</v>
      </c>
      <c r="O86" s="164">
        <f t="shared" si="40"/>
        <v>2029</v>
      </c>
      <c r="P86" s="164">
        <f t="shared" si="40"/>
        <v>2030</v>
      </c>
      <c r="Q86" s="164">
        <f t="shared" si="40"/>
        <v>2031</v>
      </c>
      <c r="R86" s="164">
        <f t="shared" si="40"/>
        <v>2032</v>
      </c>
      <c r="S86" s="164">
        <f t="shared" si="40"/>
        <v>2033</v>
      </c>
      <c r="T86" s="164">
        <f t="shared" si="40"/>
        <v>2034</v>
      </c>
      <c r="U86" s="164">
        <f t="shared" si="40"/>
        <v>2035</v>
      </c>
      <c r="V86" s="164">
        <f t="shared" si="40"/>
        <v>2036</v>
      </c>
      <c r="W86" s="164">
        <f t="shared" si="40"/>
        <v>2037</v>
      </c>
      <c r="X86" s="164">
        <f t="shared" si="40"/>
        <v>2038</v>
      </c>
      <c r="Y86" s="164">
        <f t="shared" si="40"/>
        <v>2039</v>
      </c>
      <c r="Z86" s="164">
        <f t="shared" si="40"/>
        <v>2040</v>
      </c>
      <c r="AA86" s="164">
        <f t="shared" si="40"/>
        <v>2041</v>
      </c>
      <c r="AB86" s="164">
        <f t="shared" si="40"/>
        <v>2042</v>
      </c>
      <c r="AC86" s="164">
        <f t="shared" si="40"/>
        <v>2043</v>
      </c>
      <c r="AD86" s="164">
        <f t="shared" si="40"/>
        <v>2044</v>
      </c>
      <c r="AE86" s="164">
        <f t="shared" si="40"/>
        <v>2045</v>
      </c>
      <c r="AF86" s="164">
        <f t="shared" si="40"/>
        <v>2046</v>
      </c>
      <c r="AG86" s="164">
        <f t="shared" si="40"/>
        <v>2047</v>
      </c>
      <c r="AH86" s="164">
        <f t="shared" si="40"/>
        <v>2048</v>
      </c>
      <c r="AI86" s="164">
        <f t="shared" si="40"/>
        <v>2049</v>
      </c>
      <c r="AJ86" s="164">
        <f t="shared" si="40"/>
        <v>2050</v>
      </c>
    </row>
    <row r="87" spans="1:36">
      <c r="A87" t="str">
        <f t="shared" ref="A87:C95" si="41">A60</f>
        <v>RA3UtLosAngs</v>
      </c>
      <c r="B87" t="str">
        <f t="shared" si="41"/>
        <v>CentralTrackingPV</v>
      </c>
      <c r="C87" t="str">
        <f t="shared" si="41"/>
        <v>ATB_2020_low</v>
      </c>
      <c r="D87" s="17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0</v>
      </c>
      <c r="AJ87">
        <v>0</v>
      </c>
    </row>
    <row r="88" spans="1:36">
      <c r="A88" t="str">
        <f t="shared" ref="A88" si="42">A61</f>
        <v>RM3UtLosAngs</v>
      </c>
      <c r="B88" t="str">
        <f t="shared" si="41"/>
        <v>CentralTrackingPV</v>
      </c>
      <c r="C88" t="str">
        <f t="shared" si="41"/>
        <v>ATB_2020_mid</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row>
    <row r="89" spans="1:36">
      <c r="A89" t="str">
        <f t="shared" ref="A89" si="43">A62</f>
        <v>RC3UtLosAngs</v>
      </c>
      <c r="B89" t="str">
        <f t="shared" si="41"/>
        <v>CentralTrackingPV</v>
      </c>
      <c r="C89" t="str">
        <f t="shared" si="41"/>
        <v>ATB_2020_high</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row>
    <row r="90" spans="1:36">
      <c r="A90" t="str">
        <f t="shared" ref="A90" si="44">A63</f>
        <v>RA3CoLosAngs</v>
      </c>
      <c r="B90" t="str">
        <f t="shared" si="41"/>
        <v>FlatDistPV</v>
      </c>
      <c r="C90" t="str">
        <f t="shared" si="41"/>
        <v>ATB_2020_low</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row>
    <row r="91" spans="1:36">
      <c r="A91" t="str">
        <f t="shared" ref="A91" si="45">A64</f>
        <v>RM3CoLosAngs</v>
      </c>
      <c r="B91" t="str">
        <f t="shared" si="41"/>
        <v>FlatDistPV</v>
      </c>
      <c r="C91" t="str">
        <f t="shared" si="41"/>
        <v>ATB_2020_mid</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row>
    <row r="92" spans="1:36">
      <c r="A92" t="str">
        <f t="shared" ref="A92" si="46">A65</f>
        <v>RC3CoLosAngs</v>
      </c>
      <c r="B92" t="str">
        <f t="shared" si="41"/>
        <v>FlatDistPV</v>
      </c>
      <c r="C92" t="str">
        <f t="shared" si="41"/>
        <v>ATB_2020_high</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row>
    <row r="93" spans="1:36">
      <c r="A93" t="str">
        <f t="shared" ref="A93" si="47">A66</f>
        <v>RA3ReLosAngs</v>
      </c>
      <c r="B93" t="str">
        <f t="shared" si="41"/>
        <v>SlopedDistPV</v>
      </c>
      <c r="C93" t="str">
        <f t="shared" si="41"/>
        <v>ATB_2020_low</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row>
    <row r="94" spans="1:36">
      <c r="A94" t="str">
        <f t="shared" ref="A94" si="48">A67</f>
        <v>RM3ReLosAngs</v>
      </c>
      <c r="B94" t="str">
        <f t="shared" si="41"/>
        <v>SlopedDistPV</v>
      </c>
      <c r="C94" t="str">
        <f t="shared" si="41"/>
        <v>ATB_2020_mid</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row>
    <row r="95" spans="1:36">
      <c r="A95" t="str">
        <f t="shared" ref="A95" si="49">A68</f>
        <v>RC3ReLosAngs</v>
      </c>
      <c r="B95" t="str">
        <f t="shared" si="41"/>
        <v>SlopedDistPV</v>
      </c>
      <c r="C95" t="str">
        <f t="shared" si="41"/>
        <v>ATB_2020_high</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0</v>
      </c>
    </row>
    <row r="96" spans="1:36">
      <c r="A96" t="str">
        <f t="shared" ref="A96" si="50">A69</f>
        <v>RA3LaLTRG11</v>
      </c>
      <c r="B96" t="str">
        <f t="shared" ref="B96:C101" si="51">B69</f>
        <v>OnshoreWind</v>
      </c>
      <c r="C96" t="str">
        <f t="shared" si="51"/>
        <v>ATB_2020_low</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c r="AH96">
        <v>0</v>
      </c>
      <c r="AI96">
        <v>0</v>
      </c>
      <c r="AJ96">
        <v>0</v>
      </c>
    </row>
    <row r="97" spans="1:36">
      <c r="A97" t="str">
        <f t="shared" ref="A97" si="52">A70</f>
        <v>RM3LaLTRG11</v>
      </c>
      <c r="B97" t="str">
        <f t="shared" si="51"/>
        <v>OnshoreWind</v>
      </c>
      <c r="C97" t="str">
        <f t="shared" si="51"/>
        <v>ATB_2020_mid</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row>
    <row r="98" spans="1:36">
      <c r="A98" t="str">
        <f t="shared" ref="A98" si="53">A71</f>
        <v>RC3LaLTRG11</v>
      </c>
      <c r="B98" t="str">
        <f t="shared" si="51"/>
        <v>OnshoreWind</v>
      </c>
      <c r="C98" t="str">
        <f t="shared" si="51"/>
        <v>ATB_2020_high</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row>
    <row r="99" spans="1:36">
      <c r="A99" t="str">
        <f t="shared" ref="A99" si="54">A72</f>
        <v>RA3OfOTRG66</v>
      </c>
      <c r="B99" t="str">
        <f t="shared" si="51"/>
        <v>OffshoreWind</v>
      </c>
      <c r="C99" t="str">
        <f t="shared" si="51"/>
        <v>ATB_2020_low</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row>
    <row r="100" spans="1:36">
      <c r="A100" t="str">
        <f t="shared" ref="A100" si="55">A73</f>
        <v>RM3OfOTRG66</v>
      </c>
      <c r="B100" t="str">
        <f t="shared" si="51"/>
        <v>OffshoreWind</v>
      </c>
      <c r="C100" t="str">
        <f t="shared" si="51"/>
        <v>ATB_2020_mid</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row>
    <row r="101" spans="1:36">
      <c r="A101" t="str">
        <f t="shared" ref="A101" si="56">A74</f>
        <v>RC3OfOTRG66</v>
      </c>
      <c r="B101" t="str">
        <f t="shared" si="51"/>
        <v>OffshoreWind</v>
      </c>
      <c r="C101" t="str">
        <f t="shared" si="51"/>
        <v>ATB_2020_high</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row>
    <row r="102" spans="1:36">
      <c r="B102" t="str">
        <f>B75</f>
        <v>Battery_Bulk</v>
      </c>
      <c r="C102" t="str">
        <f>C75</f>
        <v>ATB_2020_low</v>
      </c>
      <c r="D102" s="178" cm="1">
        <f t="array" ref="D102:AJ104">[1]Storage!$M$25:$AS$27</f>
        <v>0</v>
      </c>
      <c r="E102" s="172">
        <v>0</v>
      </c>
      <c r="F102" s="172">
        <v>0</v>
      </c>
      <c r="G102" s="172">
        <v>0</v>
      </c>
      <c r="H102" s="172">
        <v>0</v>
      </c>
      <c r="I102" s="172">
        <v>0</v>
      </c>
      <c r="J102" s="172">
        <v>0</v>
      </c>
      <c r="K102" s="172">
        <v>0</v>
      </c>
      <c r="L102" s="172">
        <v>0</v>
      </c>
      <c r="M102" s="172">
        <v>0</v>
      </c>
      <c r="N102" s="172">
        <v>0</v>
      </c>
      <c r="O102" s="172">
        <v>0</v>
      </c>
      <c r="P102" s="172">
        <v>0</v>
      </c>
      <c r="Q102" s="172">
        <v>0</v>
      </c>
      <c r="R102" s="172">
        <v>0</v>
      </c>
      <c r="S102" s="172">
        <v>0</v>
      </c>
      <c r="T102" s="172">
        <v>0</v>
      </c>
      <c r="U102" s="172">
        <v>0</v>
      </c>
      <c r="V102" s="172">
        <v>0</v>
      </c>
      <c r="W102" s="172">
        <v>0</v>
      </c>
      <c r="X102" s="172">
        <v>0</v>
      </c>
      <c r="Y102" s="172">
        <v>0</v>
      </c>
      <c r="Z102" s="172">
        <v>0</v>
      </c>
      <c r="AA102" s="172">
        <v>0</v>
      </c>
      <c r="AB102" s="172">
        <v>0</v>
      </c>
      <c r="AC102" s="172">
        <v>0</v>
      </c>
      <c r="AD102" s="172">
        <v>0</v>
      </c>
      <c r="AE102" s="172">
        <v>0</v>
      </c>
      <c r="AF102" s="172">
        <v>0</v>
      </c>
      <c r="AG102" s="172">
        <v>0</v>
      </c>
      <c r="AH102" s="172">
        <v>0</v>
      </c>
      <c r="AI102" s="172">
        <v>0</v>
      </c>
      <c r="AJ102" s="172">
        <v>0</v>
      </c>
    </row>
    <row r="103" spans="1:36">
      <c r="B103" t="str">
        <f t="shared" ref="B103:C103" si="57">B76</f>
        <v>Battery_Bulk</v>
      </c>
      <c r="C103" t="str">
        <f t="shared" si="57"/>
        <v>ATB_2020_mid</v>
      </c>
      <c r="D103" s="172">
        <v>0</v>
      </c>
      <c r="E103" s="172">
        <v>0</v>
      </c>
      <c r="F103" s="172">
        <v>0</v>
      </c>
      <c r="G103" s="172">
        <v>0</v>
      </c>
      <c r="H103" s="172">
        <v>0</v>
      </c>
      <c r="I103" s="172">
        <v>0</v>
      </c>
      <c r="J103" s="172">
        <v>0</v>
      </c>
      <c r="K103" s="172">
        <v>0</v>
      </c>
      <c r="L103" s="172">
        <v>0</v>
      </c>
      <c r="M103" s="172">
        <v>0</v>
      </c>
      <c r="N103" s="172">
        <v>0</v>
      </c>
      <c r="O103" s="172">
        <v>0</v>
      </c>
      <c r="P103" s="172">
        <v>0</v>
      </c>
      <c r="Q103" s="172">
        <v>0</v>
      </c>
      <c r="R103" s="172">
        <v>0</v>
      </c>
      <c r="S103" s="172">
        <v>0</v>
      </c>
      <c r="T103" s="172">
        <v>0</v>
      </c>
      <c r="U103" s="172">
        <v>0</v>
      </c>
      <c r="V103" s="172">
        <v>0</v>
      </c>
      <c r="W103" s="172">
        <v>0</v>
      </c>
      <c r="X103" s="172">
        <v>0</v>
      </c>
      <c r="Y103" s="172">
        <v>0</v>
      </c>
      <c r="Z103" s="172">
        <v>0</v>
      </c>
      <c r="AA103" s="172">
        <v>0</v>
      </c>
      <c r="AB103" s="172">
        <v>0</v>
      </c>
      <c r="AC103" s="172">
        <v>0</v>
      </c>
      <c r="AD103" s="172">
        <v>0</v>
      </c>
      <c r="AE103" s="172">
        <v>0</v>
      </c>
      <c r="AF103" s="172">
        <v>0</v>
      </c>
      <c r="AG103" s="172">
        <v>0</v>
      </c>
      <c r="AH103" s="172">
        <v>0</v>
      </c>
      <c r="AI103" s="172">
        <v>0</v>
      </c>
      <c r="AJ103" s="172">
        <v>0</v>
      </c>
    </row>
    <row r="104" spans="1:36">
      <c r="B104" t="str">
        <f t="shared" ref="B104:C104" si="58">B77</f>
        <v>Battery_Bulk</v>
      </c>
      <c r="C104" t="str">
        <f t="shared" si="58"/>
        <v>ATB_2020_high</v>
      </c>
      <c r="D104" s="172">
        <v>0</v>
      </c>
      <c r="E104" s="172">
        <v>0</v>
      </c>
      <c r="F104" s="172">
        <v>0</v>
      </c>
      <c r="G104" s="172">
        <v>0</v>
      </c>
      <c r="H104" s="172">
        <v>0</v>
      </c>
      <c r="I104" s="172">
        <v>0</v>
      </c>
      <c r="J104" s="172">
        <v>0</v>
      </c>
      <c r="K104" s="172">
        <v>0</v>
      </c>
      <c r="L104" s="172">
        <v>0</v>
      </c>
      <c r="M104" s="172">
        <v>0</v>
      </c>
      <c r="N104" s="172">
        <v>0</v>
      </c>
      <c r="O104" s="172">
        <v>0</v>
      </c>
      <c r="P104" s="172">
        <v>0</v>
      </c>
      <c r="Q104" s="172">
        <v>0</v>
      </c>
      <c r="R104" s="172">
        <v>0</v>
      </c>
      <c r="S104" s="172">
        <v>0</v>
      </c>
      <c r="T104" s="172">
        <v>0</v>
      </c>
      <c r="U104" s="172">
        <v>0</v>
      </c>
      <c r="V104" s="172">
        <v>0</v>
      </c>
      <c r="W104" s="172">
        <v>0</v>
      </c>
      <c r="X104" s="172">
        <v>0</v>
      </c>
      <c r="Y104" s="172">
        <v>0</v>
      </c>
      <c r="Z104" s="172">
        <v>0</v>
      </c>
      <c r="AA104" s="172">
        <v>0</v>
      </c>
      <c r="AB104" s="172">
        <v>0</v>
      </c>
      <c r="AC104" s="172">
        <v>0</v>
      </c>
      <c r="AD104" s="172">
        <v>0</v>
      </c>
      <c r="AE104" s="172">
        <v>0</v>
      </c>
      <c r="AF104" s="172">
        <v>0</v>
      </c>
      <c r="AG104" s="172">
        <v>0</v>
      </c>
      <c r="AH104" s="172">
        <v>0</v>
      </c>
      <c r="AI104" s="172">
        <v>0</v>
      </c>
      <c r="AJ104" s="172">
        <v>0</v>
      </c>
    </row>
    <row r="105" spans="1:36">
      <c r="B105" t="str">
        <f t="shared" ref="B105:C105" si="59">B78</f>
        <v>Battery_Conting</v>
      </c>
      <c r="C105" t="str">
        <f t="shared" si="59"/>
        <v>ATB_2020_low</v>
      </c>
      <c r="D105" s="178" cm="1">
        <f t="array" ref="D105:AJ107">D102:$AJ104</f>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0</v>
      </c>
      <c r="AH105">
        <v>0</v>
      </c>
      <c r="AI105">
        <v>0</v>
      </c>
      <c r="AJ105">
        <v>0</v>
      </c>
    </row>
    <row r="106" spans="1:36">
      <c r="B106" t="str">
        <f t="shared" ref="B106:C106" si="60">B79</f>
        <v>Battery_Conting</v>
      </c>
      <c r="C106" t="str">
        <f t="shared" si="60"/>
        <v>ATB_2020_mid</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row>
    <row r="107" spans="1:36">
      <c r="B107" t="str">
        <f t="shared" ref="B107:C107" si="61">B80</f>
        <v>Battery_Conting</v>
      </c>
      <c r="C107" t="str">
        <f t="shared" si="61"/>
        <v>ATB_2020_high</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row>
    <row r="108" spans="1:36">
      <c r="B108" t="str">
        <f t="shared" ref="B108:C109" si="62">B81</f>
        <v>Battery_Reg</v>
      </c>
      <c r="C108" t="str">
        <f t="shared" ref="C108" si="63">C81</f>
        <v>ATB_2020_low</v>
      </c>
      <c r="D108" s="178" cm="1">
        <f t="array" ref="D108:AJ110">D105:$AJ107</f>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row>
    <row r="109" spans="1:36">
      <c r="B109" t="str">
        <f t="shared" si="62"/>
        <v>Battery_Reg</v>
      </c>
      <c r="C109" t="str">
        <f t="shared" si="62"/>
        <v>ATB_2020_mid</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row>
    <row r="110" spans="1:36">
      <c r="B110" t="str">
        <f t="shared" ref="B110:C110" si="64">B83</f>
        <v>Battery_Reg</v>
      </c>
      <c r="C110" t="str">
        <f t="shared" si="64"/>
        <v>ATB_2020_high</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row>
    <row r="113" spans="2:36">
      <c r="B113" s="130" t="s">
        <v>226</v>
      </c>
      <c r="D113">
        <f t="shared" ref="D113:AJ113" si="65">D$20</f>
        <v>2018</v>
      </c>
      <c r="E113">
        <f t="shared" si="65"/>
        <v>2019</v>
      </c>
      <c r="F113">
        <f t="shared" si="65"/>
        <v>2020</v>
      </c>
      <c r="G113">
        <f t="shared" si="65"/>
        <v>2021</v>
      </c>
      <c r="H113">
        <f t="shared" si="65"/>
        <v>2022</v>
      </c>
      <c r="I113">
        <f t="shared" si="65"/>
        <v>2023</v>
      </c>
      <c r="J113">
        <f t="shared" si="65"/>
        <v>2024</v>
      </c>
      <c r="K113">
        <f t="shared" si="65"/>
        <v>2025</v>
      </c>
      <c r="L113">
        <f t="shared" si="65"/>
        <v>2026</v>
      </c>
      <c r="M113">
        <f t="shared" si="65"/>
        <v>2027</v>
      </c>
      <c r="N113">
        <f t="shared" si="65"/>
        <v>2028</v>
      </c>
      <c r="O113">
        <f t="shared" si="65"/>
        <v>2029</v>
      </c>
      <c r="P113">
        <f t="shared" si="65"/>
        <v>2030</v>
      </c>
      <c r="Q113">
        <f t="shared" si="65"/>
        <v>2031</v>
      </c>
      <c r="R113">
        <f t="shared" si="65"/>
        <v>2032</v>
      </c>
      <c r="S113">
        <f t="shared" si="65"/>
        <v>2033</v>
      </c>
      <c r="T113">
        <f t="shared" si="65"/>
        <v>2034</v>
      </c>
      <c r="U113">
        <f t="shared" si="65"/>
        <v>2035</v>
      </c>
      <c r="V113">
        <f t="shared" si="65"/>
        <v>2036</v>
      </c>
      <c r="W113">
        <f t="shared" si="65"/>
        <v>2037</v>
      </c>
      <c r="X113">
        <f t="shared" si="65"/>
        <v>2038</v>
      </c>
      <c r="Y113">
        <f t="shared" si="65"/>
        <v>2039</v>
      </c>
      <c r="Z113">
        <f t="shared" si="65"/>
        <v>2040</v>
      </c>
      <c r="AA113">
        <f t="shared" si="65"/>
        <v>2041</v>
      </c>
      <c r="AB113">
        <f t="shared" si="65"/>
        <v>2042</v>
      </c>
      <c r="AC113">
        <f t="shared" si="65"/>
        <v>2043</v>
      </c>
      <c r="AD113">
        <f t="shared" si="65"/>
        <v>2044</v>
      </c>
      <c r="AE113">
        <f t="shared" si="65"/>
        <v>2045</v>
      </c>
      <c r="AF113">
        <f t="shared" si="65"/>
        <v>2046</v>
      </c>
      <c r="AG113">
        <f t="shared" si="65"/>
        <v>2047</v>
      </c>
      <c r="AH113">
        <f t="shared" si="65"/>
        <v>2048</v>
      </c>
      <c r="AI113">
        <f t="shared" si="65"/>
        <v>2049</v>
      </c>
      <c r="AJ113">
        <f t="shared" si="65"/>
        <v>2050</v>
      </c>
    </row>
    <row r="114" spans="2:36">
      <c r="B114" t="str">
        <f>B21</f>
        <v>CentralTrackingPV</v>
      </c>
      <c r="C114" t="str">
        <f>C21</f>
        <v>ATB_2020_low</v>
      </c>
      <c r="D114" s="177" cm="1">
        <f t="array" ref="D114:AJ137">D21:$AJ44*(1+INDEX($C$7:$J$7, MATCH($B114:$B137, $C$5:$J$5, 0)))</f>
        <v>2623.8389253951395</v>
      </c>
      <c r="E114">
        <v>2304.6242921475341</v>
      </c>
      <c r="F114">
        <v>2197.6564213523798</v>
      </c>
      <c r="G114">
        <v>2090.6885505572254</v>
      </c>
      <c r="H114">
        <v>1983.7206797620711</v>
      </c>
      <c r="I114">
        <v>1876.752808966917</v>
      </c>
      <c r="J114">
        <v>1769.7849381717624</v>
      </c>
      <c r="K114">
        <v>1662.8170673766081</v>
      </c>
      <c r="L114">
        <v>1555.8491965814537</v>
      </c>
      <c r="M114">
        <v>1448.8813257862994</v>
      </c>
      <c r="N114">
        <v>1341.913454991145</v>
      </c>
      <c r="O114">
        <v>1234.9455841959907</v>
      </c>
      <c r="P114">
        <v>1127.9777134008355</v>
      </c>
      <c r="Q114">
        <v>1114.0199588351106</v>
      </c>
      <c r="R114">
        <v>1100.0622042693863</v>
      </c>
      <c r="S114">
        <v>1086.1044497036612</v>
      </c>
      <c r="T114">
        <v>1072.1466951379366</v>
      </c>
      <c r="U114">
        <v>1058.1889405722118</v>
      </c>
      <c r="V114">
        <v>1044.2311860064874</v>
      </c>
      <c r="W114">
        <v>1030.2734314407626</v>
      </c>
      <c r="X114">
        <v>1016.3156768750379</v>
      </c>
      <c r="Y114">
        <v>1002.3579223093133</v>
      </c>
      <c r="Z114">
        <v>988.40016774358855</v>
      </c>
      <c r="AA114">
        <v>974.44241317786384</v>
      </c>
      <c r="AB114">
        <v>960.48465861213913</v>
      </c>
      <c r="AC114">
        <v>946.52690404641453</v>
      </c>
      <c r="AD114">
        <v>932.56914948068993</v>
      </c>
      <c r="AE114">
        <v>918.61139491496499</v>
      </c>
      <c r="AF114">
        <v>904.65364034924028</v>
      </c>
      <c r="AG114">
        <v>890.69588578351579</v>
      </c>
      <c r="AH114">
        <v>876.73813121779108</v>
      </c>
      <c r="AI114">
        <v>862.78037665206637</v>
      </c>
      <c r="AJ114">
        <v>848.8226220863429</v>
      </c>
    </row>
    <row r="115" spans="2:36">
      <c r="B115" t="str">
        <f t="shared" ref="B115:B122" si="66">B22</f>
        <v>CentralTrackingPV</v>
      </c>
      <c r="C115" t="str">
        <f t="shared" ref="C115:C137" si="67">C22</f>
        <v>ATB_2020_mid</v>
      </c>
      <c r="D115">
        <v>2623.8389253951395</v>
      </c>
      <c r="E115">
        <v>2304.6242921475341</v>
      </c>
      <c r="F115">
        <v>2219.8102852869433</v>
      </c>
      <c r="G115">
        <v>2134.996278426353</v>
      </c>
      <c r="H115">
        <v>2050.1822715657622</v>
      </c>
      <c r="I115">
        <v>1965.3682647051717</v>
      </c>
      <c r="J115">
        <v>1880.5542578445809</v>
      </c>
      <c r="K115">
        <v>1795.7402509839903</v>
      </c>
      <c r="L115">
        <v>1710.9262441233996</v>
      </c>
      <c r="M115">
        <v>1626.1122372628088</v>
      </c>
      <c r="N115">
        <v>1541.2982304022182</v>
      </c>
      <c r="O115">
        <v>1456.4842235416274</v>
      </c>
      <c r="P115">
        <v>1371.6702166810373</v>
      </c>
      <c r="Q115">
        <v>1359.4855915170272</v>
      </c>
      <c r="R115">
        <v>1347.300966353017</v>
      </c>
      <c r="S115">
        <v>1335.1163411890068</v>
      </c>
      <c r="T115">
        <v>1322.9317160249966</v>
      </c>
      <c r="U115">
        <v>1310.7470908609866</v>
      </c>
      <c r="V115">
        <v>1298.5624656969765</v>
      </c>
      <c r="W115">
        <v>1286.3778405329663</v>
      </c>
      <c r="X115">
        <v>1274.1932153689561</v>
      </c>
      <c r="Y115">
        <v>1262.0085902049459</v>
      </c>
      <c r="Z115">
        <v>1249.8239650409359</v>
      </c>
      <c r="AA115">
        <v>1237.6393398769255</v>
      </c>
      <c r="AB115">
        <v>1225.4547147129153</v>
      </c>
      <c r="AC115">
        <v>1213.2700895489052</v>
      </c>
      <c r="AD115">
        <v>1201.0854643848952</v>
      </c>
      <c r="AE115">
        <v>1188.900839220885</v>
      </c>
      <c r="AF115">
        <v>1176.7162140568748</v>
      </c>
      <c r="AG115">
        <v>1164.5315888928646</v>
      </c>
      <c r="AH115">
        <v>1152.3469637288545</v>
      </c>
      <c r="AI115">
        <v>1140.1623385648445</v>
      </c>
      <c r="AJ115">
        <v>1127.9777134008355</v>
      </c>
    </row>
    <row r="116" spans="2:36">
      <c r="B116" t="str">
        <f t="shared" si="66"/>
        <v>CentralTrackingPV</v>
      </c>
      <c r="C116" t="str">
        <f t="shared" si="67"/>
        <v>ATB_2020_high</v>
      </c>
      <c r="D116">
        <v>2623.8389253951395</v>
      </c>
      <c r="E116">
        <v>2304.6242921475341</v>
      </c>
      <c r="F116">
        <v>2277.506103651313</v>
      </c>
      <c r="G116">
        <v>2250.3879151550923</v>
      </c>
      <c r="H116">
        <v>2223.2697266588711</v>
      </c>
      <c r="I116">
        <v>2196.1515381626505</v>
      </c>
      <c r="J116">
        <v>2169.0333496664289</v>
      </c>
      <c r="K116">
        <v>2141.9151611702082</v>
      </c>
      <c r="L116">
        <v>2114.7969726739871</v>
      </c>
      <c r="M116">
        <v>2087.6787841777664</v>
      </c>
      <c r="N116">
        <v>2060.5605956815448</v>
      </c>
      <c r="O116">
        <v>2033.4424071853243</v>
      </c>
      <c r="P116">
        <v>2006.3242186891011</v>
      </c>
      <c r="Q116">
        <v>1974.5915185886977</v>
      </c>
      <c r="R116">
        <v>1942.8588184882944</v>
      </c>
      <c r="S116">
        <v>1911.1261183878914</v>
      </c>
      <c r="T116">
        <v>1879.393418287488</v>
      </c>
      <c r="U116">
        <v>1847.6607181870845</v>
      </c>
      <c r="V116">
        <v>1815.9280180866813</v>
      </c>
      <c r="W116">
        <v>1784.1953179862778</v>
      </c>
      <c r="X116">
        <v>1752.4626178858741</v>
      </c>
      <c r="Y116">
        <v>1720.7299177854711</v>
      </c>
      <c r="Z116">
        <v>1688.9972176850677</v>
      </c>
      <c r="AA116">
        <v>1657.2645175846644</v>
      </c>
      <c r="AB116">
        <v>1625.5318174842612</v>
      </c>
      <c r="AC116">
        <v>1593.7991173838582</v>
      </c>
      <c r="AD116">
        <v>1562.0664172834549</v>
      </c>
      <c r="AE116">
        <v>1530.3337171830517</v>
      </c>
      <c r="AF116">
        <v>1498.6010170826487</v>
      </c>
      <c r="AG116">
        <v>1466.8683169822455</v>
      </c>
      <c r="AH116">
        <v>1435.1356168818422</v>
      </c>
      <c r="AI116">
        <v>1403.402916781439</v>
      </c>
      <c r="AJ116">
        <v>1371.6702166810373</v>
      </c>
    </row>
    <row r="117" spans="2:36">
      <c r="B117" t="str">
        <f t="shared" si="66"/>
        <v>FlatDistPV</v>
      </c>
      <c r="C117" t="str">
        <f t="shared" si="67"/>
        <v>ATB_2020_low</v>
      </c>
      <c r="D117">
        <v>3324.4066752773042</v>
      </c>
      <c r="E117">
        <v>2936.2885248663879</v>
      </c>
      <c r="F117">
        <v>2786.5591341348068</v>
      </c>
      <c r="G117">
        <v>2636.8297434032256</v>
      </c>
      <c r="H117">
        <v>2487.100352671644</v>
      </c>
      <c r="I117">
        <v>2337.3709619400624</v>
      </c>
      <c r="J117">
        <v>2187.6415712084813</v>
      </c>
      <c r="K117">
        <v>2037.9121804768999</v>
      </c>
      <c r="L117">
        <v>1888.1827897453188</v>
      </c>
      <c r="M117">
        <v>1738.4533990137375</v>
      </c>
      <c r="N117">
        <v>1588.7240082821559</v>
      </c>
      <c r="O117">
        <v>1438.9946175505743</v>
      </c>
      <c r="P117">
        <v>1289.2652268189916</v>
      </c>
      <c r="Q117">
        <v>1272.2976573212652</v>
      </c>
      <c r="R117">
        <v>1255.3300878235389</v>
      </c>
      <c r="S117">
        <v>1238.3625183258127</v>
      </c>
      <c r="T117">
        <v>1221.3949488280866</v>
      </c>
      <c r="U117">
        <v>1204.4273793303603</v>
      </c>
      <c r="V117">
        <v>1187.4598098326342</v>
      </c>
      <c r="W117">
        <v>1170.4922403349078</v>
      </c>
      <c r="X117">
        <v>1153.5246708371817</v>
      </c>
      <c r="Y117">
        <v>1136.5571013394556</v>
      </c>
      <c r="Z117">
        <v>1119.5895318417292</v>
      </c>
      <c r="AA117">
        <v>1102.6219623440029</v>
      </c>
      <c r="AB117">
        <v>1085.654392846277</v>
      </c>
      <c r="AC117">
        <v>1068.6868233485507</v>
      </c>
      <c r="AD117">
        <v>1051.7192538508243</v>
      </c>
      <c r="AE117">
        <v>1034.7516843530982</v>
      </c>
      <c r="AF117">
        <v>1017.7841148553719</v>
      </c>
      <c r="AG117">
        <v>1000.8165453576457</v>
      </c>
      <c r="AH117">
        <v>983.84897585991939</v>
      </c>
      <c r="AI117">
        <v>966.88140636219327</v>
      </c>
      <c r="AJ117">
        <v>949.91383686446636</v>
      </c>
    </row>
    <row r="118" spans="2:36">
      <c r="B118" t="str">
        <f t="shared" si="66"/>
        <v>FlatDistPV</v>
      </c>
      <c r="C118" t="str">
        <f t="shared" si="67"/>
        <v>ATB_2020_mid</v>
      </c>
      <c r="D118">
        <v>3324.4066752773042</v>
      </c>
      <c r="E118">
        <v>2936.2885248663879</v>
      </c>
      <c r="F118">
        <v>2822.1293711020553</v>
      </c>
      <c r="G118">
        <v>2707.9702173377232</v>
      </c>
      <c r="H118">
        <v>2593.8110635733906</v>
      </c>
      <c r="I118">
        <v>2479.651909809058</v>
      </c>
      <c r="J118">
        <v>2365.4927560447254</v>
      </c>
      <c r="K118">
        <v>2251.3336022803928</v>
      </c>
      <c r="L118">
        <v>2137.1744485160602</v>
      </c>
      <c r="M118">
        <v>2023.0152947517281</v>
      </c>
      <c r="N118">
        <v>1908.8561409873957</v>
      </c>
      <c r="O118">
        <v>1794.6969872230629</v>
      </c>
      <c r="P118">
        <v>1680.5378334587322</v>
      </c>
      <c r="Q118">
        <v>1660.9742031267454</v>
      </c>
      <c r="R118">
        <v>1641.4105727947583</v>
      </c>
      <c r="S118">
        <v>1621.8469424627713</v>
      </c>
      <c r="T118">
        <v>1602.2833121307842</v>
      </c>
      <c r="U118">
        <v>1582.719681798797</v>
      </c>
      <c r="V118">
        <v>1563.1560514668099</v>
      </c>
      <c r="W118">
        <v>1543.5924211348229</v>
      </c>
      <c r="X118">
        <v>1524.0287908028358</v>
      </c>
      <c r="Y118">
        <v>1504.4651604708486</v>
      </c>
      <c r="Z118">
        <v>1484.9015301388615</v>
      </c>
      <c r="AA118">
        <v>1465.3378998068742</v>
      </c>
      <c r="AB118">
        <v>1445.7742694748874</v>
      </c>
      <c r="AC118">
        <v>1426.2106391429002</v>
      </c>
      <c r="AD118">
        <v>1406.6470088109131</v>
      </c>
      <c r="AE118">
        <v>1387.0833784789261</v>
      </c>
      <c r="AF118">
        <v>1367.519748146939</v>
      </c>
      <c r="AG118">
        <v>1347.956117814952</v>
      </c>
      <c r="AH118">
        <v>1328.3924874829647</v>
      </c>
      <c r="AI118">
        <v>1308.8288571509777</v>
      </c>
      <c r="AJ118">
        <v>1289.2652268189916</v>
      </c>
    </row>
    <row r="119" spans="2:36">
      <c r="B119" t="str">
        <f t="shared" si="66"/>
        <v>FlatDistPV</v>
      </c>
      <c r="C119" t="str">
        <f t="shared" si="67"/>
        <v>ATB_2020_high</v>
      </c>
      <c r="D119">
        <v>3324.4066752773042</v>
      </c>
      <c r="E119">
        <v>2936.2885248663879</v>
      </c>
      <c r="F119">
        <v>2906.6242047713558</v>
      </c>
      <c r="G119">
        <v>2876.9598846763233</v>
      </c>
      <c r="H119">
        <v>2847.2955645812908</v>
      </c>
      <c r="I119">
        <v>2817.6312444862583</v>
      </c>
      <c r="J119">
        <v>2787.9669243912258</v>
      </c>
      <c r="K119">
        <v>2758.3026042961937</v>
      </c>
      <c r="L119">
        <v>2728.6382842011617</v>
      </c>
      <c r="M119">
        <v>2698.9739641061292</v>
      </c>
      <c r="N119">
        <v>2669.3096440110967</v>
      </c>
      <c r="O119">
        <v>2639.6453239160642</v>
      </c>
      <c r="P119">
        <v>2609.9810038210339</v>
      </c>
      <c r="Q119">
        <v>2563.5088453029189</v>
      </c>
      <c r="R119">
        <v>2517.0366867848038</v>
      </c>
      <c r="S119">
        <v>2470.5645282666892</v>
      </c>
      <c r="T119">
        <v>2424.0923697485741</v>
      </c>
      <c r="U119">
        <v>2377.6202112304591</v>
      </c>
      <c r="V119">
        <v>2331.148052712344</v>
      </c>
      <c r="W119">
        <v>2284.6758941942289</v>
      </c>
      <c r="X119">
        <v>2238.2037356761139</v>
      </c>
      <c r="Y119">
        <v>2191.7315771579997</v>
      </c>
      <c r="Z119">
        <v>2145.2594186398846</v>
      </c>
      <c r="AA119">
        <v>2098.7872601217696</v>
      </c>
      <c r="AB119">
        <v>2052.315101603655</v>
      </c>
      <c r="AC119">
        <v>2005.8429430855397</v>
      </c>
      <c r="AD119">
        <v>1959.3707845674246</v>
      </c>
      <c r="AE119">
        <v>1912.8986260493095</v>
      </c>
      <c r="AF119">
        <v>1866.4264675311947</v>
      </c>
      <c r="AG119">
        <v>1819.9543090130796</v>
      </c>
      <c r="AH119">
        <v>1773.4821504949646</v>
      </c>
      <c r="AI119">
        <v>1727.0099919768497</v>
      </c>
      <c r="AJ119">
        <v>1680.5378334587322</v>
      </c>
    </row>
    <row r="120" spans="2:36">
      <c r="B120" t="str">
        <f t="shared" si="66"/>
        <v>SlopedDistPV</v>
      </c>
      <c r="C120" t="str">
        <f t="shared" si="67"/>
        <v>ATB_2020_low</v>
      </c>
      <c r="D120">
        <v>4947.9954987012752</v>
      </c>
      <c r="E120">
        <v>4529.9170153503956</v>
      </c>
      <c r="F120">
        <v>4244.415875323064</v>
      </c>
      <c r="G120">
        <v>3958.914735295732</v>
      </c>
      <c r="H120">
        <v>3673.4135952684001</v>
      </c>
      <c r="I120">
        <v>3387.9124552410685</v>
      </c>
      <c r="J120">
        <v>3102.4113152137375</v>
      </c>
      <c r="K120">
        <v>2816.9101751864064</v>
      </c>
      <c r="L120">
        <v>2531.4090351590748</v>
      </c>
      <c r="M120">
        <v>2245.9078951317438</v>
      </c>
      <c r="N120">
        <v>1960.4067551044127</v>
      </c>
      <c r="O120">
        <v>1674.9056150770812</v>
      </c>
      <c r="P120">
        <v>1389.4044750497505</v>
      </c>
      <c r="Q120">
        <v>1368.7303459189668</v>
      </c>
      <c r="R120">
        <v>1348.0562167881831</v>
      </c>
      <c r="S120">
        <v>1327.3820876573993</v>
      </c>
      <c r="T120">
        <v>1306.7079585266156</v>
      </c>
      <c r="U120">
        <v>1286.0338293958318</v>
      </c>
      <c r="V120">
        <v>1265.3597002650481</v>
      </c>
      <c r="W120">
        <v>1244.6855711342644</v>
      </c>
      <c r="X120">
        <v>1224.0114420034809</v>
      </c>
      <c r="Y120">
        <v>1203.3373128726969</v>
      </c>
      <c r="Z120">
        <v>1182.6631837419134</v>
      </c>
      <c r="AA120">
        <v>1161.9890546111296</v>
      </c>
      <c r="AB120">
        <v>1141.3149254803459</v>
      </c>
      <c r="AC120">
        <v>1120.6407963495622</v>
      </c>
      <c r="AD120">
        <v>1099.9666672187786</v>
      </c>
      <c r="AE120">
        <v>1079.2925380879947</v>
      </c>
      <c r="AF120">
        <v>1058.6184089572112</v>
      </c>
      <c r="AG120">
        <v>1037.9442798264274</v>
      </c>
      <c r="AH120">
        <v>1017.2701506956436</v>
      </c>
      <c r="AI120">
        <v>996.59602156485994</v>
      </c>
      <c r="AJ120">
        <v>975.92189243407609</v>
      </c>
    </row>
    <row r="121" spans="2:36">
      <c r="B121" t="str">
        <f t="shared" si="66"/>
        <v>SlopedDistPV</v>
      </c>
      <c r="C121" t="str">
        <f t="shared" si="67"/>
        <v>ATB_2020_mid</v>
      </c>
      <c r="D121">
        <v>4947.9954987012752</v>
      </c>
      <c r="E121">
        <v>4529.9170153503956</v>
      </c>
      <c r="F121">
        <v>4283.7314342159034</v>
      </c>
      <c r="G121">
        <v>4037.5458530814117</v>
      </c>
      <c r="H121">
        <v>3791.3602719469195</v>
      </c>
      <c r="I121">
        <v>3545.1746908124283</v>
      </c>
      <c r="J121">
        <v>3298.9891096779361</v>
      </c>
      <c r="K121">
        <v>3052.8035285434444</v>
      </c>
      <c r="L121">
        <v>2806.6179474089531</v>
      </c>
      <c r="M121">
        <v>2560.4323662744614</v>
      </c>
      <c r="N121">
        <v>2314.2467851399701</v>
      </c>
      <c r="O121">
        <v>2068.0612040054784</v>
      </c>
      <c r="P121">
        <v>1821.875622870989</v>
      </c>
      <c r="Q121">
        <v>1800.2520654799271</v>
      </c>
      <c r="R121">
        <v>1778.6285080888649</v>
      </c>
      <c r="S121">
        <v>1757.0049506978032</v>
      </c>
      <c r="T121">
        <v>1735.3813933067415</v>
      </c>
      <c r="U121">
        <v>1713.7578359156794</v>
      </c>
      <c r="V121">
        <v>1692.1342785246177</v>
      </c>
      <c r="W121">
        <v>1670.510721133556</v>
      </c>
      <c r="X121">
        <v>1648.8871637424941</v>
      </c>
      <c r="Y121">
        <v>1627.2636063514321</v>
      </c>
      <c r="Z121">
        <v>1605.64004896037</v>
      </c>
      <c r="AA121">
        <v>1584.0164915693083</v>
      </c>
      <c r="AB121">
        <v>1562.3929341782464</v>
      </c>
      <c r="AC121">
        <v>1540.7693767871845</v>
      </c>
      <c r="AD121">
        <v>1519.1458193961228</v>
      </c>
      <c r="AE121">
        <v>1497.5222620050608</v>
      </c>
      <c r="AF121">
        <v>1475.8987046139989</v>
      </c>
      <c r="AG121">
        <v>1454.275147222937</v>
      </c>
      <c r="AH121">
        <v>1432.6515898318751</v>
      </c>
      <c r="AI121">
        <v>1411.0280324408131</v>
      </c>
      <c r="AJ121">
        <v>1389.4044750497505</v>
      </c>
    </row>
    <row r="122" spans="2:36">
      <c r="B122" t="str">
        <f t="shared" si="66"/>
        <v>SlopedDistPV</v>
      </c>
      <c r="C122" t="str">
        <f t="shared" si="67"/>
        <v>ATB_2020_high</v>
      </c>
      <c r="D122">
        <v>4947.9954987012752</v>
      </c>
      <c r="E122">
        <v>4529.9170153503956</v>
      </c>
      <c r="F122">
        <v>4476.0039276716871</v>
      </c>
      <c r="G122">
        <v>4422.0908399929795</v>
      </c>
      <c r="H122">
        <v>4368.1777523142719</v>
      </c>
      <c r="I122">
        <v>4314.2646646355633</v>
      </c>
      <c r="J122">
        <v>4260.3515769568558</v>
      </c>
      <c r="K122">
        <v>4206.4384892781472</v>
      </c>
      <c r="L122">
        <v>4152.5254015994396</v>
      </c>
      <c r="M122">
        <v>4098.612313920732</v>
      </c>
      <c r="N122">
        <v>4044.699226242024</v>
      </c>
      <c r="O122">
        <v>3990.7861385633155</v>
      </c>
      <c r="P122">
        <v>3936.873050884607</v>
      </c>
      <c r="Q122">
        <v>3831.1231794839264</v>
      </c>
      <c r="R122">
        <v>3725.3733080832458</v>
      </c>
      <c r="S122">
        <v>3619.6234366825652</v>
      </c>
      <c r="T122">
        <v>3513.8735652818841</v>
      </c>
      <c r="U122">
        <v>3408.1236938812035</v>
      </c>
      <c r="V122">
        <v>3302.3738224805229</v>
      </c>
      <c r="W122">
        <v>3196.6239510798418</v>
      </c>
      <c r="X122">
        <v>3090.8740796791608</v>
      </c>
      <c r="Y122">
        <v>2985.1242082784797</v>
      </c>
      <c r="Z122">
        <v>2879.3743368777987</v>
      </c>
      <c r="AA122">
        <v>2773.6244654771176</v>
      </c>
      <c r="AB122">
        <v>2667.8745940764361</v>
      </c>
      <c r="AC122">
        <v>2562.1247226757555</v>
      </c>
      <c r="AD122">
        <v>2456.3748512750744</v>
      </c>
      <c r="AE122">
        <v>2350.6249798743934</v>
      </c>
      <c r="AF122">
        <v>2244.8751084737123</v>
      </c>
      <c r="AG122">
        <v>2139.1252370730308</v>
      </c>
      <c r="AH122">
        <v>2033.37536567235</v>
      </c>
      <c r="AI122">
        <v>1927.6254942716691</v>
      </c>
      <c r="AJ122">
        <v>1821.875622870989</v>
      </c>
    </row>
    <row r="123" spans="2:36">
      <c r="B123" t="str">
        <f t="shared" ref="B123:B137" si="68">B30</f>
        <v>OnshoreWind</v>
      </c>
      <c r="C123" t="str">
        <f t="shared" si="67"/>
        <v>ATB_2020_low</v>
      </c>
      <c r="D123">
        <v>2363.5233908623691</v>
      </c>
      <c r="E123">
        <v>2282.1797180662552</v>
      </c>
      <c r="F123">
        <v>2199.0453072198166</v>
      </c>
      <c r="G123">
        <v>2114.1201583230477</v>
      </c>
      <c r="H123">
        <v>2027.4042713759511</v>
      </c>
      <c r="I123">
        <v>1938.8976463785284</v>
      </c>
      <c r="J123">
        <v>1848.6002833307762</v>
      </c>
      <c r="K123">
        <v>1756.5121822326985</v>
      </c>
      <c r="L123">
        <v>1662.6333430842922</v>
      </c>
      <c r="M123">
        <v>1566.9637658855584</v>
      </c>
      <c r="N123">
        <v>1469.5034506364968</v>
      </c>
      <c r="O123">
        <v>1370.2523973371074</v>
      </c>
      <c r="P123">
        <v>1269.2106059873909</v>
      </c>
      <c r="Q123">
        <v>1252.039676691367</v>
      </c>
      <c r="R123">
        <v>1234.8118774523848</v>
      </c>
      <c r="S123">
        <v>1217.5272082704453</v>
      </c>
      <c r="T123">
        <v>1200.1856691455473</v>
      </c>
      <c r="U123">
        <v>1182.7872600776914</v>
      </c>
      <c r="V123">
        <v>1165.3319810668777</v>
      </c>
      <c r="W123">
        <v>1147.8198321131058</v>
      </c>
      <c r="X123">
        <v>1130.2508132163757</v>
      </c>
      <c r="Y123">
        <v>1112.6249243766883</v>
      </c>
      <c r="Z123">
        <v>1094.9421655940425</v>
      </c>
      <c r="AA123">
        <v>1077.2025368684388</v>
      </c>
      <c r="AB123">
        <v>1059.406038199877</v>
      </c>
      <c r="AC123">
        <v>1041.552669588357</v>
      </c>
      <c r="AD123">
        <v>1023.64243103388</v>
      </c>
      <c r="AE123">
        <v>1005.6753225364436</v>
      </c>
      <c r="AF123">
        <v>987.65134409605048</v>
      </c>
      <c r="AG123">
        <v>969.57049571269863</v>
      </c>
      <c r="AH123">
        <v>951.43277738638915</v>
      </c>
      <c r="AI123">
        <v>933.23818911712203</v>
      </c>
      <c r="AJ123">
        <v>914.98673090489604</v>
      </c>
    </row>
    <row r="124" spans="2:36">
      <c r="B124" t="str">
        <f t="shared" si="68"/>
        <v>OnshoreWind</v>
      </c>
      <c r="C124" t="str">
        <f t="shared" si="67"/>
        <v>ATB_2020_mid</v>
      </c>
      <c r="D124">
        <v>2363.5233908623691</v>
      </c>
      <c r="E124">
        <v>2315.0364578414406</v>
      </c>
      <c r="F124">
        <v>2266.1036494890359</v>
      </c>
      <c r="G124">
        <v>2216.7249658051551</v>
      </c>
      <c r="H124">
        <v>2166.900406789794</v>
      </c>
      <c r="I124">
        <v>2116.6299724429573</v>
      </c>
      <c r="J124">
        <v>2065.9136627646421</v>
      </c>
      <c r="K124">
        <v>2014.7514777548504</v>
      </c>
      <c r="L124">
        <v>1963.14341741358</v>
      </c>
      <c r="M124">
        <v>1911.0894817408332</v>
      </c>
      <c r="N124">
        <v>1858.589670736608</v>
      </c>
      <c r="O124">
        <v>1805.6439844009053</v>
      </c>
      <c r="P124">
        <v>1752.2524227337262</v>
      </c>
      <c r="Q124">
        <v>1734.1742622643881</v>
      </c>
      <c r="R124">
        <v>1716.0714820080227</v>
      </c>
      <c r="S124">
        <v>1697.9440819646327</v>
      </c>
      <c r="T124">
        <v>1679.7920621342137</v>
      </c>
      <c r="U124">
        <v>1661.61542251677</v>
      </c>
      <c r="V124">
        <v>1643.4141631122982</v>
      </c>
      <c r="W124">
        <v>1625.1882839208004</v>
      </c>
      <c r="X124">
        <v>1606.9377849422769</v>
      </c>
      <c r="Y124">
        <v>1588.6626661767257</v>
      </c>
      <c r="Z124">
        <v>1570.3629276241477</v>
      </c>
      <c r="AA124">
        <v>1552.038569284543</v>
      </c>
      <c r="AB124">
        <v>1533.6895911579124</v>
      </c>
      <c r="AC124">
        <v>1515.3159932442554</v>
      </c>
      <c r="AD124">
        <v>1496.9177755435715</v>
      </c>
      <c r="AE124">
        <v>1478.4949380558612</v>
      </c>
      <c r="AF124">
        <v>1460.0474807811229</v>
      </c>
      <c r="AG124">
        <v>1441.5754037193594</v>
      </c>
      <c r="AH124">
        <v>1423.0787068705695</v>
      </c>
      <c r="AI124">
        <v>1404.5573902347519</v>
      </c>
      <c r="AJ124">
        <v>1386.0114538119078</v>
      </c>
    </row>
    <row r="125" spans="2:36">
      <c r="B125" t="str">
        <f t="shared" si="68"/>
        <v>OnshoreWind</v>
      </c>
      <c r="C125" t="str">
        <f t="shared" si="67"/>
        <v>ATB_2020_high</v>
      </c>
      <c r="D125">
        <v>2363.5233908623691</v>
      </c>
      <c r="E125">
        <v>2324.9844345532183</v>
      </c>
      <c r="F125">
        <v>2286.5707590252141</v>
      </c>
      <c r="G125">
        <v>2248.2823642783533</v>
      </c>
      <c r="H125">
        <v>2210.1192503126358</v>
      </c>
      <c r="I125">
        <v>2172.0814171280645</v>
      </c>
      <c r="J125">
        <v>2134.1688647246369</v>
      </c>
      <c r="K125">
        <v>2096.3815931023555</v>
      </c>
      <c r="L125">
        <v>2058.7196022612179</v>
      </c>
      <c r="M125">
        <v>2021.1828922012239</v>
      </c>
      <c r="N125">
        <v>1983.7714629223758</v>
      </c>
      <c r="O125">
        <v>1946.4853144246713</v>
      </c>
      <c r="P125">
        <v>1909.324446708112</v>
      </c>
      <c r="Q125">
        <v>1898.7673077269708</v>
      </c>
      <c r="R125">
        <v>1888.2035705544329</v>
      </c>
      <c r="S125">
        <v>1877.6332351904975</v>
      </c>
      <c r="T125">
        <v>1867.0563016351653</v>
      </c>
      <c r="U125">
        <v>1856.4727698884349</v>
      </c>
      <c r="V125">
        <v>1845.8826399503057</v>
      </c>
      <c r="W125">
        <v>1835.2859118207807</v>
      </c>
      <c r="X125">
        <v>1824.6825854998576</v>
      </c>
      <c r="Y125">
        <v>1814.0726609875367</v>
      </c>
      <c r="Z125">
        <v>1803.456138283819</v>
      </c>
      <c r="AA125">
        <v>1792.8330173887034</v>
      </c>
      <c r="AB125">
        <v>1782.2032983021904</v>
      </c>
      <c r="AC125">
        <v>1771.5669810242803</v>
      </c>
      <c r="AD125">
        <v>1760.9240655549722</v>
      </c>
      <c r="AE125">
        <v>1750.2745518942666</v>
      </c>
      <c r="AF125">
        <v>1739.6184400421632</v>
      </c>
      <c r="AG125">
        <v>1728.9557299986625</v>
      </c>
      <c r="AH125">
        <v>1718.2864217637637</v>
      </c>
      <c r="AI125">
        <v>1707.6105153374685</v>
      </c>
      <c r="AJ125">
        <v>1696.9280107197762</v>
      </c>
    </row>
    <row r="126" spans="2:36">
      <c r="B126" t="str">
        <f t="shared" si="68"/>
        <v>OffshoreWind</v>
      </c>
      <c r="C126" t="str">
        <f t="shared" si="67"/>
        <v>ATB_2020_low</v>
      </c>
      <c r="D126">
        <v>6249.0908899910255</v>
      </c>
      <c r="E126">
        <v>5818.8434725349389</v>
      </c>
      <c r="F126">
        <v>5461.7690682225584</v>
      </c>
      <c r="G126">
        <v>5144.1643920568176</v>
      </c>
      <c r="H126">
        <v>4855.2432279429013</v>
      </c>
      <c r="I126">
        <v>4589.8717911693839</v>
      </c>
      <c r="J126">
        <v>4344.9683776076317</v>
      </c>
      <c r="K126">
        <v>4118.3593960468197</v>
      </c>
      <c r="L126">
        <v>3908.3268716503449</v>
      </c>
      <c r="M126">
        <v>3713.4042186084894</v>
      </c>
      <c r="N126">
        <v>3532.2762853950339</v>
      </c>
      <c r="O126">
        <v>3363.728212115368</v>
      </c>
      <c r="P126">
        <v>3206.6189534516734</v>
      </c>
      <c r="Q126">
        <v>3059.8679338291313</v>
      </c>
      <c r="R126">
        <v>2922.4489181098211</v>
      </c>
      <c r="S126">
        <v>2854.5569694666278</v>
      </c>
      <c r="T126">
        <v>2794.1348405680856</v>
      </c>
      <c r="U126">
        <v>2740.3599652372491</v>
      </c>
      <c r="V126">
        <v>2692.4413318668976</v>
      </c>
      <c r="W126">
        <v>2649.6145951656713</v>
      </c>
      <c r="X126">
        <v>2611.1378868522092</v>
      </c>
      <c r="Y126">
        <v>2576.2882228053286</v>
      </c>
      <c r="Z126">
        <v>2544.3584512052707</v>
      </c>
      <c r="AA126">
        <v>2514.6547139732711</v>
      </c>
      <c r="AB126">
        <v>2486.4944098121264</v>
      </c>
      <c r="AC126">
        <v>2459.2046562761038</v>
      </c>
      <c r="AD126">
        <v>2432.1212539032631</v>
      </c>
      <c r="AE126">
        <v>2404.5881598963156</v>
      </c>
      <c r="AF126">
        <v>2375.957483894219</v>
      </c>
      <c r="AG126">
        <v>2345.5900254424932</v>
      </c>
      <c r="AH126">
        <v>2312.8563831376923</v>
      </c>
      <c r="AI126">
        <v>2277.1386805095681</v>
      </c>
      <c r="AJ126">
        <v>2237.8329753569446</v>
      </c>
    </row>
    <row r="127" spans="2:36">
      <c r="B127" t="str">
        <f t="shared" si="68"/>
        <v>OffshoreWind</v>
      </c>
      <c r="C127" t="str">
        <f t="shared" si="67"/>
        <v>ATB_2020_mid</v>
      </c>
      <c r="D127">
        <v>6249.0908899910255</v>
      </c>
      <c r="E127">
        <v>5897.4884802041033</v>
      </c>
      <c r="F127">
        <v>5609.1583674005869</v>
      </c>
      <c r="G127">
        <v>5356.3014188525394</v>
      </c>
      <c r="H127">
        <v>5129.7043569315701</v>
      </c>
      <c r="I127">
        <v>4924.8584186205389</v>
      </c>
      <c r="J127">
        <v>4739.0178251866955</v>
      </c>
      <c r="K127">
        <v>4570.2492746253483</v>
      </c>
      <c r="L127">
        <v>4417.046558100702</v>
      </c>
      <c r="M127">
        <v>4278.1496370837604</v>
      </c>
      <c r="N127">
        <v>4152.4504127463269</v>
      </c>
      <c r="O127">
        <v>4038.939670823816</v>
      </c>
      <c r="P127">
        <v>3936.6753360758325</v>
      </c>
      <c r="Q127">
        <v>3844.7625249579451</v>
      </c>
      <c r="R127">
        <v>3762.3404968721661</v>
      </c>
      <c r="S127">
        <v>3688.5738253266413</v>
      </c>
      <c r="T127">
        <v>3622.6462503831362</v>
      </c>
      <c r="U127">
        <v>3563.7562909392891</v>
      </c>
      <c r="V127">
        <v>3511.1140449076233</v>
      </c>
      <c r="W127">
        <v>3463.9388111120747</v>
      </c>
      <c r="X127">
        <v>3421.4572920031083</v>
      </c>
      <c r="Y127">
        <v>3382.9022148619829</v>
      </c>
      <c r="Z127">
        <v>3347.5112597471079</v>
      </c>
      <c r="AA127">
        <v>3314.5262157696129</v>
      </c>
      <c r="AB127">
        <v>3283.1923097183198</v>
      </c>
      <c r="AC127">
        <v>3252.7576664397484</v>
      </c>
      <c r="AD127">
        <v>3222.4728711136804</v>
      </c>
      <c r="AE127">
        <v>3191.5906111731429</v>
      </c>
      <c r="AF127">
        <v>3159.3653810880401</v>
      </c>
      <c r="AG127">
        <v>3125.0532372169873</v>
      </c>
      <c r="AH127">
        <v>3087.9115928709998</v>
      </c>
      <c r="AI127">
        <v>3047.1990459246122</v>
      </c>
      <c r="AJ127">
        <v>3002.1752329620185</v>
      </c>
    </row>
    <row r="128" spans="2:36">
      <c r="B128" t="str">
        <f t="shared" si="68"/>
        <v>OffshoreWind</v>
      </c>
      <c r="C128" t="str">
        <f t="shared" si="67"/>
        <v>ATB_2020_high</v>
      </c>
      <c r="D128">
        <v>6249.0908899910255</v>
      </c>
      <c r="E128">
        <v>6057.7533170670104</v>
      </c>
      <c r="F128">
        <v>5940.6872396841427</v>
      </c>
      <c r="G128">
        <v>5836.0247816012761</v>
      </c>
      <c r="H128">
        <v>5741.1410265712402</v>
      </c>
      <c r="I128">
        <v>5654.6658659065424</v>
      </c>
      <c r="J128">
        <v>5575.699421366503</v>
      </c>
      <c r="K128">
        <v>5503.5585218576534</v>
      </c>
      <c r="L128">
        <v>5437.6739123397838</v>
      </c>
      <c r="M128">
        <v>5377.54199733323</v>
      </c>
      <c r="N128">
        <v>5322.6997073426082</v>
      </c>
      <c r="O128">
        <v>5272.7103477715809</v>
      </c>
      <c r="P128">
        <v>5227.15513162153</v>
      </c>
      <c r="Q128">
        <v>5185.627859057814</v>
      </c>
      <c r="R128">
        <v>5147.7314369934256</v>
      </c>
      <c r="S128">
        <v>5113.0755242242585</v>
      </c>
      <c r="T128">
        <v>5081.2748917285089</v>
      </c>
      <c r="U128">
        <v>5051.9482523565002</v>
      </c>
      <c r="V128">
        <v>5024.7174073612014</v>
      </c>
      <c r="W128">
        <v>4999.2066121006665</v>
      </c>
      <c r="X128">
        <v>4975.0420966587817</v>
      </c>
      <c r="Y128">
        <v>4951.8516980871709</v>
      </c>
      <c r="Z128">
        <v>4929.2645744626334</v>
      </c>
      <c r="AA128">
        <v>4906.910979845472</v>
      </c>
      <c r="AB128">
        <v>4884.4220852075741</v>
      </c>
      <c r="AC128">
        <v>4861.4298345027437</v>
      </c>
      <c r="AD128">
        <v>4837.5668279150268</v>
      </c>
      <c r="AE128">
        <v>4812.4662263501386</v>
      </c>
      <c r="AF128">
        <v>4785.7616726941278</v>
      </c>
      <c r="AG128">
        <v>4757.0872264264472</v>
      </c>
      <c r="AH128">
        <v>4726.0773089584991</v>
      </c>
      <c r="AI128">
        <v>4692.3666576533542</v>
      </c>
      <c r="AJ128">
        <v>4655.5902869230149</v>
      </c>
    </row>
    <row r="129" spans="2:36">
      <c r="B129" t="str">
        <f t="shared" si="68"/>
        <v>Battery_Bulk</v>
      </c>
      <c r="C129" t="str">
        <f t="shared" si="67"/>
        <v>ATB_2020_low</v>
      </c>
      <c r="D129">
        <v>373.73347876213995</v>
      </c>
      <c r="E129">
        <v>353.28000000000003</v>
      </c>
      <c r="F129">
        <v>275.15660798687406</v>
      </c>
      <c r="G129">
        <v>255.78965960162532</v>
      </c>
      <c r="H129">
        <v>236.42271121637663</v>
      </c>
      <c r="I129">
        <v>217.05576283112791</v>
      </c>
      <c r="J129">
        <v>197.68881444587919</v>
      </c>
      <c r="K129">
        <v>178.32186606063053</v>
      </c>
      <c r="L129">
        <v>168.62292143969412</v>
      </c>
      <c r="M129">
        <v>158.92397681875767</v>
      </c>
      <c r="N129">
        <v>149.22503219782124</v>
      </c>
      <c r="O129">
        <v>139.52608757688478</v>
      </c>
      <c r="P129">
        <v>129.82714295594829</v>
      </c>
      <c r="Q129">
        <v>127.28704668072319</v>
      </c>
      <c r="R129">
        <v>124.74695040549814</v>
      </c>
      <c r="S129">
        <v>122.20685413027304</v>
      </c>
      <c r="T129">
        <v>119.66675785504796</v>
      </c>
      <c r="U129">
        <v>117.12666157982289</v>
      </c>
      <c r="V129">
        <v>114.58656530459781</v>
      </c>
      <c r="W129">
        <v>112.04646902937272</v>
      </c>
      <c r="X129">
        <v>109.50637275414762</v>
      </c>
      <c r="Y129">
        <v>106.96627647892255</v>
      </c>
      <c r="Z129">
        <v>104.42618020369746</v>
      </c>
      <c r="AA129">
        <v>101.88608392847239</v>
      </c>
      <c r="AB129">
        <v>99.345987653247306</v>
      </c>
      <c r="AC129">
        <v>96.805891378022224</v>
      </c>
      <c r="AD129">
        <v>94.265795102797128</v>
      </c>
      <c r="AE129">
        <v>91.725698827572074</v>
      </c>
      <c r="AF129">
        <v>89.185602552346978</v>
      </c>
      <c r="AG129">
        <v>86.645506277121896</v>
      </c>
      <c r="AH129">
        <v>84.105410001896843</v>
      </c>
      <c r="AI129">
        <v>81.565313726671747</v>
      </c>
      <c r="AJ129">
        <v>79.025217451446821</v>
      </c>
    </row>
    <row r="130" spans="2:36">
      <c r="B130" t="str">
        <f t="shared" si="68"/>
        <v>Battery_Bulk</v>
      </c>
      <c r="C130" t="str">
        <f t="shared" si="67"/>
        <v>ATB_2020_mid</v>
      </c>
      <c r="D130">
        <v>373.73347876213995</v>
      </c>
      <c r="E130">
        <v>353.28000000000003</v>
      </c>
      <c r="F130">
        <v>332.82652123786005</v>
      </c>
      <c r="G130">
        <v>312.20929060991989</v>
      </c>
      <c r="H130">
        <v>291.59205998197979</v>
      </c>
      <c r="I130">
        <v>270.97482935403968</v>
      </c>
      <c r="J130">
        <v>250.35759872609961</v>
      </c>
      <c r="K130">
        <v>229.74036809815954</v>
      </c>
      <c r="L130">
        <v>221.19022854689211</v>
      </c>
      <c r="M130">
        <v>212.64008899562469</v>
      </c>
      <c r="N130">
        <v>204.0899494443573</v>
      </c>
      <c r="O130">
        <v>195.53980989308988</v>
      </c>
      <c r="P130">
        <v>186.98967034182235</v>
      </c>
      <c r="Q130">
        <v>184.65229946254959</v>
      </c>
      <c r="R130">
        <v>182.31492858327681</v>
      </c>
      <c r="S130">
        <v>179.97755770400406</v>
      </c>
      <c r="T130">
        <v>177.64018682473127</v>
      </c>
      <c r="U130">
        <v>175.30281594545849</v>
      </c>
      <c r="V130">
        <v>172.96544506618577</v>
      </c>
      <c r="W130">
        <v>170.62807418691295</v>
      </c>
      <c r="X130">
        <v>168.29070330764023</v>
      </c>
      <c r="Y130">
        <v>165.95333242836745</v>
      </c>
      <c r="Z130">
        <v>163.61596154909466</v>
      </c>
      <c r="AA130">
        <v>161.27859066982191</v>
      </c>
      <c r="AB130">
        <v>158.94121979054913</v>
      </c>
      <c r="AC130">
        <v>156.60384891127634</v>
      </c>
      <c r="AD130">
        <v>154.26647803200359</v>
      </c>
      <c r="AE130">
        <v>151.92910715273081</v>
      </c>
      <c r="AF130">
        <v>149.59173627345803</v>
      </c>
      <c r="AG130">
        <v>147.25436539418527</v>
      </c>
      <c r="AH130">
        <v>144.91699451491249</v>
      </c>
      <c r="AI130">
        <v>142.57962363563971</v>
      </c>
      <c r="AJ130">
        <v>140.24225275636678</v>
      </c>
    </row>
    <row r="131" spans="2:36">
      <c r="B131" t="str">
        <f t="shared" si="68"/>
        <v>Battery_Bulk</v>
      </c>
      <c r="C131" t="str">
        <f t="shared" si="67"/>
        <v>ATB_2020_high</v>
      </c>
      <c r="D131">
        <v>373.73347876213995</v>
      </c>
      <c r="E131">
        <v>353.28000000000003</v>
      </c>
      <c r="F131">
        <v>344.02293048128348</v>
      </c>
      <c r="G131">
        <v>334.76586096256688</v>
      </c>
      <c r="H131">
        <v>325.50879144385027</v>
      </c>
      <c r="I131">
        <v>316.25172192513367</v>
      </c>
      <c r="J131">
        <v>306.99465240641712</v>
      </c>
      <c r="K131">
        <v>297.73758288770051</v>
      </c>
      <c r="L131">
        <v>290.78533475935825</v>
      </c>
      <c r="M131">
        <v>283.83308663101604</v>
      </c>
      <c r="N131">
        <v>276.88083850267378</v>
      </c>
      <c r="O131">
        <v>269.92859037433158</v>
      </c>
      <c r="P131">
        <v>262.97634224598931</v>
      </c>
      <c r="Q131">
        <v>259.68913796791446</v>
      </c>
      <c r="R131">
        <v>256.40193368983961</v>
      </c>
      <c r="S131">
        <v>253.11472941176476</v>
      </c>
      <c r="T131">
        <v>249.8275251336899</v>
      </c>
      <c r="U131">
        <v>246.54032085561502</v>
      </c>
      <c r="V131">
        <v>243.2531165775402</v>
      </c>
      <c r="W131">
        <v>239.96591229946532</v>
      </c>
      <c r="X131">
        <v>236.67870802139046</v>
      </c>
      <c r="Y131">
        <v>233.39150374331558</v>
      </c>
      <c r="Z131">
        <v>230.10429946524076</v>
      </c>
      <c r="AA131">
        <v>226.8170951871659</v>
      </c>
      <c r="AB131">
        <v>223.52989090909102</v>
      </c>
      <c r="AC131">
        <v>220.24268663101614</v>
      </c>
      <c r="AD131">
        <v>216.95548235294132</v>
      </c>
      <c r="AE131">
        <v>213.66827807486646</v>
      </c>
      <c r="AF131">
        <v>210.38107379679161</v>
      </c>
      <c r="AG131">
        <v>207.0938695187167</v>
      </c>
      <c r="AH131">
        <v>203.80666524064191</v>
      </c>
      <c r="AI131">
        <v>200.51946096256702</v>
      </c>
      <c r="AJ131">
        <v>197.23225668449203</v>
      </c>
    </row>
    <row r="132" spans="2:36">
      <c r="B132" t="str">
        <f t="shared" si="68"/>
        <v>Battery_Conting</v>
      </c>
      <c r="C132" t="str">
        <f t="shared" si="67"/>
        <v>ATB_2020_low</v>
      </c>
      <c r="D132">
        <v>588.35940768894852</v>
      </c>
      <c r="E132">
        <v>556.16</v>
      </c>
      <c r="F132">
        <v>433.17226873295937</v>
      </c>
      <c r="G132">
        <v>402.68335904676161</v>
      </c>
      <c r="H132">
        <v>372.19444936056391</v>
      </c>
      <c r="I132">
        <v>341.70553967436621</v>
      </c>
      <c r="J132">
        <v>311.21662998816851</v>
      </c>
      <c r="K132">
        <v>280.72772030197092</v>
      </c>
      <c r="L132">
        <v>265.45891074473582</v>
      </c>
      <c r="M132">
        <v>250.19010118750074</v>
      </c>
      <c r="N132">
        <v>234.92129163026567</v>
      </c>
      <c r="O132">
        <v>219.65248207303057</v>
      </c>
      <c r="P132">
        <v>204.38367251579541</v>
      </c>
      <c r="Q132">
        <v>200.3848615317907</v>
      </c>
      <c r="R132">
        <v>196.386050547786</v>
      </c>
      <c r="S132">
        <v>192.38723956378129</v>
      </c>
      <c r="T132">
        <v>188.38842857977659</v>
      </c>
      <c r="U132">
        <v>184.38961759577188</v>
      </c>
      <c r="V132">
        <v>180.39080661176718</v>
      </c>
      <c r="W132">
        <v>176.3919956277625</v>
      </c>
      <c r="X132">
        <v>172.39318464375779</v>
      </c>
      <c r="Y132">
        <v>168.39437365975309</v>
      </c>
      <c r="Z132">
        <v>164.39556267574838</v>
      </c>
      <c r="AA132">
        <v>160.39675169174367</v>
      </c>
      <c r="AB132">
        <v>156.39794070773897</v>
      </c>
      <c r="AC132">
        <v>152.39912972373426</v>
      </c>
      <c r="AD132">
        <v>148.40031873972953</v>
      </c>
      <c r="AE132">
        <v>144.40150775572485</v>
      </c>
      <c r="AF132">
        <v>140.40269677172014</v>
      </c>
      <c r="AG132">
        <v>136.40388578771544</v>
      </c>
      <c r="AH132">
        <v>132.40507480371079</v>
      </c>
      <c r="AI132">
        <v>128.40626381970608</v>
      </c>
      <c r="AJ132">
        <v>124.40745283570159</v>
      </c>
    </row>
    <row r="133" spans="2:36">
      <c r="B133" t="str">
        <f t="shared" si="68"/>
        <v>Battery_Conting</v>
      </c>
      <c r="C133" t="str">
        <f t="shared" si="67"/>
        <v>ATB_2020_mid</v>
      </c>
      <c r="D133">
        <v>588.35940768894852</v>
      </c>
      <c r="E133">
        <v>556.16</v>
      </c>
      <c r="F133">
        <v>523.96059231105141</v>
      </c>
      <c r="G133">
        <v>491.50339409423981</v>
      </c>
      <c r="H133">
        <v>459.04619587742832</v>
      </c>
      <c r="I133">
        <v>426.58899766061683</v>
      </c>
      <c r="J133">
        <v>394.13179944380539</v>
      </c>
      <c r="K133">
        <v>361.6746012269939</v>
      </c>
      <c r="L133">
        <v>348.21432718704574</v>
      </c>
      <c r="M133">
        <v>334.75405314709758</v>
      </c>
      <c r="N133">
        <v>321.29377910714942</v>
      </c>
      <c r="O133">
        <v>307.83350506720126</v>
      </c>
      <c r="P133">
        <v>294.37323102725293</v>
      </c>
      <c r="Q133">
        <v>290.69356563941233</v>
      </c>
      <c r="R133">
        <v>287.01390025157167</v>
      </c>
      <c r="S133">
        <v>283.33423486373107</v>
      </c>
      <c r="T133">
        <v>279.65456947589041</v>
      </c>
      <c r="U133">
        <v>275.9749040880497</v>
      </c>
      <c r="V133">
        <v>272.2952387002091</v>
      </c>
      <c r="W133">
        <v>268.61557331236844</v>
      </c>
      <c r="X133">
        <v>264.93590792452778</v>
      </c>
      <c r="Y133">
        <v>261.25624253668713</v>
      </c>
      <c r="Z133">
        <v>257.57657714884647</v>
      </c>
      <c r="AA133">
        <v>253.89691176100584</v>
      </c>
      <c r="AB133">
        <v>250.21724637316518</v>
      </c>
      <c r="AC133">
        <v>246.53758098532452</v>
      </c>
      <c r="AD133">
        <v>242.8579155974839</v>
      </c>
      <c r="AE133">
        <v>239.17825020964324</v>
      </c>
      <c r="AF133">
        <v>235.49858482180258</v>
      </c>
      <c r="AG133">
        <v>231.81891943396192</v>
      </c>
      <c r="AH133">
        <v>228.13925404612129</v>
      </c>
      <c r="AI133">
        <v>224.45958865828064</v>
      </c>
      <c r="AJ133">
        <v>220.77992327043975</v>
      </c>
    </row>
    <row r="134" spans="2:36">
      <c r="B134" t="str">
        <f t="shared" si="68"/>
        <v>Battery_Conting</v>
      </c>
      <c r="C134" t="str">
        <f t="shared" si="67"/>
        <v>ATB_2020_high</v>
      </c>
      <c r="D134">
        <v>588.35940768894852</v>
      </c>
      <c r="E134">
        <v>556.16</v>
      </c>
      <c r="F134">
        <v>541.58682352941184</v>
      </c>
      <c r="G134">
        <v>527.01364705882361</v>
      </c>
      <c r="H134">
        <v>512.44047058823537</v>
      </c>
      <c r="I134">
        <v>497.86729411764702</v>
      </c>
      <c r="J134">
        <v>483.2941176470589</v>
      </c>
      <c r="K134">
        <v>468.72094117647055</v>
      </c>
      <c r="L134">
        <v>457.77618823529411</v>
      </c>
      <c r="M134">
        <v>446.83143529411763</v>
      </c>
      <c r="N134">
        <v>435.88668235294114</v>
      </c>
      <c r="O134">
        <v>424.9419294117647</v>
      </c>
      <c r="P134">
        <v>413.99717647058827</v>
      </c>
      <c r="Q134">
        <v>408.82221176470586</v>
      </c>
      <c r="R134">
        <v>403.64724705882355</v>
      </c>
      <c r="S134">
        <v>398.47228235294125</v>
      </c>
      <c r="T134">
        <v>393.29731764705889</v>
      </c>
      <c r="U134">
        <v>388.12235294117659</v>
      </c>
      <c r="V134">
        <v>382.94738823529428</v>
      </c>
      <c r="W134">
        <v>377.77242352941192</v>
      </c>
      <c r="X134">
        <v>372.59745882352951</v>
      </c>
      <c r="Y134">
        <v>367.42249411764715</v>
      </c>
      <c r="Z134">
        <v>362.24752941176484</v>
      </c>
      <c r="AA134">
        <v>357.07256470588254</v>
      </c>
      <c r="AB134">
        <v>351.89760000000018</v>
      </c>
      <c r="AC134">
        <v>346.72263529411782</v>
      </c>
      <c r="AD134">
        <v>341.54767058823552</v>
      </c>
      <c r="AE134">
        <v>336.37270588235322</v>
      </c>
      <c r="AF134">
        <v>331.1977411764708</v>
      </c>
      <c r="AG134">
        <v>326.02277647058844</v>
      </c>
      <c r="AH134">
        <v>320.84781176470614</v>
      </c>
      <c r="AI134">
        <v>315.67284705882383</v>
      </c>
      <c r="AJ134">
        <v>310.49788235294125</v>
      </c>
    </row>
    <row r="135" spans="2:36">
      <c r="B135" t="str">
        <f t="shared" si="68"/>
        <v>Battery_Reg</v>
      </c>
      <c r="C135" t="str">
        <f t="shared" si="67"/>
        <v>ATB_2020_low</v>
      </c>
      <c r="D135">
        <v>802.98533661575732</v>
      </c>
      <c r="E135">
        <v>759.04</v>
      </c>
      <c r="F135">
        <v>591.18792947904456</v>
      </c>
      <c r="G135">
        <v>549.5770584918979</v>
      </c>
      <c r="H135">
        <v>507.96618750475125</v>
      </c>
      <c r="I135">
        <v>466.35531651760454</v>
      </c>
      <c r="J135">
        <v>424.74444553045782</v>
      </c>
      <c r="K135">
        <v>383.13357454331128</v>
      </c>
      <c r="L135">
        <v>362.2949000497776</v>
      </c>
      <c r="M135">
        <v>341.45622555624379</v>
      </c>
      <c r="N135">
        <v>320.61755106271011</v>
      </c>
      <c r="O135">
        <v>299.7788765691763</v>
      </c>
      <c r="P135">
        <v>278.9402020756425</v>
      </c>
      <c r="Q135">
        <v>273.48267638285819</v>
      </c>
      <c r="R135">
        <v>268.02515069007387</v>
      </c>
      <c r="S135">
        <v>262.56762499728956</v>
      </c>
      <c r="T135">
        <v>257.11009930450518</v>
      </c>
      <c r="U135">
        <v>251.65257361172087</v>
      </c>
      <c r="V135">
        <v>246.19504791893658</v>
      </c>
      <c r="W135">
        <v>240.73752222615221</v>
      </c>
      <c r="X135">
        <v>235.27999653336789</v>
      </c>
      <c r="Y135">
        <v>229.82247084058361</v>
      </c>
      <c r="Z135">
        <v>224.36494514779926</v>
      </c>
      <c r="AA135">
        <v>218.90741945501495</v>
      </c>
      <c r="AB135">
        <v>213.44989376223066</v>
      </c>
      <c r="AC135">
        <v>207.99236806944631</v>
      </c>
      <c r="AD135">
        <v>202.53484237666194</v>
      </c>
      <c r="AE135">
        <v>197.07731668387765</v>
      </c>
      <c r="AF135">
        <v>191.61979099109334</v>
      </c>
      <c r="AG135">
        <v>186.16226529830899</v>
      </c>
      <c r="AH135">
        <v>180.70473960552471</v>
      </c>
      <c r="AI135">
        <v>175.24721391274036</v>
      </c>
      <c r="AJ135">
        <v>169.78968821995636</v>
      </c>
    </row>
    <row r="136" spans="2:36">
      <c r="B136" t="str">
        <f t="shared" si="68"/>
        <v>Battery_Reg</v>
      </c>
      <c r="C136" t="str">
        <f t="shared" si="67"/>
        <v>ATB_2020_mid</v>
      </c>
      <c r="D136">
        <v>802.98533661575732</v>
      </c>
      <c r="E136">
        <v>759.04</v>
      </c>
      <c r="F136">
        <v>715.09466338424272</v>
      </c>
      <c r="G136">
        <v>670.79749757855973</v>
      </c>
      <c r="H136">
        <v>626.50033177287685</v>
      </c>
      <c r="I136">
        <v>582.20316596719397</v>
      </c>
      <c r="J136">
        <v>537.90600016151109</v>
      </c>
      <c r="K136">
        <v>493.60883435582832</v>
      </c>
      <c r="L136">
        <v>475.23842582719942</v>
      </c>
      <c r="M136">
        <v>456.86801729857041</v>
      </c>
      <c r="N136">
        <v>438.49760876994156</v>
      </c>
      <c r="O136">
        <v>420.12720024131266</v>
      </c>
      <c r="P136">
        <v>401.75679171268348</v>
      </c>
      <c r="Q136">
        <v>396.73483181627512</v>
      </c>
      <c r="R136">
        <v>391.71287191986653</v>
      </c>
      <c r="S136">
        <v>386.690912023458</v>
      </c>
      <c r="T136">
        <v>381.66895212704941</v>
      </c>
      <c r="U136">
        <v>376.64699223064093</v>
      </c>
      <c r="V136">
        <v>371.6250323342324</v>
      </c>
      <c r="W136">
        <v>366.60307243782387</v>
      </c>
      <c r="X136">
        <v>361.58111254141534</v>
      </c>
      <c r="Y136">
        <v>356.55915264500686</v>
      </c>
      <c r="Z136">
        <v>351.53719274859833</v>
      </c>
      <c r="AA136">
        <v>346.5152328521898</v>
      </c>
      <c r="AB136">
        <v>341.49327295578126</v>
      </c>
      <c r="AC136">
        <v>336.47131305937268</v>
      </c>
      <c r="AD136">
        <v>331.44935316296426</v>
      </c>
      <c r="AE136">
        <v>326.42739326655567</v>
      </c>
      <c r="AF136">
        <v>321.40543337014714</v>
      </c>
      <c r="AG136">
        <v>316.3834734737386</v>
      </c>
      <c r="AH136">
        <v>311.36151357733007</v>
      </c>
      <c r="AI136">
        <v>306.3395536809216</v>
      </c>
      <c r="AJ136">
        <v>301.31759378451272</v>
      </c>
    </row>
    <row r="137" spans="2:36">
      <c r="B137" t="str">
        <f t="shared" si="68"/>
        <v>Battery_Reg</v>
      </c>
      <c r="C137" t="str">
        <f t="shared" si="67"/>
        <v>ATB_2020_high</v>
      </c>
      <c r="D137">
        <v>802.98533661575732</v>
      </c>
      <c r="E137">
        <v>759.04</v>
      </c>
      <c r="F137">
        <v>739.15071657754015</v>
      </c>
      <c r="G137">
        <v>719.26143315508034</v>
      </c>
      <c r="H137">
        <v>699.3721497326203</v>
      </c>
      <c r="I137">
        <v>679.48286631016038</v>
      </c>
      <c r="J137">
        <v>659.59358288770068</v>
      </c>
      <c r="K137">
        <v>639.70429946524064</v>
      </c>
      <c r="L137">
        <v>624.76704171123004</v>
      </c>
      <c r="M137">
        <v>609.82978395721921</v>
      </c>
      <c r="N137">
        <v>594.8925262032086</v>
      </c>
      <c r="O137">
        <v>579.95526844919789</v>
      </c>
      <c r="P137">
        <v>565.01801069518717</v>
      </c>
      <c r="Q137">
        <v>557.95528556149736</v>
      </c>
      <c r="R137">
        <v>550.89256042780755</v>
      </c>
      <c r="S137">
        <v>543.82983529411774</v>
      </c>
      <c r="T137">
        <v>536.76711016042782</v>
      </c>
      <c r="U137">
        <v>529.70438502673812</v>
      </c>
      <c r="V137">
        <v>522.64165989304831</v>
      </c>
      <c r="W137">
        <v>515.5789347593585</v>
      </c>
      <c r="X137">
        <v>508.51620962566858</v>
      </c>
      <c r="Y137">
        <v>501.45348449197877</v>
      </c>
      <c r="Z137">
        <v>494.39075935828902</v>
      </c>
      <c r="AA137">
        <v>487.32803422459921</v>
      </c>
      <c r="AB137">
        <v>480.26530909090928</v>
      </c>
      <c r="AC137">
        <v>473.20258395721947</v>
      </c>
      <c r="AD137">
        <v>466.13985882352972</v>
      </c>
      <c r="AE137">
        <v>459.07713368983991</v>
      </c>
      <c r="AF137">
        <v>452.01440855615004</v>
      </c>
      <c r="AG137">
        <v>444.95168342246018</v>
      </c>
      <c r="AH137">
        <v>437.88895828877037</v>
      </c>
      <c r="AI137">
        <v>430.82623315508056</v>
      </c>
      <c r="AJ137">
        <v>423.76350802139046</v>
      </c>
    </row>
    <row r="140" spans="2:36">
      <c r="B140" s="130" t="s">
        <v>227</v>
      </c>
      <c r="D140">
        <f t="shared" ref="D140:AJ140" si="69">D$20</f>
        <v>2018</v>
      </c>
      <c r="E140">
        <f t="shared" si="69"/>
        <v>2019</v>
      </c>
      <c r="F140">
        <f t="shared" si="69"/>
        <v>2020</v>
      </c>
      <c r="G140">
        <f t="shared" si="69"/>
        <v>2021</v>
      </c>
      <c r="H140">
        <f t="shared" si="69"/>
        <v>2022</v>
      </c>
      <c r="I140">
        <f t="shared" si="69"/>
        <v>2023</v>
      </c>
      <c r="J140">
        <f t="shared" si="69"/>
        <v>2024</v>
      </c>
      <c r="K140">
        <f t="shared" si="69"/>
        <v>2025</v>
      </c>
      <c r="L140">
        <f t="shared" si="69"/>
        <v>2026</v>
      </c>
      <c r="M140">
        <f t="shared" si="69"/>
        <v>2027</v>
      </c>
      <c r="N140">
        <f t="shared" si="69"/>
        <v>2028</v>
      </c>
      <c r="O140">
        <f t="shared" si="69"/>
        <v>2029</v>
      </c>
      <c r="P140">
        <f t="shared" si="69"/>
        <v>2030</v>
      </c>
      <c r="Q140">
        <f t="shared" si="69"/>
        <v>2031</v>
      </c>
      <c r="R140">
        <f t="shared" si="69"/>
        <v>2032</v>
      </c>
      <c r="S140">
        <f t="shared" si="69"/>
        <v>2033</v>
      </c>
      <c r="T140">
        <f t="shared" si="69"/>
        <v>2034</v>
      </c>
      <c r="U140">
        <f t="shared" si="69"/>
        <v>2035</v>
      </c>
      <c r="V140">
        <f t="shared" si="69"/>
        <v>2036</v>
      </c>
      <c r="W140">
        <f t="shared" si="69"/>
        <v>2037</v>
      </c>
      <c r="X140">
        <f t="shared" si="69"/>
        <v>2038</v>
      </c>
      <c r="Y140">
        <f t="shared" si="69"/>
        <v>2039</v>
      </c>
      <c r="Z140">
        <f t="shared" si="69"/>
        <v>2040</v>
      </c>
      <c r="AA140">
        <f t="shared" si="69"/>
        <v>2041</v>
      </c>
      <c r="AB140">
        <f t="shared" si="69"/>
        <v>2042</v>
      </c>
      <c r="AC140">
        <f t="shared" si="69"/>
        <v>2043</v>
      </c>
      <c r="AD140">
        <f t="shared" si="69"/>
        <v>2044</v>
      </c>
      <c r="AE140">
        <f t="shared" si="69"/>
        <v>2045</v>
      </c>
      <c r="AF140">
        <f t="shared" si="69"/>
        <v>2046</v>
      </c>
      <c r="AG140">
        <f t="shared" si="69"/>
        <v>2047</v>
      </c>
      <c r="AH140">
        <f t="shared" si="69"/>
        <v>2048</v>
      </c>
      <c r="AI140">
        <f t="shared" si="69"/>
        <v>2049</v>
      </c>
      <c r="AJ140">
        <f t="shared" si="69"/>
        <v>2050</v>
      </c>
    </row>
    <row r="141" spans="2:36">
      <c r="B141" t="str">
        <f>B48</f>
        <v>Battery_Bulk</v>
      </c>
      <c r="C141" t="str">
        <f>C48</f>
        <v>ATB_2020_low</v>
      </c>
      <c r="D141" s="177" cm="1">
        <f t="array" ref="D141:AJ149">D48:$AJ56*(1+INDEX($C$7:$J$7, MATCH($B141:$B149, $C$5:$J$5, 0)))</f>
        <v>429.25185785361725</v>
      </c>
      <c r="E141">
        <v>405.76</v>
      </c>
      <c r="F141">
        <v>316.03132149217055</v>
      </c>
      <c r="G141">
        <v>293.78739889027258</v>
      </c>
      <c r="H141">
        <v>271.54347628837456</v>
      </c>
      <c r="I141">
        <v>249.29955368647663</v>
      </c>
      <c r="J141">
        <v>227.05563108457864</v>
      </c>
      <c r="K141">
        <v>204.81170848268073</v>
      </c>
      <c r="L141">
        <v>193.67197861008347</v>
      </c>
      <c r="M141">
        <v>182.53224873748616</v>
      </c>
      <c r="N141">
        <v>171.39251886488887</v>
      </c>
      <c r="O141">
        <v>160.25278899229156</v>
      </c>
      <c r="P141">
        <v>149.11305911969424</v>
      </c>
      <c r="Q141">
        <v>146.19562970213499</v>
      </c>
      <c r="R141">
        <v>143.27820028457575</v>
      </c>
      <c r="S141">
        <v>140.3607708670165</v>
      </c>
      <c r="T141">
        <v>137.44334144945725</v>
      </c>
      <c r="U141">
        <v>134.525912031898</v>
      </c>
      <c r="V141">
        <v>131.60848261433878</v>
      </c>
      <c r="W141">
        <v>128.69105319677954</v>
      </c>
      <c r="X141">
        <v>125.77362377922029</v>
      </c>
      <c r="Y141">
        <v>122.85619436166104</v>
      </c>
      <c r="Z141">
        <v>119.93876494410181</v>
      </c>
      <c r="AA141">
        <v>117.02133552654256</v>
      </c>
      <c r="AB141">
        <v>114.10390610898332</v>
      </c>
      <c r="AC141">
        <v>111.18647669142408</v>
      </c>
      <c r="AD141">
        <v>108.26904727386481</v>
      </c>
      <c r="AE141">
        <v>105.35161785630557</v>
      </c>
      <c r="AF141">
        <v>102.43418843874633</v>
      </c>
      <c r="AG141">
        <v>99.516759021187099</v>
      </c>
      <c r="AH141">
        <v>96.599329603627865</v>
      </c>
      <c r="AI141">
        <v>93.681900186068631</v>
      </c>
      <c r="AJ141">
        <v>90.764470768509568</v>
      </c>
    </row>
    <row r="142" spans="2:36">
      <c r="B142" t="str">
        <f t="shared" ref="B142:B149" si="70">B49</f>
        <v>Battery_Bulk</v>
      </c>
      <c r="C142" t="str">
        <f t="shared" ref="C142:C149" si="71">C49</f>
        <v>ATB_2020_mid</v>
      </c>
      <c r="D142">
        <v>429.25185785361725</v>
      </c>
      <c r="E142">
        <v>405.76</v>
      </c>
      <c r="F142">
        <v>382.26814214638273</v>
      </c>
      <c r="G142">
        <v>358.58820696863989</v>
      </c>
      <c r="H142">
        <v>334.90827179089706</v>
      </c>
      <c r="I142">
        <v>311.22833661315428</v>
      </c>
      <c r="J142">
        <v>287.54840143541151</v>
      </c>
      <c r="K142">
        <v>263.86846625766873</v>
      </c>
      <c r="L142">
        <v>254.04819728030725</v>
      </c>
      <c r="M142">
        <v>244.22792830294574</v>
      </c>
      <c r="N142">
        <v>234.40765932558426</v>
      </c>
      <c r="O142">
        <v>224.58739034822281</v>
      </c>
      <c r="P142">
        <v>214.76712137086116</v>
      </c>
      <c r="Q142">
        <v>212.08253235372547</v>
      </c>
      <c r="R142">
        <v>209.39794333658972</v>
      </c>
      <c r="S142">
        <v>206.71335431945394</v>
      </c>
      <c r="T142">
        <v>204.02876530231816</v>
      </c>
      <c r="U142">
        <v>201.34417628518241</v>
      </c>
      <c r="V142">
        <v>198.65958726804666</v>
      </c>
      <c r="W142">
        <v>195.97499825091091</v>
      </c>
      <c r="X142">
        <v>193.29040923377514</v>
      </c>
      <c r="Y142">
        <v>190.60582021663936</v>
      </c>
      <c r="Z142">
        <v>187.92123119950367</v>
      </c>
      <c r="AA142">
        <v>185.23664218236792</v>
      </c>
      <c r="AB142">
        <v>182.55205316523214</v>
      </c>
      <c r="AC142">
        <v>179.86746414809636</v>
      </c>
      <c r="AD142">
        <v>177.18287513096064</v>
      </c>
      <c r="AE142">
        <v>174.49828611382486</v>
      </c>
      <c r="AF142">
        <v>171.81369709668911</v>
      </c>
      <c r="AG142">
        <v>169.12910807955333</v>
      </c>
      <c r="AH142">
        <v>166.44451906241758</v>
      </c>
      <c r="AI142">
        <v>163.75993004528186</v>
      </c>
      <c r="AJ142">
        <v>161.07534102814591</v>
      </c>
    </row>
    <row r="143" spans="2:36">
      <c r="B143" t="str">
        <f t="shared" si="70"/>
        <v>Battery_Bulk</v>
      </c>
      <c r="C143" t="str">
        <f t="shared" si="71"/>
        <v>ATB_2020_high</v>
      </c>
      <c r="D143">
        <v>429.25185785361725</v>
      </c>
      <c r="E143">
        <v>405.76</v>
      </c>
      <c r="F143">
        <v>395.12778609625678</v>
      </c>
      <c r="G143">
        <v>384.49557219251346</v>
      </c>
      <c r="H143">
        <v>373.86335828877003</v>
      </c>
      <c r="I143">
        <v>363.23114438502671</v>
      </c>
      <c r="J143">
        <v>352.59893048128345</v>
      </c>
      <c r="K143">
        <v>341.96671657754007</v>
      </c>
      <c r="L143">
        <v>333.98170695187167</v>
      </c>
      <c r="M143">
        <v>325.99669732620322</v>
      </c>
      <c r="N143">
        <v>318.01168770053476</v>
      </c>
      <c r="O143">
        <v>310.02667807486631</v>
      </c>
      <c r="P143">
        <v>302.04166844919786</v>
      </c>
      <c r="Q143">
        <v>298.2661475935829</v>
      </c>
      <c r="R143">
        <v>294.49062673796794</v>
      </c>
      <c r="S143">
        <v>290.71510588235299</v>
      </c>
      <c r="T143">
        <v>286.93958502673797</v>
      </c>
      <c r="U143">
        <v>283.16406417112307</v>
      </c>
      <c r="V143">
        <v>279.38854331550812</v>
      </c>
      <c r="W143">
        <v>275.61302245989316</v>
      </c>
      <c r="X143">
        <v>271.83750160427815</v>
      </c>
      <c r="Y143">
        <v>268.06198074866319</v>
      </c>
      <c r="Z143">
        <v>264.28645989304823</v>
      </c>
      <c r="AA143">
        <v>260.51093903743327</v>
      </c>
      <c r="AB143">
        <v>256.73541818181832</v>
      </c>
      <c r="AC143">
        <v>252.95989732620336</v>
      </c>
      <c r="AD143">
        <v>249.1843764705884</v>
      </c>
      <c r="AE143">
        <v>245.40885561497345</v>
      </c>
      <c r="AF143">
        <v>241.63333475935843</v>
      </c>
      <c r="AG143">
        <v>237.85781390374348</v>
      </c>
      <c r="AH143">
        <v>234.08229304812852</v>
      </c>
      <c r="AI143">
        <v>230.30677219251356</v>
      </c>
      <c r="AJ143">
        <v>226.53125133689846</v>
      </c>
    </row>
    <row r="144" spans="2:36">
      <c r="B144" t="str">
        <f t="shared" si="70"/>
        <v>Battery_Conting</v>
      </c>
      <c r="C144" t="str">
        <f t="shared" si="71"/>
        <v>ATB_2020_low</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row>
    <row r="145" spans="2:36">
      <c r="B145" t="str">
        <f t="shared" si="70"/>
        <v>Battery_Conting</v>
      </c>
      <c r="C145" t="str">
        <f t="shared" si="71"/>
        <v>ATB_2020_mid</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row>
    <row r="146" spans="2:36">
      <c r="B146" t="str">
        <f t="shared" si="70"/>
        <v>Battery_Conting</v>
      </c>
      <c r="C146" t="str">
        <f t="shared" si="71"/>
        <v>ATB_2020_high</v>
      </c>
      <c r="D146">
        <v>0</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row>
    <row r="147" spans="2:36">
      <c r="B147" t="str">
        <f t="shared" si="70"/>
        <v>Battery_Reg</v>
      </c>
      <c r="C147" t="str">
        <f t="shared" si="71"/>
        <v>ATB_2020_low</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row>
    <row r="148" spans="2:36">
      <c r="B148" t="str">
        <f t="shared" si="70"/>
        <v>Battery_Reg</v>
      </c>
      <c r="C148" t="str">
        <f t="shared" si="71"/>
        <v>ATB_2020_mid</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row>
    <row r="149" spans="2:36">
      <c r="B149" t="str">
        <f t="shared" si="70"/>
        <v>Battery_Reg</v>
      </c>
      <c r="C149" t="str">
        <f t="shared" si="71"/>
        <v>ATB_2020_high</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0</v>
      </c>
      <c r="AC149">
        <v>0</v>
      </c>
      <c r="AD149">
        <v>0</v>
      </c>
      <c r="AE149">
        <v>0</v>
      </c>
      <c r="AF149">
        <v>0</v>
      </c>
      <c r="AG149">
        <v>0</v>
      </c>
      <c r="AH149">
        <v>0</v>
      </c>
      <c r="AI149">
        <v>0</v>
      </c>
      <c r="AJ149">
        <v>0</v>
      </c>
    </row>
    <row r="153" spans="2:36">
      <c r="B153" s="130" t="s">
        <v>233</v>
      </c>
      <c r="C153" s="130" t="s">
        <v>234</v>
      </c>
    </row>
    <row r="154" spans="2:36">
      <c r="B154" t="str">
        <f>B87&amp;C87</f>
        <v>CentralTrackingPVATB_2020_low</v>
      </c>
      <c r="C154">
        <f>AVERAGE(F87:AJ87)</f>
        <v>0</v>
      </c>
    </row>
    <row r="155" spans="2:36">
      <c r="B155" t="str">
        <f t="shared" ref="B155:B177" si="72">B88&amp;C88</f>
        <v>CentralTrackingPVATB_2020_mid</v>
      </c>
      <c r="C155">
        <f t="shared" ref="C155:C177" si="73">AVERAGE(F88:AJ88)</f>
        <v>0</v>
      </c>
    </row>
    <row r="156" spans="2:36">
      <c r="B156" t="str">
        <f t="shared" si="72"/>
        <v>CentralTrackingPVATB_2020_high</v>
      </c>
      <c r="C156">
        <f t="shared" si="73"/>
        <v>0</v>
      </c>
    </row>
    <row r="157" spans="2:36">
      <c r="B157" t="str">
        <f t="shared" si="72"/>
        <v>FlatDistPVATB_2020_low</v>
      </c>
      <c r="C157">
        <f t="shared" si="73"/>
        <v>0</v>
      </c>
    </row>
    <row r="158" spans="2:36">
      <c r="B158" t="str">
        <f t="shared" si="72"/>
        <v>FlatDistPVATB_2020_mid</v>
      </c>
      <c r="C158">
        <f t="shared" si="73"/>
        <v>0</v>
      </c>
    </row>
    <row r="159" spans="2:36">
      <c r="B159" t="str">
        <f t="shared" si="72"/>
        <v>FlatDistPVATB_2020_high</v>
      </c>
      <c r="C159">
        <f t="shared" si="73"/>
        <v>0</v>
      </c>
    </row>
    <row r="160" spans="2:36">
      <c r="B160" t="str">
        <f t="shared" si="72"/>
        <v>SlopedDistPVATB_2020_low</v>
      </c>
      <c r="C160">
        <f t="shared" si="73"/>
        <v>0</v>
      </c>
    </row>
    <row r="161" spans="2:3">
      <c r="B161" t="str">
        <f t="shared" si="72"/>
        <v>SlopedDistPVATB_2020_mid</v>
      </c>
      <c r="C161">
        <f t="shared" si="73"/>
        <v>0</v>
      </c>
    </row>
    <row r="162" spans="2:3">
      <c r="B162" t="str">
        <f t="shared" si="72"/>
        <v>SlopedDistPVATB_2020_high</v>
      </c>
      <c r="C162">
        <f t="shared" si="73"/>
        <v>0</v>
      </c>
    </row>
    <row r="163" spans="2:3">
      <c r="B163" t="str">
        <f t="shared" si="72"/>
        <v>OnshoreWindATB_2020_low</v>
      </c>
      <c r="C163">
        <f t="shared" si="73"/>
        <v>0</v>
      </c>
    </row>
    <row r="164" spans="2:3">
      <c r="B164" t="str">
        <f t="shared" si="72"/>
        <v>OnshoreWindATB_2020_mid</v>
      </c>
      <c r="C164">
        <f t="shared" si="73"/>
        <v>0</v>
      </c>
    </row>
    <row r="165" spans="2:3">
      <c r="B165" t="str">
        <f t="shared" si="72"/>
        <v>OnshoreWindATB_2020_high</v>
      </c>
      <c r="C165">
        <f t="shared" si="73"/>
        <v>0</v>
      </c>
    </row>
    <row r="166" spans="2:3">
      <c r="B166" t="str">
        <f t="shared" si="72"/>
        <v>OffshoreWindATB_2020_low</v>
      </c>
      <c r="C166">
        <f t="shared" si="73"/>
        <v>0</v>
      </c>
    </row>
    <row r="167" spans="2:3">
      <c r="B167" t="str">
        <f t="shared" si="72"/>
        <v>OffshoreWindATB_2020_mid</v>
      </c>
      <c r="C167">
        <f t="shared" si="73"/>
        <v>0</v>
      </c>
    </row>
    <row r="168" spans="2:3">
      <c r="B168" t="str">
        <f t="shared" si="72"/>
        <v>OffshoreWindATB_2020_high</v>
      </c>
      <c r="C168">
        <f t="shared" si="73"/>
        <v>0</v>
      </c>
    </row>
    <row r="169" spans="2:3">
      <c r="B169" t="str">
        <f t="shared" si="72"/>
        <v>Battery_BulkATB_2020_low</v>
      </c>
      <c r="C169">
        <f t="shared" si="73"/>
        <v>0</v>
      </c>
    </row>
    <row r="170" spans="2:3">
      <c r="B170" t="str">
        <f t="shared" si="72"/>
        <v>Battery_BulkATB_2020_mid</v>
      </c>
      <c r="C170">
        <f t="shared" si="73"/>
        <v>0</v>
      </c>
    </row>
    <row r="171" spans="2:3">
      <c r="B171" t="str">
        <f t="shared" si="72"/>
        <v>Battery_BulkATB_2020_high</v>
      </c>
      <c r="C171">
        <f t="shared" si="73"/>
        <v>0</v>
      </c>
    </row>
    <row r="172" spans="2:3">
      <c r="B172" t="str">
        <f t="shared" si="72"/>
        <v>Battery_ContingATB_2020_low</v>
      </c>
      <c r="C172">
        <f t="shared" si="73"/>
        <v>0</v>
      </c>
    </row>
    <row r="173" spans="2:3">
      <c r="B173" t="str">
        <f t="shared" si="72"/>
        <v>Battery_ContingATB_2020_mid</v>
      </c>
      <c r="C173">
        <f t="shared" si="73"/>
        <v>0</v>
      </c>
    </row>
    <row r="174" spans="2:3">
      <c r="B174" t="str">
        <f t="shared" si="72"/>
        <v>Battery_ContingATB_2020_high</v>
      </c>
      <c r="C174">
        <f t="shared" si="73"/>
        <v>0</v>
      </c>
    </row>
    <row r="175" spans="2:3">
      <c r="B175" t="str">
        <f t="shared" si="72"/>
        <v>Battery_RegATB_2020_low</v>
      </c>
      <c r="C175">
        <f t="shared" si="73"/>
        <v>0</v>
      </c>
    </row>
    <row r="176" spans="2:3">
      <c r="B176" t="str">
        <f t="shared" si="72"/>
        <v>Battery_RegATB_2020_mid</v>
      </c>
      <c r="C176">
        <f t="shared" si="73"/>
        <v>0</v>
      </c>
    </row>
    <row r="177" spans="2:3">
      <c r="B177" t="str">
        <f t="shared" si="72"/>
        <v>Battery_RegATB_2020_high</v>
      </c>
      <c r="C177">
        <f t="shared" si="73"/>
        <v>0</v>
      </c>
    </row>
  </sheetData>
  <pageMargins left="0.75" right="0.75" top="1" bottom="1" header="0.5" footer="0.5"/>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8</vt:i4>
      </vt:variant>
      <vt:variant>
        <vt:lpstr>Named Ranges</vt:lpstr>
      </vt:variant>
      <vt:variant>
        <vt:i4>12</vt:i4>
      </vt:variant>
    </vt:vector>
  </HeadingPairs>
  <TitlesOfParts>
    <vt:vector size="20" baseType="lpstr">
      <vt:lpstr>info</vt:lpstr>
      <vt:lpstr>annual costs</vt:lpstr>
      <vt:lpstr>PSIP costs</vt:lpstr>
      <vt:lpstr>PSIP storage</vt:lpstr>
      <vt:lpstr>sales</vt:lpstr>
      <vt:lpstr>DistPV</vt:lpstr>
      <vt:lpstr>heat rates</vt:lpstr>
      <vt:lpstr>ATB</vt:lpstr>
      <vt:lpstr>atb_base_year</vt:lpstr>
      <vt:lpstr>cost_base_years</vt:lpstr>
      <vt:lpstr>inflation_rate</vt:lpstr>
      <vt:lpstr>non_renewable_project_info</vt:lpstr>
      <vt:lpstr>part_load_fuel_consumption</vt:lpstr>
      <vt:lpstr>psip_base_year</vt:lpstr>
      <vt:lpstr>sales_forecast</vt:lpstr>
      <vt:lpstr>spur_line_cost_per_mw_km</vt:lpstr>
      <vt:lpstr>technology_cap_cost</vt:lpstr>
      <vt:lpstr>technology_cap_cost_energy</vt:lpstr>
      <vt:lpstr>technology_fixed_o_m</vt:lpstr>
      <vt:lpstr>technology_info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Matthias Fripp</dc:creator>
  <cp:lastModifiedBy>Matthias Fripp</cp:lastModifiedBy>
  <dcterms:created xsi:type="dcterms:W3CDTF">2016-05-05T03:53:13Z</dcterms:created>
  <dcterms:modified xsi:type="dcterms:W3CDTF">2020-08-10T02:19:09Z</dcterms:modified>
</cp:coreProperties>
</file>