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Dropbox/Research/shared/Switch-Hawaii/data/Loads/"/>
    </mc:Choice>
  </mc:AlternateContent>
  <xr:revisionPtr revIDLastSave="0" documentId="13_ncr:1_{8316E223-06CF-3E47-BBB7-E9602BC6295A}" xr6:coauthVersionLast="45" xr6:coauthVersionMax="45" xr10:uidLastSave="{00000000-0000-0000-0000-000000000000}"/>
  <bookViews>
    <workbookView xWindow="4140" yWindow="460" windowWidth="29780" windowHeight="21780" activeTab="3" xr2:uid="{22793034-A5E4-43CE-AFD0-9C5C2B5F7DA6}"/>
  </bookViews>
  <sheets>
    <sheet name="Slide 18 graph data" sheetId="8" r:id="rId1"/>
    <sheet name="Slide 18 by layers" sheetId="1" r:id="rId2"/>
    <sheet name="Slide 19 graph data" sheetId="6" r:id="rId3"/>
    <sheet name="Slide 19 by layer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2" i="1" l="1"/>
  <c r="O35" i="7" a="1"/>
  <c r="O35" i="7" s="1"/>
  <c r="O53" i="7" a="1"/>
  <c r="O53" i="7" s="1"/>
  <c r="N36" i="7" a="1"/>
  <c r="N36" i="7" s="1"/>
  <c r="M36" i="7" a="1"/>
  <c r="M36" i="7" s="1"/>
  <c r="L36" i="7" a="1"/>
  <c r="L36" i="7" s="1"/>
  <c r="K36" i="7" a="1"/>
  <c r="K36" i="7" s="1"/>
  <c r="S44" i="1" a="1"/>
  <c r="S44" i="1" s="1"/>
  <c r="S43" i="1" a="1"/>
  <c r="S43" i="1" s="1"/>
  <c r="R44" i="1" a="1"/>
  <c r="R44" i="1" s="1"/>
  <c r="Q44" i="1" a="1"/>
  <c r="Q44" i="1" s="1"/>
  <c r="P44" i="1" a="1"/>
  <c r="P44" i="1" s="1"/>
  <c r="O44" i="1" a="1"/>
  <c r="O44" i="1" s="1"/>
  <c r="R53" i="7" l="1"/>
  <c r="R36" i="7" a="1"/>
  <c r="R36" i="7" s="1"/>
  <c r="R24" i="1" l="1"/>
  <c r="R40" i="1" s="1"/>
  <c r="K20" i="7"/>
  <c r="L20" i="7"/>
  <c r="K21" i="7"/>
  <c r="L21" i="7"/>
  <c r="K22" i="7"/>
  <c r="L22" i="7"/>
  <c r="K23" i="7"/>
  <c r="L23" i="7"/>
  <c r="K24" i="7"/>
  <c r="L24" i="7"/>
  <c r="K25" i="7"/>
  <c r="L25" i="7"/>
  <c r="K26" i="7"/>
  <c r="L26" i="7"/>
  <c r="K27" i="7"/>
  <c r="L27" i="7"/>
  <c r="K28" i="7"/>
  <c r="L28" i="7"/>
  <c r="K29" i="7"/>
  <c r="L29" i="7"/>
  <c r="K30" i="7"/>
  <c r="L30" i="7"/>
  <c r="K31" i="7"/>
  <c r="L31" i="7"/>
  <c r="K32" i="7"/>
  <c r="L32" i="7"/>
  <c r="O27" i="1" a="1"/>
  <c r="O27" i="1" s="1"/>
  <c r="R35" i="1"/>
  <c r="L19" i="7"/>
  <c r="N16" i="7" s="1"/>
  <c r="K19" i="7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17" i="1"/>
  <c r="N32" i="7" l="1"/>
  <c r="N20" i="7"/>
  <c r="N27" i="7"/>
  <c r="N26" i="7"/>
  <c r="N25" i="7"/>
  <c r="N19" i="7"/>
  <c r="N24" i="7"/>
  <c r="N31" i="7"/>
  <c r="N23" i="7"/>
  <c r="N22" i="7"/>
  <c r="N30" i="7"/>
  <c r="N29" i="7"/>
  <c r="N21" i="7"/>
  <c r="N28" i="7"/>
  <c r="R33" i="1"/>
  <c r="R27" i="1"/>
  <c r="R32" i="1"/>
  <c r="R39" i="1"/>
  <c r="R31" i="1"/>
  <c r="R34" i="1"/>
  <c r="R38" i="1"/>
  <c r="R30" i="1"/>
  <c r="R37" i="1"/>
  <c r="R29" i="1"/>
  <c r="R36" i="1"/>
  <c r="R28" i="1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D21" i="8"/>
  <c r="E16" i="8"/>
  <c r="H63" i="7" l="1"/>
  <c r="H62" i="7"/>
  <c r="H61" i="7"/>
  <c r="H60" i="7"/>
  <c r="H59" i="7"/>
  <c r="H58" i="7"/>
  <c r="H57" i="7"/>
  <c r="H56" i="7"/>
  <c r="I56" i="7" s="1"/>
  <c r="H55" i="7"/>
  <c r="H54" i="7"/>
  <c r="I54" i="7" s="1"/>
  <c r="H53" i="7"/>
  <c r="H52" i="7"/>
  <c r="H51" i="7"/>
  <c r="H50" i="7"/>
  <c r="H49" i="7"/>
  <c r="H48" i="7"/>
  <c r="H47" i="7"/>
  <c r="H46" i="7"/>
  <c r="I46" i="7" s="1"/>
  <c r="H45" i="7"/>
  <c r="H44" i="7"/>
  <c r="H43" i="7"/>
  <c r="H42" i="7"/>
  <c r="H41" i="7"/>
  <c r="H40" i="7"/>
  <c r="H39" i="7"/>
  <c r="H38" i="7"/>
  <c r="I38" i="7" s="1"/>
  <c r="H37" i="7"/>
  <c r="H36" i="7"/>
  <c r="H35" i="7"/>
  <c r="H34" i="7"/>
  <c r="H33" i="7"/>
  <c r="H32" i="7"/>
  <c r="H31" i="7"/>
  <c r="H30" i="7"/>
  <c r="I30" i="7" s="1"/>
  <c r="H29" i="7"/>
  <c r="H28" i="7"/>
  <c r="H27" i="7"/>
  <c r="H26" i="7"/>
  <c r="H25" i="7"/>
  <c r="H24" i="7"/>
  <c r="H23" i="7"/>
  <c r="H22" i="7"/>
  <c r="I22" i="7" s="1"/>
  <c r="H21" i="7"/>
  <c r="H20" i="7"/>
  <c r="H19" i="7"/>
  <c r="H18" i="7"/>
  <c r="H17" i="7"/>
  <c r="H16" i="7"/>
  <c r="H15" i="7"/>
  <c r="H14" i="7"/>
  <c r="I14" i="7" s="1"/>
  <c r="H13" i="7"/>
  <c r="H12" i="7"/>
  <c r="H11" i="7"/>
  <c r="H10" i="7"/>
  <c r="H9" i="7"/>
  <c r="H8" i="7"/>
  <c r="H7" i="7"/>
  <c r="H6" i="7"/>
  <c r="I6" i="7" s="1"/>
  <c r="H5" i="7"/>
  <c r="H4" i="7"/>
  <c r="H39" i="1"/>
  <c r="H38" i="1"/>
  <c r="H37" i="1"/>
  <c r="H36" i="1"/>
  <c r="H35" i="1"/>
  <c r="H34" i="1"/>
  <c r="I34" i="1" s="1"/>
  <c r="H33" i="1"/>
  <c r="H32" i="1"/>
  <c r="I32" i="1" s="1"/>
  <c r="H31" i="1"/>
  <c r="H30" i="1"/>
  <c r="H29" i="1"/>
  <c r="H28" i="1"/>
  <c r="H27" i="1"/>
  <c r="H26" i="1"/>
  <c r="I26" i="1" s="1"/>
  <c r="H25" i="1"/>
  <c r="H24" i="1"/>
  <c r="I24" i="1" s="1"/>
  <c r="H23" i="1"/>
  <c r="H22" i="1"/>
  <c r="H21" i="1"/>
  <c r="H20" i="1"/>
  <c r="H19" i="1"/>
  <c r="H18" i="1"/>
  <c r="I18" i="1" s="1"/>
  <c r="H17" i="1"/>
  <c r="H16" i="1"/>
  <c r="I16" i="1" s="1"/>
  <c r="H15" i="1"/>
  <c r="H14" i="1"/>
  <c r="H13" i="1"/>
  <c r="H12" i="1"/>
  <c r="H11" i="1"/>
  <c r="H10" i="1"/>
  <c r="I10" i="1" s="1"/>
  <c r="H9" i="1"/>
  <c r="H8" i="1"/>
  <c r="I8" i="1" s="1"/>
  <c r="H7" i="1"/>
  <c r="H6" i="1"/>
  <c r="H5" i="1"/>
  <c r="H4" i="1"/>
  <c r="I62" i="7" l="1"/>
  <c r="I12" i="7"/>
  <c r="I20" i="7"/>
  <c r="I28" i="7"/>
  <c r="I36" i="7"/>
  <c r="I44" i="7"/>
  <c r="I52" i="7"/>
  <c r="I60" i="7"/>
  <c r="I47" i="7"/>
  <c r="I27" i="1"/>
  <c r="I15" i="7"/>
  <c r="I31" i="7"/>
  <c r="I12" i="1"/>
  <c r="I36" i="1"/>
  <c r="I32" i="7"/>
  <c r="I48" i="7"/>
  <c r="I13" i="1"/>
  <c r="I37" i="1"/>
  <c r="I25" i="7"/>
  <c r="I49" i="7"/>
  <c r="I6" i="1"/>
  <c r="I22" i="1"/>
  <c r="I38" i="1"/>
  <c r="I10" i="7"/>
  <c r="I18" i="7"/>
  <c r="I26" i="7"/>
  <c r="I34" i="7"/>
  <c r="I42" i="7"/>
  <c r="I50" i="7"/>
  <c r="I58" i="7"/>
  <c r="I11" i="1"/>
  <c r="I35" i="1"/>
  <c r="I23" i="7"/>
  <c r="I28" i="1"/>
  <c r="I16" i="7"/>
  <c r="I40" i="7"/>
  <c r="I5" i="1"/>
  <c r="I29" i="1"/>
  <c r="I9" i="7"/>
  <c r="I33" i="7"/>
  <c r="I57" i="7"/>
  <c r="I14" i="1"/>
  <c r="I30" i="1"/>
  <c r="I7" i="1"/>
  <c r="I15" i="1"/>
  <c r="I23" i="1"/>
  <c r="I31" i="1"/>
  <c r="I39" i="1"/>
  <c r="I11" i="7"/>
  <c r="I19" i="7"/>
  <c r="I27" i="7"/>
  <c r="I35" i="7"/>
  <c r="I43" i="7"/>
  <c r="I51" i="7"/>
  <c r="I59" i="7"/>
  <c r="I19" i="1"/>
  <c r="I7" i="7"/>
  <c r="I39" i="7"/>
  <c r="I20" i="1"/>
  <c r="I8" i="7"/>
  <c r="I24" i="7"/>
  <c r="I21" i="1"/>
  <c r="I17" i="7"/>
  <c r="I41" i="7"/>
  <c r="I9" i="1"/>
  <c r="I17" i="1"/>
  <c r="I25" i="1"/>
  <c r="I33" i="1"/>
  <c r="I5" i="7"/>
  <c r="I13" i="7"/>
  <c r="I21" i="7"/>
  <c r="I29" i="7"/>
  <c r="I37" i="7"/>
  <c r="I45" i="7"/>
  <c r="I53" i="7"/>
  <c r="I61" i="7"/>
  <c r="I55" i="7"/>
  <c r="I63" i="7"/>
  <c r="H40" i="1"/>
  <c r="I40" i="1" s="1"/>
  <c r="H63" i="6" l="1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G31" i="6"/>
  <c r="G30" i="6"/>
  <c r="G29" i="6"/>
  <c r="G28" i="6"/>
  <c r="G27" i="6"/>
  <c r="G26" i="6"/>
  <c r="G25" i="6"/>
  <c r="G24" i="6"/>
  <c r="F24" i="6"/>
  <c r="G23" i="6"/>
  <c r="G22" i="6"/>
  <c r="G21" i="6"/>
  <c r="G20" i="6"/>
  <c r="G19" i="6"/>
  <c r="G18" i="6"/>
  <c r="G17" i="6"/>
  <c r="G16" i="6"/>
  <c r="G15" i="6"/>
  <c r="G14" i="6"/>
  <c r="G13" i="6"/>
  <c r="D13" i="6"/>
  <c r="G12" i="6"/>
  <c r="G11" i="6"/>
  <c r="G10" i="6"/>
  <c r="G9" i="6"/>
  <c r="G8" i="6"/>
  <c r="C8" i="6"/>
  <c r="G7" i="6"/>
  <c r="G6" i="6"/>
  <c r="G5" i="6"/>
  <c r="H71" i="1"/>
  <c r="H70" i="1"/>
  <c r="I70" i="1" s="1"/>
  <c r="H69" i="1"/>
  <c r="H68" i="1"/>
  <c r="H67" i="1"/>
  <c r="I67" i="1" s="1"/>
  <c r="H66" i="1"/>
  <c r="H65" i="1"/>
  <c r="H64" i="1"/>
  <c r="H63" i="1"/>
  <c r="H62" i="1"/>
  <c r="I62" i="1" s="1"/>
  <c r="H61" i="1"/>
  <c r="H60" i="1"/>
  <c r="H59" i="1"/>
  <c r="I59" i="1" s="1"/>
  <c r="H58" i="1"/>
  <c r="H57" i="1"/>
  <c r="H56" i="1"/>
  <c r="H55" i="1"/>
  <c r="H54" i="1"/>
  <c r="I54" i="1" s="1"/>
  <c r="H53" i="1"/>
  <c r="H52" i="1"/>
  <c r="H51" i="1"/>
  <c r="I51" i="1" s="1"/>
  <c r="H50" i="1"/>
  <c r="H49" i="1"/>
  <c r="H48" i="1"/>
  <c r="H47" i="1"/>
  <c r="H46" i="1"/>
  <c r="I46" i="1" s="1"/>
  <c r="H45" i="1"/>
  <c r="H44" i="1"/>
  <c r="H43" i="1"/>
  <c r="I43" i="1" s="1"/>
  <c r="H42" i="1"/>
  <c r="H41" i="1"/>
  <c r="I41" i="1" s="1"/>
  <c r="I55" i="1" l="1"/>
  <c r="I48" i="1"/>
  <c r="I57" i="1"/>
  <c r="I65" i="1"/>
  <c r="I42" i="1"/>
  <c r="I50" i="1"/>
  <c r="I58" i="1"/>
  <c r="I66" i="1"/>
  <c r="I47" i="1"/>
  <c r="I63" i="1"/>
  <c r="I64" i="1"/>
  <c r="I49" i="1"/>
  <c r="I44" i="1"/>
  <c r="I71" i="1"/>
  <c r="I56" i="1"/>
  <c r="I52" i="1"/>
  <c r="I60" i="1"/>
  <c r="I68" i="1"/>
  <c r="I45" i="1"/>
  <c r="I53" i="1"/>
  <c r="I61" i="1"/>
  <c r="I6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<sst xmlns="http://schemas.openxmlformats.org/spreadsheetml/2006/main" count="87" uniqueCount="50">
  <si>
    <t>Underlying</t>
  </si>
  <si>
    <t>DER/BESS</t>
  </si>
  <si>
    <t>EE</t>
  </si>
  <si>
    <t>EV</t>
  </si>
  <si>
    <t>eBus</t>
  </si>
  <si>
    <t>Oʻahu IGP 2020 Sales Forecast By Layer (GWh Sales)</t>
  </si>
  <si>
    <t>Customer Level</t>
  </si>
  <si>
    <t>Recorded</t>
  </si>
  <si>
    <t>Sales Forecast</t>
  </si>
  <si>
    <t>Year</t>
  </si>
  <si>
    <t>With DER/BESS</t>
  </si>
  <si>
    <t>With DER &amp; EE</t>
  </si>
  <si>
    <t>With DER,EE &amp; EoT</t>
  </si>
  <si>
    <t>% YOY Chg</t>
  </si>
  <si>
    <t>Fct % YOY Chg</t>
  </si>
  <si>
    <t>Actual</t>
  </si>
  <si>
    <t>Underlying *</t>
  </si>
  <si>
    <t>* excluding previously acquired and future layers</t>
  </si>
  <si>
    <t>Oʻahu IGP 2020 Peak Forecast By Layer (Net MW)</t>
  </si>
  <si>
    <t>Note:  Excludes forecast standby loads for customers with co-gen systems</t>
  </si>
  <si>
    <t>YOY</t>
  </si>
  <si>
    <t>% Chg</t>
  </si>
  <si>
    <t>Oʻahu IGP 2020 Sales Forecast (GWh Sales)</t>
  </si>
  <si>
    <t>Oʻahu IGP 2020 Peak Forecast (Net MW)</t>
  </si>
  <si>
    <t>underlying</t>
  </si>
  <si>
    <t>net of EE</t>
  </si>
  <si>
    <t>load factor</t>
  </si>
  <si>
    <t>HECO</t>
  </si>
  <si>
    <t>FERC</t>
  </si>
  <si>
    <t>probably: FERC = total production, HECO = sum of feeders</t>
  </si>
  <si>
    <t>FERC adj</t>
  </si>
  <si>
    <t>from https://www.hawaiianelectric.com/documents/clean_energy_hawaii/integrated_grid_planning/stakeholder_engagement/working_groups/forecast_assumptions/oahu_IGP_forecast_by_layer.xlsx via https://www.hawaiianelectric.com/clean-energy-hawaii/integrated-grid-planning/stakeholder-engagement/working-groups/forecast-assumptions-documents</t>
  </si>
  <si>
    <t>EIA</t>
  </si>
  <si>
    <t>gross</t>
  </si>
  <si>
    <t>DER</t>
  </si>
  <si>
    <t>Switch</t>
  </si>
  <si>
    <t>system_load</t>
  </si>
  <si>
    <t>der_prod</t>
  </si>
  <si>
    <t>ev_load</t>
  </si>
  <si>
    <t>\copy (select extract(year from date_time) as year, 0.001*sum(system_load) as system_load, 0.001*sum(der_prod) as der_prod, 0.001*sum(ev_load) as ev_load from loads group by 1 order by 1) to /tmp/load_gwh.csv with CSV HEADER</t>
  </si>
  <si>
    <t>year</t>
  </si>
  <si>
    <t>Switch data</t>
  </si>
  <si>
    <t>gross load</t>
  </si>
  <si>
    <t>der</t>
  </si>
  <si>
    <t>ev</t>
  </si>
  <si>
    <t>heco adj</t>
  </si>
  <si>
    <t>gross load factor</t>
  </si>
  <si>
    <t>\copy (select extract(year from date_time) as year, max(system_load) as system_load, max(system_load-der_prod)-max(system_load) as der_prod, max(system_load-der_prod+ev_load)-max(system_load-der_prod) as ev_load from loads group by 1 order by 1) to /tmp/load_mw.csv with CSV HEADER</t>
  </si>
  <si>
    <t>\copy (select extract(year from date_time) as year, max(system_load) as system_load, max(system_load-der_prod)-max(system_load) as der_prod, max(system_load-der_prod+ev_load)-max(system_load-der_prod) as ev_load from loads where extract(hour from date_time) between 18 and 22 group by 1 order by 1) to /tmp/load_evening_mw.csv with CSV HEADER</t>
  </si>
  <si>
    <t>Switch, evenings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</si>
</sst>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_);\(#,##0.0\)"/>
    <numFmt numFmtId="165" formatCode="0_)"/>
    <numFmt numFmtId="166" formatCode="0.0%"/>
    <numFmt numFmtId="171" formatCode="#,#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3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66" fontId="0" fillId="0" borderId="0" xfId="1" applyNumberFormat="1" applyFont="1"/>
    <xf numFmtId="1" fontId="0" fillId="0" borderId="0" xfId="0" applyNumberFormat="1"/>
    <xf numFmtId="0" fontId="0" fillId="0" borderId="0" xfId="0" applyFont="1"/>
    <xf numFmtId="165" fontId="3" fillId="0" borderId="0" xfId="2" applyNumberFormat="1" applyFont="1" applyBorder="1" applyAlignment="1" applyProtection="1"/>
    <xf numFmtId="165" fontId="3" fillId="0" borderId="0" xfId="0" applyNumberFormat="1" applyFont="1" applyBorder="1" applyAlignment="1" applyProtection="1"/>
    <xf numFmtId="171" fontId="0" fillId="0" borderId="0" xfId="0" applyNumberFormat="1"/>
  </cellXfs>
  <cellStyles count="3">
    <cellStyle name="Normal" xfId="0" builtinId="0" customBuiltin="1"/>
    <cellStyle name="Normal_ppkgrwMay09" xfId="2" xr:uid="{EC527875-0F15-46E7-B60E-E11BF582B006}"/>
    <cellStyle name="Percent" xfId="1" builtinId="5"/>
  </cellStyles>
  <dxfs count="12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_)"/>
      <alignment horizontal="general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_)"/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'Slide 18 by layers'!$P$26</c:f>
              <c:strCache>
                <c:ptCount val="1"/>
                <c:pt idx="0">
                  <c:v>HECO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'Slide 18 by layers'!$O$27:$O$39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'Slide 18 by layers'!$P$27:$P$39</c:f>
              <c:numCache>
                <c:formatCode>General</c:formatCode>
                <c:ptCount val="13"/>
                <c:pt idx="0">
                  <c:v>7700.6</c:v>
                </c:pt>
                <c:pt idx="1">
                  <c:v>7675.4</c:v>
                </c:pt>
                <c:pt idx="2">
                  <c:v>7556</c:v>
                </c:pt>
                <c:pt idx="3">
                  <c:v>7377.5</c:v>
                </c:pt>
                <c:pt idx="4">
                  <c:v>7277.2</c:v>
                </c:pt>
                <c:pt idx="5">
                  <c:v>7242.2999999999993</c:v>
                </c:pt>
                <c:pt idx="6">
                  <c:v>6976</c:v>
                </c:pt>
                <c:pt idx="7">
                  <c:v>6858.5</c:v>
                </c:pt>
                <c:pt idx="8">
                  <c:v>6781.7</c:v>
                </c:pt>
                <c:pt idx="9">
                  <c:v>6754.1</c:v>
                </c:pt>
                <c:pt idx="10">
                  <c:v>6660.2</c:v>
                </c:pt>
                <c:pt idx="11">
                  <c:v>6548.7</c:v>
                </c:pt>
                <c:pt idx="12">
                  <c:v>6525.7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30-1E44-9CFD-3FEDFA86C0CD}"/>
            </c:ext>
          </c:extLst>
        </c:ser>
        <c:ser>
          <c:idx val="2"/>
          <c:order val="1"/>
          <c:tx>
            <c:strRef>
              <c:f>'Slide 18 by layers'!$R$26</c:f>
              <c:strCache>
                <c:ptCount val="1"/>
                <c:pt idx="0">
                  <c:v>FERC adj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'Slide 18 by layers'!$O$27:$O$39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cat>
          <c:val>
            <c:numRef>
              <c:f>'Slide 18 by layers'!$R$27:$R$39</c:f>
              <c:numCache>
                <c:formatCode>General</c:formatCode>
                <c:ptCount val="13"/>
                <c:pt idx="0">
                  <c:v>7750.9792117709003</c:v>
                </c:pt>
                <c:pt idx="1">
                  <c:v>7736.2045682554453</c:v>
                </c:pt>
                <c:pt idx="2">
                  <c:v>7568.9281468174895</c:v>
                </c:pt>
                <c:pt idx="3">
                  <c:v>7410.4373968466462</c:v>
                </c:pt>
                <c:pt idx="4">
                  <c:v>7336.210462217934</c:v>
                </c:pt>
                <c:pt idx="5">
                  <c:v>7277.5042792829481</c:v>
                </c:pt>
                <c:pt idx="6">
                  <c:v>6975.7118454759393</c:v>
                </c:pt>
                <c:pt idx="7">
                  <c:v>6861.9720727794102</c:v>
                </c:pt>
                <c:pt idx="8">
                  <c:v>6764.1983043609762</c:v>
                </c:pt>
                <c:pt idx="9">
                  <c:v>6742.8393671450594</c:v>
                </c:pt>
                <c:pt idx="10">
                  <c:v>6597.0198845509149</c:v>
                </c:pt>
                <c:pt idx="11">
                  <c:v>6504.7965306363267</c:v>
                </c:pt>
                <c:pt idx="12">
                  <c:v>6475.5056441348788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30-1E44-9CFD-3FEDFA86C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98047"/>
        <c:axId val="2120292176"/>
      </c:lineChart>
      <c:catAx>
        <c:axId val="7798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292176"/>
        <c:crosses val="autoZero"/>
        <c:auto val="1"/>
        <c:lblAlgn val="ctr"/>
        <c:lblOffset val="100"/>
        <c:noMultiLvlLbl val="0"/>
      </c:catAx>
      <c:valAx>
        <c:axId val="212029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'Slide 19 by layers'!$L$18</c:f>
              <c:strCache>
                <c:ptCount val="1"/>
                <c:pt idx="0">
                  <c:v>HECO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'Slide 19 by layers'!$K$19:$K$32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'Slide 19 by layers'!$L$19:$L$32</c:f>
              <c:numCache>
                <c:formatCode>0</c:formatCode>
                <c:ptCount val="14"/>
                <c:pt idx="0">
                  <c:v>1265</c:v>
                </c:pt>
                <c:pt idx="1">
                  <c:v>1216</c:v>
                </c:pt>
                <c:pt idx="2">
                  <c:v>1186</c:v>
                </c:pt>
                <c:pt idx="3">
                  <c:v>1213</c:v>
                </c:pt>
                <c:pt idx="4">
                  <c:v>1162</c:v>
                </c:pt>
                <c:pt idx="5">
                  <c:v>1141</c:v>
                </c:pt>
                <c:pt idx="6">
                  <c:v>1141</c:v>
                </c:pt>
                <c:pt idx="7">
                  <c:v>1144</c:v>
                </c:pt>
                <c:pt idx="8">
                  <c:v>1165</c:v>
                </c:pt>
                <c:pt idx="9">
                  <c:v>1204</c:v>
                </c:pt>
                <c:pt idx="10">
                  <c:v>1192</c:v>
                </c:pt>
                <c:pt idx="11">
                  <c:v>1184</c:v>
                </c:pt>
                <c:pt idx="12">
                  <c:v>1190</c:v>
                </c:pt>
                <c:pt idx="13">
                  <c:v>1193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4F-9F48-A2A8-4330CDA5BE75}"/>
            </c:ext>
          </c:extLst>
        </c:ser>
        <c:ser>
          <c:idx val="1"/>
          <c:order val="1"/>
          <c:tx>
            <c:strRef>
              <c:f>'Slide 19 by layers'!$N$18</c:f>
              <c:strCache>
                <c:ptCount val="1"/>
                <c:pt idx="0">
                  <c:v>FERC adj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'Slide 19 by layers'!$K$19:$K$32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'Slide 19 by layers'!$N$19:$N$32</c:f>
              <c:numCache>
                <c:formatCode>General</c:formatCode>
                <c:ptCount val="14"/>
                <c:pt idx="0">
                  <c:v>1281.9141032056752</c:v>
                </c:pt>
                <c:pt idx="1">
                  <c:v>1220.2610697359512</c:v>
                </c:pt>
                <c:pt idx="2">
                  <c:v>1195.4044426128166</c:v>
                </c:pt>
                <c:pt idx="3">
                  <c:v>1223.4267722469165</c:v>
                </c:pt>
                <c:pt idx="4">
                  <c:v>1163.5715451414442</c:v>
                </c:pt>
                <c:pt idx="5">
                  <c:v>1147.4792240440374</c:v>
                </c:pt>
                <c:pt idx="6">
                  <c:v>1132.8036525271555</c:v>
                </c:pt>
                <c:pt idx="7">
                  <c:v>1135.002057048659</c:v>
                </c:pt>
                <c:pt idx="8">
                  <c:v>1162.5749350916956</c:v>
                </c:pt>
                <c:pt idx="9">
                  <c:v>1207.5396355715168</c:v>
                </c:pt>
                <c:pt idx="10">
                  <c:v>1178.2178045980393</c:v>
                </c:pt>
                <c:pt idx="11">
                  <c:v>1169.1994607164934</c:v>
                </c:pt>
                <c:pt idx="12">
                  <c:v>1196.0590786258867</c:v>
                </c:pt>
                <c:pt idx="13">
                  <c:v>1182.546218833711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4F-9F48-A2A8-4330CDA5B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98703"/>
        <c:axId val="41290047"/>
      </c:lineChart>
      <c:catAx>
        <c:axId val="4159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0047"/>
        <c:crosses val="autoZero"/>
        <c:auto val="1"/>
        <c:lblAlgn val="ctr"/>
        <c:lblOffset val="100"/>
        <c:noMultiLvlLbl val="0"/>
      </c:catAx>
      <c:valAx>
        <c:axId val="4129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9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'Slide 19 by layers'!$L$18</c:f>
              <c:strCache>
                <c:ptCount val="1"/>
                <c:pt idx="0">
                  <c:v>HECO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3472003499562556E-2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'Slide 19 by layers'!$M$19:$M$31</c:f>
              <c:numCache>
                <c:formatCode>0</c:formatCode>
                <c:ptCount val="13"/>
                <c:pt idx="0">
                  <c:v>1312</c:v>
                </c:pt>
                <c:pt idx="1">
                  <c:v>1248.9000000000001</c:v>
                </c:pt>
                <c:pt idx="2">
                  <c:v>1223.46</c:v>
                </c:pt>
                <c:pt idx="3">
                  <c:v>1252.1400000000001</c:v>
                </c:pt>
                <c:pt idx="4">
                  <c:v>1190.8800000000001</c:v>
                </c:pt>
                <c:pt idx="5">
                  <c:v>1174.4100000000001</c:v>
                </c:pt>
                <c:pt idx="6">
                  <c:v>1159.3900000000001</c:v>
                </c:pt>
                <c:pt idx="7">
                  <c:v>1161.6400000000001</c:v>
                </c:pt>
                <c:pt idx="8">
                  <c:v>1189.8599999999999</c:v>
                </c:pt>
                <c:pt idx="9">
                  <c:v>1235.8800000000001</c:v>
                </c:pt>
                <c:pt idx="10">
                  <c:v>1205.8699999999999</c:v>
                </c:pt>
                <c:pt idx="11">
                  <c:v>1196.6400000000001</c:v>
                </c:pt>
                <c:pt idx="12">
                  <c:v>1224.1300000000001</c:v>
                </c:pt>
              </c:numCache>
            </c:numRef>
          </c:xVal>
          <c:yVal>
            <c:numRef>
              <c:f>'Slide 19 by layers'!$L$19:$L$31</c:f>
              <c:numCache>
                <c:formatCode>0</c:formatCode>
                <c:ptCount val="13"/>
                <c:pt idx="0">
                  <c:v>1265</c:v>
                </c:pt>
                <c:pt idx="1">
                  <c:v>1216</c:v>
                </c:pt>
                <c:pt idx="2">
                  <c:v>1186</c:v>
                </c:pt>
                <c:pt idx="3">
                  <c:v>1213</c:v>
                </c:pt>
                <c:pt idx="4">
                  <c:v>1162</c:v>
                </c:pt>
                <c:pt idx="5">
                  <c:v>1141</c:v>
                </c:pt>
                <c:pt idx="6">
                  <c:v>1141</c:v>
                </c:pt>
                <c:pt idx="7">
                  <c:v>1144</c:v>
                </c:pt>
                <c:pt idx="8">
                  <c:v>1165</c:v>
                </c:pt>
                <c:pt idx="9">
                  <c:v>1204</c:v>
                </c:pt>
                <c:pt idx="10">
                  <c:v>1192</c:v>
                </c:pt>
                <c:pt idx="11">
                  <c:v>1184</c:v>
                </c:pt>
                <c:pt idx="12">
                  <c:v>1190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0B-FC4C-A225-F418AB6BC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26927"/>
        <c:axId val="38256271"/>
      </c:scatterChart>
      <c:valAx>
        <c:axId val="4112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56271"/>
        <c:crosses val="autoZero"/>
        <c:crossBetween val="midCat"/>
      </c:valAx>
      <c:valAx>
        <c:axId val="3825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'Slide 19 by layers'!$R$35</c:f>
              <c:strCache>
                <c:ptCount val="1"/>
                <c:pt idx="0">
                  <c:v>heco adj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'Slide 19 by layers'!$K$36:$K$49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'Slide 19 by layers'!$R$36:$R$49</c:f>
              <c:numCache>
                <c:formatCode>#,##0.0</c:formatCode>
                <c:ptCount val="14"/>
                <c:pt idx="0">
                  <c:v>1300.5023439755118</c:v>
                </c:pt>
                <c:pt idx="1">
                  <c:v>1250.1271543669741</c:v>
                </c:pt>
                <c:pt idx="2">
                  <c:v>1200.7800298524885</c:v>
                </c:pt>
                <c:pt idx="3">
                  <c:v>1246.014893990767</c:v>
                </c:pt>
                <c:pt idx="4">
                  <c:v>1194.6116392881777</c:v>
                </c:pt>
                <c:pt idx="5">
                  <c:v>1155.5451657142098</c:v>
                </c:pt>
                <c:pt idx="6">
                  <c:v>1154.5171006201579</c:v>
                </c:pt>
                <c:pt idx="7">
                  <c:v>1155.5451657142098</c:v>
                </c:pt>
                <c:pt idx="8">
                  <c:v>1173.0222723130901</c:v>
                </c:pt>
                <c:pt idx="9">
                  <c:v>1233.6781128621456</c:v>
                </c:pt>
                <c:pt idx="10">
                  <c:v>1216.2010062632651</c:v>
                </c:pt>
                <c:pt idx="11">
                  <c:v>1209.0045506049025</c:v>
                </c:pt>
                <c:pt idx="12">
                  <c:v>1215.1729411692133</c:v>
                </c:pt>
                <c:pt idx="13">
                  <c:v>1199.0539464423373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F5-3A49-9288-78D5C899F516}"/>
            </c:ext>
          </c:extLst>
        </c:ser>
        <c:ser>
          <c:idx val="1"/>
          <c:order val="1"/>
          <c:tx>
            <c:strRef>
              <c:f>'Slide 19 by layers'!$O$34</c:f>
              <c:strCache>
                <c:ptCount val="1"/>
                <c:pt idx="0">
                  <c:v>Switch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'Slide 19 by layers'!$K$36:$K$49</c:f>
              <c:numCache>
                <c:formatCode>General</c:formatCode>
                <c:ptCount val="1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</c:numCache>
            </c:numRef>
          </c:cat>
          <c:val>
            <c:numRef>
              <c:f>'Slide 19 by layers'!$O$36:$O$49</c:f>
              <c:numCache>
                <c:formatCode>#,##0.0</c:formatCode>
                <c:ptCount val="14"/>
                <c:pt idx="0">
                  <c:v>1281</c:v>
                </c:pt>
                <c:pt idx="1">
                  <c:v>1241.29</c:v>
                </c:pt>
                <c:pt idx="2">
                  <c:v>1210.01</c:v>
                </c:pt>
                <c:pt idx="3">
                  <c:v>1252.1400000000001</c:v>
                </c:pt>
                <c:pt idx="4">
                  <c:v>1190.8800000000001</c:v>
                </c:pt>
                <c:pt idx="5">
                  <c:v>1174.2707141225901</c:v>
                </c:pt>
                <c:pt idx="6">
                  <c:v>1158.6885376995999</c:v>
                </c:pt>
                <c:pt idx="7">
                  <c:v>1160.2633723715501</c:v>
                </c:pt>
                <c:pt idx="8">
                  <c:v>1188.95634040512</c:v>
                </c:pt>
                <c:pt idx="9">
                  <c:v>1233.02445077893</c:v>
                </c:pt>
                <c:pt idx="10">
                  <c:v>1201.6401508729</c:v>
                </c:pt>
                <c:pt idx="11">
                  <c:v>1192.1987056001101</c:v>
                </c:pt>
                <c:pt idx="12">
                  <c:v>1217.5862060414299</c:v>
                </c:pt>
                <c:pt idx="13">
                  <c:v>1201.8278452852201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F5-3A49-9288-78D5C899F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98703"/>
        <c:axId val="41290047"/>
      </c:lineChart>
      <c:catAx>
        <c:axId val="4159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0047"/>
        <c:crosses val="autoZero"/>
        <c:auto val="1"/>
        <c:lblAlgn val="ctr"/>
        <c:lblOffset val="100"/>
        <c:noMultiLvlLbl val="0"/>
      </c:catAx>
      <c:valAx>
        <c:axId val="4129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9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234950</xdr:colOff>
      <xdr:row>4</xdr:row>
      <xdr:rowOff>158750</xdr:rowOff>
    </xdr:from>
    <xdr:to>
      <xdr:col>20</xdr:col>
      <xdr:colOff>95250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66C6A-4E44-F246-A073-5AEA54E16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330200</xdr:colOff>
      <xdr:row>17</xdr:row>
      <xdr:rowOff>88900</xdr:rowOff>
    </xdr:from>
    <xdr:to>
      <xdr:col>21</xdr:col>
      <xdr:colOff>660400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8EBCAE-CC9A-6142-9D1A-8F929140D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457200</xdr:colOff>
      <xdr:row>0</xdr:row>
      <xdr:rowOff>0</xdr:rowOff>
    </xdr:from>
    <xdr:to>
      <xdr:col>22</xdr:col>
      <xdr:colOff>317500</xdr:colOff>
      <xdr:row>16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7E70A1-245B-184F-9B6E-D75C89367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406400</xdr:colOff>
      <xdr:row>35</xdr:row>
      <xdr:rowOff>0</xdr:rowOff>
    </xdr:from>
    <xdr:to>
      <xdr:col>23</xdr:col>
      <xdr:colOff>558800</xdr:colOff>
      <xdr:row>48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818104-D3D1-2E46-8FAC-578D02140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147AAF-4F41-47DB-B04C-E73DE99A7B4A}" name="Table14" displayName="Table14" ref="A3:F71" totalsRowShown="0">
  <tableColumns count="6">
    <tableColumn id="1" xr3:uid="{8553A525-DBD0-4DDE-9DCD-72B33F4E9BE6}" name="Year" dataDxfId="11" dataCellStyle="Normal_ppkgrwMay09"/>
    <tableColumn id="2" xr3:uid="{1F26B29D-BE9F-49F8-81CB-8F1B213D5CAD}" name="Recorded" dataDxfId="10"/>
    <tableColumn id="3" xr3:uid="{6252C3F5-183B-4DD1-9B95-97256D377904}" name="Underlying" dataDxfId="9"/>
    <tableColumn id="4" xr3:uid="{F81ACDAA-80E6-48D1-BA40-F5FFBD0B0477}" name="With DER/BESS" dataDxfId="8"/>
    <tableColumn id="5" xr3:uid="{FAEE17B9-F47C-40F6-8FCB-21ABFB23DA4D}" name="With DER &amp; EE" dataDxfId="7"/>
    <tableColumn id="6" xr3:uid="{6C04774C-C6BE-4D91-9B32-C84A02683515}" name="With DER,EE &amp; EoT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2BCBB8-6C19-4033-A4E9-09C0A561C2B4}" name="Table13" displayName="Table13" ref="A3:F63" totalsRowShown="0">
  <tableColumns count="6">
    <tableColumn id="1" xr3:uid="{A821B970-749B-4270-B1B5-9086CC7E91C7}" name="Year" dataDxfId="5" dataCellStyle="Normal_ppkgrwMay09"/>
    <tableColumn id="2" xr3:uid="{C091C810-00C3-402A-A08B-903DC94239D4}" name="Actual" dataDxfId="4"/>
    <tableColumn id="3" xr3:uid="{5D516AB6-C55A-4DF9-91B5-0590F9FE1319}" name="Underlying" dataDxfId="3"/>
    <tableColumn id="4" xr3:uid="{A6DE32A9-D582-4707-85B3-957FC52EEDAF}" name="With DER/BESS" dataDxfId="2"/>
    <tableColumn id="5" xr3:uid="{D7E67CE6-64E4-4A0E-9CB6-818661FDA8FE}" name="With DER &amp; EE" dataDxfId="1"/>
    <tableColumn id="6" xr3:uid="{33977CFA-8F22-4913-8079-74C4C1406284}" name="With DER,EE &amp; Eo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B8AF-8045-475C-819C-035A12AE3454}">
  <dimension ref="A1:H71"/>
  <sheetViews>
    <sheetView workbookViewId="0">
      <selection activeCell="H1" sqref="H1"/>
    </sheetView>
  </sheetViews>
  <sheetFormatPr baseColWidth="10" defaultColWidth="8.83203125" defaultRowHeight="13" x14ac:dyDescent="0.15"/>
  <sheetData>
    <row r="1" spans="1:8" x14ac:dyDescent="0.15">
      <c r="A1" s="2" t="s">
        <v>22</v>
      </c>
    </row>
    <row r="3" spans="1:8" x14ac:dyDescent="0.15">
      <c r="A3" s="6" t="s">
        <v>9</v>
      </c>
      <c r="B3" t="s">
        <v>7</v>
      </c>
      <c r="C3" t="s">
        <v>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15">
      <c r="A4" s="7">
        <v>1983</v>
      </c>
      <c r="B4" s="1">
        <v>5230.7</v>
      </c>
      <c r="C4" s="1"/>
      <c r="D4" s="1"/>
      <c r="E4" s="1"/>
      <c r="F4" s="1"/>
    </row>
    <row r="5" spans="1:8" x14ac:dyDescent="0.15">
      <c r="A5" s="7">
        <v>1984</v>
      </c>
      <c r="B5" s="1">
        <v>5330.9</v>
      </c>
      <c r="C5" s="1"/>
      <c r="D5" s="1"/>
      <c r="E5" s="1"/>
      <c r="F5" s="1"/>
      <c r="G5" s="4">
        <f>B5/B4-1</f>
        <v>1.9156135890033843E-2</v>
      </c>
    </row>
    <row r="6" spans="1:8" x14ac:dyDescent="0.15">
      <c r="A6" s="7">
        <v>1985</v>
      </c>
      <c r="B6" s="1">
        <v>5336.3</v>
      </c>
      <c r="C6" s="1"/>
      <c r="D6" s="1"/>
      <c r="E6" s="1"/>
      <c r="F6" s="1"/>
      <c r="G6" s="4">
        <f t="shared" ref="G6:G39" si="0">B6/B5-1</f>
        <v>1.0129621639873854E-3</v>
      </c>
    </row>
    <row r="7" spans="1:8" x14ac:dyDescent="0.15">
      <c r="A7" s="7">
        <v>1986</v>
      </c>
      <c r="B7" s="1">
        <v>5625.4</v>
      </c>
      <c r="C7" s="1"/>
      <c r="D7" s="1"/>
      <c r="E7" s="1"/>
      <c r="F7" s="1"/>
      <c r="G7" s="4">
        <f t="shared" si="0"/>
        <v>5.4176114536289122E-2</v>
      </c>
    </row>
    <row r="8" spans="1:8" x14ac:dyDescent="0.15">
      <c r="A8" s="7">
        <v>1987</v>
      </c>
      <c r="B8" s="1">
        <v>5804.3</v>
      </c>
      <c r="C8" s="1"/>
      <c r="D8" s="1"/>
      <c r="E8" s="1"/>
      <c r="F8" s="1"/>
      <c r="G8" s="4">
        <f t="shared" si="0"/>
        <v>3.1802182955878777E-2</v>
      </c>
    </row>
    <row r="9" spans="1:8" x14ac:dyDescent="0.15">
      <c r="A9" s="7">
        <v>1988</v>
      </c>
      <c r="B9" s="1">
        <v>6095.7</v>
      </c>
      <c r="C9" s="1"/>
      <c r="D9" s="1"/>
      <c r="E9" s="1"/>
      <c r="F9" s="1"/>
      <c r="G9" s="4">
        <f t="shared" si="0"/>
        <v>5.0204158985579506E-2</v>
      </c>
    </row>
    <row r="10" spans="1:8" x14ac:dyDescent="0.15">
      <c r="A10" s="7">
        <v>1989</v>
      </c>
      <c r="B10" s="1">
        <v>6254.2</v>
      </c>
      <c r="C10" s="1"/>
      <c r="D10" s="1"/>
      <c r="E10" s="1"/>
      <c r="F10" s="1"/>
      <c r="G10" s="4">
        <f t="shared" si="0"/>
        <v>2.6001935790803454E-2</v>
      </c>
    </row>
    <row r="11" spans="1:8" x14ac:dyDescent="0.15">
      <c r="A11" s="7">
        <v>1990</v>
      </c>
      <c r="B11" s="1">
        <v>6470.6</v>
      </c>
      <c r="C11" s="1"/>
      <c r="D11" s="1"/>
      <c r="E11" s="1"/>
      <c r="F11" s="1"/>
      <c r="G11" s="4">
        <f t="shared" si="0"/>
        <v>3.4600748297144435E-2</v>
      </c>
    </row>
    <row r="12" spans="1:8" x14ac:dyDescent="0.15">
      <c r="A12" s="7">
        <v>1991</v>
      </c>
      <c r="B12" s="1">
        <v>6539</v>
      </c>
      <c r="C12" s="1"/>
      <c r="D12" s="1"/>
      <c r="E12" s="1"/>
      <c r="F12" s="1"/>
      <c r="G12" s="4">
        <f t="shared" si="0"/>
        <v>1.0570889871109213E-2</v>
      </c>
    </row>
    <row r="13" spans="1:8" x14ac:dyDescent="0.15">
      <c r="A13" s="7">
        <v>1992</v>
      </c>
      <c r="B13" s="1">
        <v>6650.4</v>
      </c>
      <c r="C13" s="1"/>
      <c r="D13" s="1"/>
      <c r="E13" s="1"/>
      <c r="F13" s="1"/>
      <c r="G13" s="4">
        <f t="shared" si="0"/>
        <v>1.703624407401727E-2</v>
      </c>
    </row>
    <row r="14" spans="1:8" x14ac:dyDescent="0.15">
      <c r="A14" s="7">
        <v>1993</v>
      </c>
      <c r="B14" s="1">
        <v>6607.4</v>
      </c>
      <c r="C14" s="1"/>
      <c r="D14" s="1"/>
      <c r="E14" s="1"/>
      <c r="F14" s="1"/>
      <c r="G14" s="4">
        <f t="shared" si="0"/>
        <v>-6.4657764946469687E-3</v>
      </c>
    </row>
    <row r="15" spans="1:8" x14ac:dyDescent="0.15">
      <c r="A15" s="7">
        <v>1994</v>
      </c>
      <c r="B15" s="1">
        <v>6797.4</v>
      </c>
      <c r="C15" s="1"/>
      <c r="D15" s="1"/>
      <c r="E15" s="1"/>
      <c r="F15" s="1"/>
      <c r="G15" s="4">
        <f t="shared" si="0"/>
        <v>2.8755637618427921E-2</v>
      </c>
    </row>
    <row r="16" spans="1:8" x14ac:dyDescent="0.15">
      <c r="A16" s="7">
        <v>1995</v>
      </c>
      <c r="B16" s="1">
        <v>6962.8</v>
      </c>
      <c r="C16" s="1">
        <v>6962.8</v>
      </c>
      <c r="D16" s="1"/>
      <c r="E16" s="1">
        <f>Table14[[#This Row],[Recorded]]</f>
        <v>6962.8</v>
      </c>
      <c r="F16" s="1"/>
      <c r="G16" s="4">
        <f t="shared" si="0"/>
        <v>2.4332833142083787E-2</v>
      </c>
    </row>
    <row r="17" spans="1:7" x14ac:dyDescent="0.15">
      <c r="A17" s="7">
        <v>1996</v>
      </c>
      <c r="B17" s="1">
        <v>7091.1</v>
      </c>
      <c r="C17" s="1">
        <v>7094.7000000000007</v>
      </c>
      <c r="D17" s="1"/>
      <c r="E17" s="1">
        <v>7091.1</v>
      </c>
      <c r="F17" s="1"/>
      <c r="G17" s="4">
        <f t="shared" si="0"/>
        <v>1.8426495088182948E-2</v>
      </c>
    </row>
    <row r="18" spans="1:7" x14ac:dyDescent="0.15">
      <c r="A18" s="7">
        <v>1997</v>
      </c>
      <c r="B18" s="1">
        <v>7040.3</v>
      </c>
      <c r="C18" s="1">
        <v>7068.7</v>
      </c>
      <c r="D18" s="1"/>
      <c r="E18" s="1">
        <v>7040.3</v>
      </c>
      <c r="F18" s="1"/>
      <c r="G18" s="4">
        <f t="shared" si="0"/>
        <v>-7.1639096896108923E-3</v>
      </c>
    </row>
    <row r="19" spans="1:7" x14ac:dyDescent="0.15">
      <c r="A19" s="7">
        <v>1998</v>
      </c>
      <c r="B19" s="1">
        <v>6938.3</v>
      </c>
      <c r="C19" s="1">
        <v>6989.3</v>
      </c>
      <c r="D19" s="1"/>
      <c r="E19" s="1">
        <v>6938.3</v>
      </c>
      <c r="F19" s="1"/>
      <c r="G19" s="4">
        <f t="shared" si="0"/>
        <v>-1.4488018976464123E-2</v>
      </c>
    </row>
    <row r="20" spans="1:7" x14ac:dyDescent="0.15">
      <c r="A20" s="7">
        <v>1999</v>
      </c>
      <c r="B20" s="1">
        <v>6997.9</v>
      </c>
      <c r="C20" s="1">
        <v>7068.2999999999993</v>
      </c>
      <c r="D20" s="1"/>
      <c r="E20" s="1">
        <v>6997.9</v>
      </c>
      <c r="F20" s="1"/>
      <c r="G20" s="4">
        <f t="shared" si="0"/>
        <v>8.5900004323824497E-3</v>
      </c>
    </row>
    <row r="21" spans="1:7" x14ac:dyDescent="0.15">
      <c r="A21" s="7">
        <v>2000</v>
      </c>
      <c r="B21" s="1">
        <v>7211.8</v>
      </c>
      <c r="C21" s="1">
        <v>7303.3</v>
      </c>
      <c r="D21" s="1">
        <f>Table14[[#This Row],[Recorded]]</f>
        <v>7211.8</v>
      </c>
      <c r="E21" s="1">
        <v>7211.8</v>
      </c>
      <c r="F21" s="1"/>
      <c r="G21" s="4">
        <f t="shared" si="0"/>
        <v>3.0566312750968327E-2</v>
      </c>
    </row>
    <row r="22" spans="1:7" x14ac:dyDescent="0.15">
      <c r="A22" s="7">
        <v>2001</v>
      </c>
      <c r="B22" s="1">
        <v>7276.7</v>
      </c>
      <c r="C22" s="1">
        <v>7386.5</v>
      </c>
      <c r="D22" s="1">
        <v>7386.5</v>
      </c>
      <c r="E22" s="1">
        <v>7276.7</v>
      </c>
      <c r="F22" s="1"/>
      <c r="G22" s="4">
        <f t="shared" si="0"/>
        <v>8.9991402978450985E-3</v>
      </c>
    </row>
    <row r="23" spans="1:7" x14ac:dyDescent="0.15">
      <c r="A23" s="7">
        <v>2002</v>
      </c>
      <c r="B23" s="1">
        <v>7390.4</v>
      </c>
      <c r="C23" s="1">
        <v>7511.7999999999993</v>
      </c>
      <c r="D23" s="1">
        <v>7511.7999999999993</v>
      </c>
      <c r="E23" s="1">
        <v>7390.4</v>
      </c>
      <c r="F23" s="1"/>
      <c r="G23" s="4">
        <f t="shared" si="0"/>
        <v>1.5625214726455727E-2</v>
      </c>
    </row>
    <row r="24" spans="1:7" x14ac:dyDescent="0.15">
      <c r="A24" s="7">
        <v>2003</v>
      </c>
      <c r="B24" s="1">
        <v>7522.2</v>
      </c>
      <c r="C24" s="1">
        <v>7658</v>
      </c>
      <c r="D24" s="1">
        <v>7658</v>
      </c>
      <c r="E24" s="1">
        <v>7522.2</v>
      </c>
      <c r="F24" s="1"/>
      <c r="G24" s="4">
        <f t="shared" si="0"/>
        <v>1.7833946741719009E-2</v>
      </c>
    </row>
    <row r="25" spans="1:7" x14ac:dyDescent="0.15">
      <c r="A25" s="7">
        <v>2004</v>
      </c>
      <c r="B25" s="1">
        <v>7732.8</v>
      </c>
      <c r="C25" s="1">
        <v>7883.6</v>
      </c>
      <c r="D25" s="1">
        <v>7883.6</v>
      </c>
      <c r="E25" s="1">
        <v>7732.8</v>
      </c>
      <c r="F25" s="1"/>
      <c r="G25" s="4">
        <f t="shared" si="0"/>
        <v>2.79971284996412E-2</v>
      </c>
    </row>
    <row r="26" spans="1:7" x14ac:dyDescent="0.15">
      <c r="A26" s="7">
        <v>2005</v>
      </c>
      <c r="B26" s="1">
        <v>7721.3</v>
      </c>
      <c r="C26" s="1">
        <v>7894.3</v>
      </c>
      <c r="D26" s="1">
        <v>7894.2</v>
      </c>
      <c r="E26" s="1">
        <v>7721.3</v>
      </c>
      <c r="F26" s="1"/>
      <c r="G26" s="4">
        <f t="shared" si="0"/>
        <v>-1.4871715290709631E-3</v>
      </c>
    </row>
    <row r="27" spans="1:7" x14ac:dyDescent="0.15">
      <c r="A27" s="7">
        <v>2006</v>
      </c>
      <c r="B27" s="1">
        <v>7700.6</v>
      </c>
      <c r="C27" s="1">
        <v>7903.3</v>
      </c>
      <c r="D27" s="1">
        <v>7902.8</v>
      </c>
      <c r="E27" s="1">
        <v>7700.6</v>
      </c>
      <c r="F27" s="1"/>
      <c r="G27" s="4">
        <f t="shared" si="0"/>
        <v>-2.6808957040912462E-3</v>
      </c>
    </row>
    <row r="28" spans="1:7" x14ac:dyDescent="0.15">
      <c r="A28" s="7">
        <v>2007</v>
      </c>
      <c r="B28" s="1">
        <v>7675.4</v>
      </c>
      <c r="C28" s="1">
        <v>7944.2</v>
      </c>
      <c r="D28" s="1">
        <v>7941.2</v>
      </c>
      <c r="E28" s="1">
        <v>7675.4</v>
      </c>
      <c r="F28" s="1"/>
      <c r="G28" s="4">
        <f t="shared" si="0"/>
        <v>-3.2724722748878055E-3</v>
      </c>
    </row>
    <row r="29" spans="1:7" x14ac:dyDescent="0.15">
      <c r="A29" s="7">
        <v>2008</v>
      </c>
      <c r="B29" s="1">
        <v>7556</v>
      </c>
      <c r="C29" s="1">
        <v>7949</v>
      </c>
      <c r="D29" s="1">
        <v>7942.3</v>
      </c>
      <c r="E29" s="1">
        <v>7556</v>
      </c>
      <c r="F29" s="1"/>
      <c r="G29" s="4">
        <f t="shared" si="0"/>
        <v>-1.5556192511139488E-2</v>
      </c>
    </row>
    <row r="30" spans="1:7" x14ac:dyDescent="0.15">
      <c r="A30" s="7">
        <v>2009</v>
      </c>
      <c r="B30" s="1">
        <v>7377.5</v>
      </c>
      <c r="C30" s="1">
        <v>7887.6</v>
      </c>
      <c r="D30" s="1">
        <v>7870.6</v>
      </c>
      <c r="E30" s="1">
        <v>7377.5</v>
      </c>
      <c r="F30" s="1"/>
      <c r="G30" s="4">
        <f t="shared" si="0"/>
        <v>-2.3623610375860249E-2</v>
      </c>
    </row>
    <row r="31" spans="1:7" x14ac:dyDescent="0.15">
      <c r="A31" s="7">
        <v>2010</v>
      </c>
      <c r="B31" s="1">
        <v>7277.2</v>
      </c>
      <c r="C31" s="1">
        <v>7870.4</v>
      </c>
      <c r="D31" s="1">
        <v>7841.2</v>
      </c>
      <c r="E31" s="1">
        <v>7277.2</v>
      </c>
      <c r="F31" s="1"/>
      <c r="G31" s="4">
        <f t="shared" si="0"/>
        <v>-1.3595391392748235E-2</v>
      </c>
    </row>
    <row r="32" spans="1:7" x14ac:dyDescent="0.15">
      <c r="A32" s="7">
        <v>2011</v>
      </c>
      <c r="B32" s="1">
        <v>7242.2999999999993</v>
      </c>
      <c r="C32" s="1">
        <v>7926.4</v>
      </c>
      <c r="D32" s="1">
        <v>7868.7999999999993</v>
      </c>
      <c r="E32" s="1">
        <v>7241.4</v>
      </c>
      <c r="F32" s="1">
        <v>7242.2999999999993</v>
      </c>
      <c r="G32" s="4">
        <f t="shared" si="0"/>
        <v>-4.7958005826417294E-3</v>
      </c>
    </row>
    <row r="33" spans="1:8" x14ac:dyDescent="0.15">
      <c r="A33" s="8">
        <v>2012</v>
      </c>
      <c r="B33" s="1">
        <v>6976</v>
      </c>
      <c r="C33" s="1">
        <v>7829.5</v>
      </c>
      <c r="D33" s="1">
        <v>7698.7</v>
      </c>
      <c r="E33" s="1">
        <v>6973.5</v>
      </c>
      <c r="F33" s="1">
        <v>6976</v>
      </c>
      <c r="G33" s="4">
        <f t="shared" si="0"/>
        <v>-3.6770086850862249E-2</v>
      </c>
    </row>
    <row r="34" spans="1:8" x14ac:dyDescent="0.15">
      <c r="A34" s="8">
        <v>2013</v>
      </c>
      <c r="B34" s="1">
        <v>6858.5</v>
      </c>
      <c r="C34" s="1">
        <v>7976.4000000000005</v>
      </c>
      <c r="D34" s="1">
        <v>7657.6</v>
      </c>
      <c r="E34" s="1">
        <v>6854.3</v>
      </c>
      <c r="F34" s="1">
        <v>6858.5</v>
      </c>
      <c r="G34" s="4">
        <f t="shared" si="0"/>
        <v>-1.6843463302752326E-2</v>
      </c>
    </row>
    <row r="35" spans="1:8" x14ac:dyDescent="0.15">
      <c r="A35" s="8">
        <v>2014</v>
      </c>
      <c r="B35" s="1">
        <v>6781.7</v>
      </c>
      <c r="C35" s="1">
        <v>8123.6</v>
      </c>
      <c r="D35" s="1">
        <v>7659.1</v>
      </c>
      <c r="E35" s="1">
        <v>6776</v>
      </c>
      <c r="F35" s="1">
        <v>6781.7</v>
      </c>
      <c r="G35" s="4">
        <f t="shared" si="0"/>
        <v>-1.1197783771961789E-2</v>
      </c>
    </row>
    <row r="36" spans="1:8" x14ac:dyDescent="0.15">
      <c r="A36" s="8">
        <v>2015</v>
      </c>
      <c r="B36" s="1">
        <v>6754.1</v>
      </c>
      <c r="C36" s="1">
        <v>8280.1</v>
      </c>
      <c r="D36" s="1">
        <v>7708.1</v>
      </c>
      <c r="E36" s="1">
        <v>6745.2000000000007</v>
      </c>
      <c r="F36" s="1">
        <v>6754.1</v>
      </c>
      <c r="G36" s="4">
        <f t="shared" si="0"/>
        <v>-4.0697760148634687E-3</v>
      </c>
    </row>
    <row r="37" spans="1:8" x14ac:dyDescent="0.15">
      <c r="A37" s="8">
        <v>2016</v>
      </c>
      <c r="B37" s="1">
        <v>6660.2344840000005</v>
      </c>
      <c r="C37" s="1">
        <v>8353.2344840000005</v>
      </c>
      <c r="D37" s="1">
        <v>7688.7344840000005</v>
      </c>
      <c r="E37" s="1">
        <v>6648.3344840000009</v>
      </c>
      <c r="F37" s="1">
        <v>6660.2344840000005</v>
      </c>
      <c r="G37" s="4">
        <f t="shared" si="0"/>
        <v>-1.3897560888941562E-2</v>
      </c>
    </row>
    <row r="38" spans="1:8" x14ac:dyDescent="0.15">
      <c r="A38" s="8">
        <v>2017</v>
      </c>
      <c r="B38" s="1">
        <v>6548.6581630000001</v>
      </c>
      <c r="C38" s="1">
        <v>8439.7581630000004</v>
      </c>
      <c r="D38" s="1">
        <v>7655.1581630000001</v>
      </c>
      <c r="E38" s="1">
        <v>6532.7581630000004</v>
      </c>
      <c r="F38" s="1">
        <v>6548.6581630000001</v>
      </c>
      <c r="G38" s="4">
        <f t="shared" si="0"/>
        <v>-1.6752611528624395E-2</v>
      </c>
    </row>
    <row r="39" spans="1:8" x14ac:dyDescent="0.15">
      <c r="A39" s="8">
        <v>2018</v>
      </c>
      <c r="B39" s="1">
        <v>6525.7</v>
      </c>
      <c r="C39" s="1">
        <v>8512.8000000000011</v>
      </c>
      <c r="D39" s="1">
        <v>7712.1</v>
      </c>
      <c r="E39" s="1">
        <v>6506</v>
      </c>
      <c r="F39" s="1">
        <v>6525.7</v>
      </c>
      <c r="G39" s="4">
        <f t="shared" si="0"/>
        <v>-3.5057812499229568E-3</v>
      </c>
    </row>
    <row r="40" spans="1:8" x14ac:dyDescent="0.15">
      <c r="A40" s="7">
        <v>2019</v>
      </c>
      <c r="B40" s="1"/>
      <c r="C40" s="1">
        <v>8696.2999999999993</v>
      </c>
      <c r="D40" s="1">
        <v>7820.9999999999991</v>
      </c>
      <c r="E40" s="1">
        <v>6528.7999999999993</v>
      </c>
      <c r="F40" s="1">
        <v>6554.7</v>
      </c>
      <c r="H40" s="4">
        <f>F40/F39-1</f>
        <v>4.4439676969521003E-3</v>
      </c>
    </row>
    <row r="41" spans="1:8" x14ac:dyDescent="0.15">
      <c r="A41" s="7">
        <v>2020</v>
      </c>
      <c r="B41" s="1"/>
      <c r="C41" s="1">
        <v>8769.7000000000007</v>
      </c>
      <c r="D41" s="1">
        <v>7833.2000000000007</v>
      </c>
      <c r="E41" s="1">
        <v>6437.3000000000011</v>
      </c>
      <c r="F41" s="1">
        <v>6467.3</v>
      </c>
      <c r="H41" s="4">
        <f t="shared" ref="H41:H71" si="1">F41/F40-1</f>
        <v>-1.3333943582467533E-2</v>
      </c>
    </row>
    <row r="42" spans="1:8" x14ac:dyDescent="0.15">
      <c r="A42" s="7">
        <v>2021</v>
      </c>
      <c r="B42" s="1"/>
      <c r="C42" s="1">
        <v>8873.9000000000015</v>
      </c>
      <c r="D42" s="1">
        <v>7887.8000000000011</v>
      </c>
      <c r="E42" s="1">
        <v>6378.4000000000015</v>
      </c>
      <c r="F42" s="1">
        <v>6416.3000000000011</v>
      </c>
      <c r="H42" s="4">
        <f t="shared" si="1"/>
        <v>-7.8858256150169392E-3</v>
      </c>
    </row>
    <row r="43" spans="1:8" x14ac:dyDescent="0.15">
      <c r="A43" s="7">
        <v>2022</v>
      </c>
      <c r="B43" s="1"/>
      <c r="C43" s="1">
        <v>9037.4999999999982</v>
      </c>
      <c r="D43" s="1">
        <v>7994.6999999999989</v>
      </c>
      <c r="E43" s="1">
        <v>6381.4999999999991</v>
      </c>
      <c r="F43" s="1">
        <v>6430.8999999999987</v>
      </c>
      <c r="H43" s="4">
        <f t="shared" si="1"/>
        <v>2.2754547013073001E-3</v>
      </c>
    </row>
    <row r="44" spans="1:8" x14ac:dyDescent="0.15">
      <c r="A44" s="7">
        <v>2023</v>
      </c>
      <c r="B44" s="1"/>
      <c r="C44" s="1">
        <v>9185.6000000000022</v>
      </c>
      <c r="D44" s="1">
        <v>8099.7000000000025</v>
      </c>
      <c r="E44" s="1">
        <v>6396.9000000000024</v>
      </c>
      <c r="F44" s="1">
        <v>6457.8000000000011</v>
      </c>
      <c r="H44" s="4">
        <f t="shared" si="1"/>
        <v>4.1829292945003704E-3</v>
      </c>
    </row>
    <row r="45" spans="1:8" x14ac:dyDescent="0.15">
      <c r="A45" s="7">
        <v>2024</v>
      </c>
      <c r="B45" s="1"/>
      <c r="C45" s="1">
        <v>9355.7999999999993</v>
      </c>
      <c r="D45" s="1">
        <v>8240.5999999999985</v>
      </c>
      <c r="E45" s="1">
        <v>6447.1999999999989</v>
      </c>
      <c r="F45" s="1">
        <v>6522.4</v>
      </c>
      <c r="H45" s="4">
        <f t="shared" si="1"/>
        <v>1.0003406732942866E-2</v>
      </c>
    </row>
    <row r="46" spans="1:8" x14ac:dyDescent="0.15">
      <c r="A46" s="7">
        <v>2025</v>
      </c>
      <c r="B46" s="1"/>
      <c r="C46" s="1">
        <v>9524.4</v>
      </c>
      <c r="D46" s="1">
        <v>8383.6999999999989</v>
      </c>
      <c r="E46" s="1">
        <v>6496.9999999999991</v>
      </c>
      <c r="F46" s="1">
        <v>6589.0999999999995</v>
      </c>
      <c r="H46" s="4">
        <f t="shared" si="1"/>
        <v>1.0226297068563595E-2</v>
      </c>
    </row>
    <row r="47" spans="1:8" x14ac:dyDescent="0.15">
      <c r="A47" s="7">
        <v>2026</v>
      </c>
      <c r="B47" s="1"/>
      <c r="C47" s="1">
        <v>9638.2000000000007</v>
      </c>
      <c r="D47" s="1">
        <v>8468.0000000000018</v>
      </c>
      <c r="E47" s="1">
        <v>6487.9000000000015</v>
      </c>
      <c r="F47" s="1">
        <v>6599.2999999999993</v>
      </c>
      <c r="H47" s="4">
        <f t="shared" si="1"/>
        <v>1.5480111092560644E-3</v>
      </c>
    </row>
    <row r="48" spans="1:8" x14ac:dyDescent="0.15">
      <c r="A48" s="7">
        <v>2027</v>
      </c>
      <c r="B48" s="1"/>
      <c r="C48" s="1">
        <v>9745.4000000000015</v>
      </c>
      <c r="D48" s="1">
        <v>8545.1000000000022</v>
      </c>
      <c r="E48" s="1">
        <v>6478.2000000000025</v>
      </c>
      <c r="F48" s="1">
        <v>6611.7000000000007</v>
      </c>
      <c r="H48" s="4">
        <f t="shared" si="1"/>
        <v>1.8789871653055457E-3</v>
      </c>
    </row>
    <row r="49" spans="1:8" x14ac:dyDescent="0.15">
      <c r="A49" s="7">
        <v>2028</v>
      </c>
      <c r="B49" s="1"/>
      <c r="C49" s="1">
        <v>9873.4</v>
      </c>
      <c r="D49" s="1">
        <v>8639.6999999999989</v>
      </c>
      <c r="E49" s="1">
        <v>6486.5999999999985</v>
      </c>
      <c r="F49" s="1">
        <v>6645.4</v>
      </c>
      <c r="H49" s="4">
        <f t="shared" si="1"/>
        <v>5.0970249708848225E-3</v>
      </c>
    </row>
    <row r="50" spans="1:8" x14ac:dyDescent="0.15">
      <c r="A50" s="7">
        <v>2029</v>
      </c>
      <c r="B50" s="1"/>
      <c r="C50" s="1">
        <v>9988.3999999999978</v>
      </c>
      <c r="D50" s="1">
        <v>8725.7999999999956</v>
      </c>
      <c r="E50" s="1">
        <v>6494.0999999999958</v>
      </c>
      <c r="F50" s="1">
        <v>6681.2999999999993</v>
      </c>
      <c r="H50" s="4">
        <f t="shared" si="1"/>
        <v>5.4022331236645016E-3</v>
      </c>
    </row>
    <row r="51" spans="1:8" x14ac:dyDescent="0.15">
      <c r="A51" s="7">
        <v>2030</v>
      </c>
      <c r="B51" s="1"/>
      <c r="C51" s="1">
        <v>10132.9</v>
      </c>
      <c r="D51" s="1">
        <v>8839.4999999999982</v>
      </c>
      <c r="E51" s="1">
        <v>6532.1999999999989</v>
      </c>
      <c r="F51" s="1">
        <v>6753.4</v>
      </c>
      <c r="H51" s="4">
        <f t="shared" si="1"/>
        <v>1.0791313067816111E-2</v>
      </c>
    </row>
    <row r="52" spans="1:8" x14ac:dyDescent="0.15">
      <c r="A52" s="7">
        <v>2031</v>
      </c>
      <c r="B52" s="1"/>
      <c r="C52" s="1">
        <v>10237</v>
      </c>
      <c r="D52" s="1">
        <v>8913.5</v>
      </c>
      <c r="E52" s="1">
        <v>6530.6</v>
      </c>
      <c r="F52" s="1">
        <v>6787.5999999999995</v>
      </c>
      <c r="H52" s="4">
        <f t="shared" si="1"/>
        <v>5.0641158527555685E-3</v>
      </c>
    </row>
    <row r="53" spans="1:8" x14ac:dyDescent="0.15">
      <c r="A53" s="7">
        <v>2032</v>
      </c>
      <c r="B53" s="1"/>
      <c r="C53" s="1">
        <v>10345.000000000002</v>
      </c>
      <c r="D53" s="1">
        <v>8988.8000000000029</v>
      </c>
      <c r="E53" s="1">
        <v>6526.6000000000031</v>
      </c>
      <c r="F53" s="1">
        <v>6823.7000000000007</v>
      </c>
      <c r="H53" s="4">
        <f t="shared" si="1"/>
        <v>5.3185220107256903E-3</v>
      </c>
    </row>
    <row r="54" spans="1:8" x14ac:dyDescent="0.15">
      <c r="A54" s="7">
        <v>2033</v>
      </c>
      <c r="B54" s="1"/>
      <c r="C54" s="1">
        <v>10447.200000000001</v>
      </c>
      <c r="D54" s="1">
        <v>9066.8000000000011</v>
      </c>
      <c r="E54" s="1">
        <v>6536.6000000000013</v>
      </c>
      <c r="F54" s="1">
        <v>6878.7</v>
      </c>
      <c r="H54" s="4">
        <f t="shared" si="1"/>
        <v>8.0601433240030662E-3</v>
      </c>
    </row>
    <row r="55" spans="1:8" x14ac:dyDescent="0.15">
      <c r="A55" s="7">
        <v>2034</v>
      </c>
      <c r="B55" s="1"/>
      <c r="C55" s="1">
        <v>10532.7</v>
      </c>
      <c r="D55" s="1">
        <v>9126.1</v>
      </c>
      <c r="E55" s="1">
        <v>6530.8</v>
      </c>
      <c r="F55" s="1">
        <v>6922.7000000000007</v>
      </c>
      <c r="H55" s="4">
        <f t="shared" si="1"/>
        <v>6.3965574890605392E-3</v>
      </c>
    </row>
    <row r="56" spans="1:8" x14ac:dyDescent="0.15">
      <c r="A56" s="7">
        <v>2035</v>
      </c>
      <c r="B56" s="1"/>
      <c r="C56" s="1">
        <v>10616.7</v>
      </c>
      <c r="D56" s="1">
        <v>9183.9000000000015</v>
      </c>
      <c r="E56" s="1">
        <v>6529.8000000000011</v>
      </c>
      <c r="F56" s="1">
        <v>6977.2</v>
      </c>
      <c r="H56" s="4">
        <f t="shared" si="1"/>
        <v>7.8726508443236476E-3</v>
      </c>
    </row>
    <row r="57" spans="1:8" x14ac:dyDescent="0.15">
      <c r="A57" s="7">
        <v>2036</v>
      </c>
      <c r="B57" s="1"/>
      <c r="C57" s="1">
        <v>10731</v>
      </c>
      <c r="D57" s="1">
        <v>9269.8000000000011</v>
      </c>
      <c r="E57" s="1">
        <v>6556.9000000000015</v>
      </c>
      <c r="F57" s="1">
        <v>7058.2999999999993</v>
      </c>
      <c r="H57" s="4">
        <f t="shared" si="1"/>
        <v>1.1623573926503372E-2</v>
      </c>
    </row>
    <row r="58" spans="1:8" x14ac:dyDescent="0.15">
      <c r="A58" s="7">
        <v>2037</v>
      </c>
      <c r="B58" s="1"/>
      <c r="C58" s="1">
        <v>10791.8</v>
      </c>
      <c r="D58" s="1">
        <v>9310.5999999999985</v>
      </c>
      <c r="E58" s="1">
        <v>6550.5999999999985</v>
      </c>
      <c r="F58" s="1">
        <v>7111.8</v>
      </c>
      <c r="H58" s="4">
        <f t="shared" si="1"/>
        <v>7.5797288298884435E-3</v>
      </c>
    </row>
    <row r="59" spans="1:8" x14ac:dyDescent="0.15">
      <c r="A59" s="7">
        <v>2038</v>
      </c>
      <c r="B59" s="1"/>
      <c r="C59" s="1">
        <v>10874.699999999999</v>
      </c>
      <c r="D59" s="1">
        <v>9370.5999999999985</v>
      </c>
      <c r="E59" s="1">
        <v>6561.3999999999987</v>
      </c>
      <c r="F59" s="1">
        <v>7185.7999999999993</v>
      </c>
      <c r="H59" s="4">
        <f t="shared" si="1"/>
        <v>1.0405241992181846E-2</v>
      </c>
    </row>
    <row r="60" spans="1:8" x14ac:dyDescent="0.15">
      <c r="A60" s="7">
        <v>2039</v>
      </c>
      <c r="B60" s="1"/>
      <c r="C60" s="1">
        <v>10972.2</v>
      </c>
      <c r="D60" s="1">
        <v>9446.4000000000015</v>
      </c>
      <c r="E60" s="1">
        <v>6585.8000000000011</v>
      </c>
      <c r="F60" s="1">
        <v>7285.8000000000011</v>
      </c>
      <c r="H60" s="4">
        <f t="shared" si="1"/>
        <v>1.3916334994016122E-2</v>
      </c>
    </row>
    <row r="61" spans="1:8" x14ac:dyDescent="0.15">
      <c r="A61" s="7">
        <v>2040</v>
      </c>
      <c r="B61" s="1"/>
      <c r="C61" s="1">
        <v>11110</v>
      </c>
      <c r="D61" s="1">
        <v>9559.4000000000015</v>
      </c>
      <c r="E61" s="1">
        <v>6642.3000000000011</v>
      </c>
      <c r="F61" s="1">
        <v>7431.7</v>
      </c>
      <c r="H61" s="4">
        <f t="shared" si="1"/>
        <v>2.0025254604847609E-2</v>
      </c>
    </row>
    <row r="62" spans="1:8" x14ac:dyDescent="0.15">
      <c r="A62" s="7">
        <v>2041</v>
      </c>
      <c r="B62" s="1"/>
      <c r="C62" s="1">
        <v>11151.500000000002</v>
      </c>
      <c r="D62" s="1">
        <v>9583.5000000000018</v>
      </c>
      <c r="E62" s="1">
        <v>6620.4000000000015</v>
      </c>
      <c r="F62" s="1">
        <v>7512.0000000000018</v>
      </c>
      <c r="H62" s="4">
        <f t="shared" si="1"/>
        <v>1.0805064790021301E-2</v>
      </c>
    </row>
    <row r="63" spans="1:8" x14ac:dyDescent="0.15">
      <c r="A63" s="7">
        <v>2042</v>
      </c>
      <c r="B63" s="1"/>
      <c r="C63" s="1">
        <v>11231.6</v>
      </c>
      <c r="D63" s="1">
        <v>9643.4000000000015</v>
      </c>
      <c r="E63" s="1">
        <v>6631.6000000000013</v>
      </c>
      <c r="F63" s="1">
        <v>7637.3</v>
      </c>
      <c r="H63" s="4">
        <f t="shared" si="1"/>
        <v>1.6679978700745224E-2</v>
      </c>
    </row>
    <row r="64" spans="1:8" x14ac:dyDescent="0.15">
      <c r="A64" s="7">
        <v>2043</v>
      </c>
      <c r="B64" s="1"/>
      <c r="C64" s="1">
        <v>11322</v>
      </c>
      <c r="D64" s="1">
        <v>9713.7000000000007</v>
      </c>
      <c r="E64" s="1">
        <v>6656.2000000000007</v>
      </c>
      <c r="F64" s="1">
        <v>7776.4</v>
      </c>
      <c r="H64" s="4">
        <f t="shared" si="1"/>
        <v>1.8213242899977722E-2</v>
      </c>
    </row>
    <row r="65" spans="1:8" x14ac:dyDescent="0.15">
      <c r="A65" s="7">
        <v>2044</v>
      </c>
      <c r="B65" s="1"/>
      <c r="C65" s="1">
        <v>11443.3</v>
      </c>
      <c r="D65" s="1">
        <v>9813.1999999999989</v>
      </c>
      <c r="E65" s="1">
        <v>6707.9999999999991</v>
      </c>
      <c r="F65" s="1">
        <v>7945.5</v>
      </c>
      <c r="H65" s="4">
        <f t="shared" si="1"/>
        <v>2.1745280592562199E-2</v>
      </c>
    </row>
    <row r="66" spans="1:8" x14ac:dyDescent="0.15">
      <c r="A66" s="7">
        <v>2045</v>
      </c>
      <c r="B66" s="1"/>
      <c r="C66" s="1">
        <v>11499.1</v>
      </c>
      <c r="D66" s="1">
        <v>9855.9000000000015</v>
      </c>
      <c r="E66" s="1">
        <v>6713.8000000000011</v>
      </c>
      <c r="F66" s="1">
        <v>8079.3</v>
      </c>
      <c r="H66" s="4">
        <f t="shared" si="1"/>
        <v>1.6839720596564023E-2</v>
      </c>
    </row>
    <row r="67" spans="1:8" x14ac:dyDescent="0.15">
      <c r="A67" s="7">
        <v>2046</v>
      </c>
      <c r="B67" s="1"/>
      <c r="C67" s="1">
        <v>11582</v>
      </c>
      <c r="D67" s="1">
        <v>9923</v>
      </c>
      <c r="E67" s="1">
        <v>6739.6</v>
      </c>
      <c r="F67" s="1">
        <v>8237.1</v>
      </c>
      <c r="H67" s="4">
        <f t="shared" si="1"/>
        <v>1.9531395046600508E-2</v>
      </c>
    </row>
    <row r="68" spans="1:8" x14ac:dyDescent="0.15">
      <c r="A68" s="7">
        <v>2047</v>
      </c>
      <c r="B68" s="1"/>
      <c r="C68" s="1">
        <v>11661.9</v>
      </c>
      <c r="D68" s="1">
        <v>9987.6999999999989</v>
      </c>
      <c r="E68" s="1">
        <v>6764.8999999999987</v>
      </c>
      <c r="F68" s="1">
        <v>8396.2999999999993</v>
      </c>
      <c r="H68" s="4">
        <f t="shared" si="1"/>
        <v>1.9327190394677674E-2</v>
      </c>
    </row>
    <row r="69" spans="1:8" x14ac:dyDescent="0.15">
      <c r="A69" s="7">
        <v>2048</v>
      </c>
      <c r="B69" s="1"/>
      <c r="C69" s="1">
        <v>11772.499999999998</v>
      </c>
      <c r="D69" s="1">
        <v>10080.399999999998</v>
      </c>
      <c r="E69" s="1">
        <v>6814.0999999999976</v>
      </c>
      <c r="F69" s="1">
        <v>8574.3999999999978</v>
      </c>
      <c r="H69" s="4">
        <f t="shared" si="1"/>
        <v>2.1211724211855021E-2</v>
      </c>
    </row>
    <row r="70" spans="1:8" x14ac:dyDescent="0.15">
      <c r="A70" s="7">
        <v>2049</v>
      </c>
      <c r="B70" s="1"/>
      <c r="C70" s="1">
        <v>11822.9</v>
      </c>
      <c r="D70" s="1">
        <v>10121.5</v>
      </c>
      <c r="E70" s="1">
        <v>6824.2</v>
      </c>
      <c r="F70" s="1">
        <v>8695.6999999999989</v>
      </c>
      <c r="H70" s="4">
        <f t="shared" si="1"/>
        <v>1.4146762455682138E-2</v>
      </c>
    </row>
    <row r="71" spans="1:8" x14ac:dyDescent="0.15">
      <c r="A71" s="7">
        <v>2050</v>
      </c>
      <c r="B71" s="1"/>
      <c r="C71" s="1">
        <v>11904.7</v>
      </c>
      <c r="D71" s="1">
        <v>10190.800000000001</v>
      </c>
      <c r="E71" s="1">
        <v>6858.6</v>
      </c>
      <c r="F71" s="1">
        <v>8822.2999999999993</v>
      </c>
      <c r="H71" s="4">
        <f t="shared" si="1"/>
        <v>1.4558919925940383E-2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8B36-0785-41C9-B430-4006FF8A0ED9}">
  <dimension ref="A1:U75"/>
  <sheetViews>
    <sheetView topLeftCell="A17" workbookViewId="0">
      <selection activeCell="D56" sqref="D56"/>
    </sheetView>
  </sheetViews>
  <sheetFormatPr baseColWidth="10" defaultColWidth="8.83203125" defaultRowHeight="13" x14ac:dyDescent="0.15"/>
  <cols>
    <col min="2" max="7" width="12.6640625" customWidth="1"/>
    <col min="8" max="8" width="13.83203125" bestFit="1" customWidth="1"/>
  </cols>
  <sheetData>
    <row r="1" spans="1:12" x14ac:dyDescent="0.15">
      <c r="A1" s="2" t="s">
        <v>5</v>
      </c>
      <c r="F1" t="s">
        <v>31</v>
      </c>
    </row>
    <row r="2" spans="1:12" x14ac:dyDescent="0.15">
      <c r="A2" s="2"/>
      <c r="B2" s="3"/>
      <c r="C2" s="3"/>
      <c r="D2" s="3"/>
      <c r="E2" s="3"/>
      <c r="F2" s="3"/>
      <c r="G2" s="3"/>
      <c r="H2" s="3" t="s">
        <v>6</v>
      </c>
      <c r="I2" s="3" t="s">
        <v>20</v>
      </c>
      <c r="K2" t="s">
        <v>26</v>
      </c>
    </row>
    <row r="3" spans="1:12" x14ac:dyDescent="0.15">
      <c r="A3" s="3" t="s">
        <v>9</v>
      </c>
      <c r="B3" s="3" t="s">
        <v>7</v>
      </c>
      <c r="C3" s="3" t="s">
        <v>16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8</v>
      </c>
      <c r="I3" s="3" t="s">
        <v>21</v>
      </c>
      <c r="K3" s="3" t="s">
        <v>24</v>
      </c>
      <c r="L3" s="3" t="s">
        <v>25</v>
      </c>
    </row>
    <row r="4" spans="1:12" x14ac:dyDescent="0.15">
      <c r="A4" s="3">
        <v>1983</v>
      </c>
      <c r="B4" s="1">
        <v>5230.7</v>
      </c>
      <c r="C4" s="1"/>
      <c r="D4" s="1"/>
      <c r="E4" s="1"/>
      <c r="F4" s="1"/>
      <c r="G4" s="1"/>
      <c r="H4" s="1">
        <f>B4</f>
        <v>5230.7</v>
      </c>
    </row>
    <row r="5" spans="1:12" x14ac:dyDescent="0.15">
      <c r="A5" s="3">
        <v>1984</v>
      </c>
      <c r="B5" s="1">
        <v>5330.9</v>
      </c>
      <c r="C5" s="1"/>
      <c r="D5" s="1"/>
      <c r="E5" s="1"/>
      <c r="F5" s="1"/>
      <c r="G5" s="1"/>
      <c r="H5" s="1">
        <f t="shared" ref="H5:H39" si="0">B5</f>
        <v>5330.9</v>
      </c>
      <c r="I5" s="4">
        <f>H5/H4-1</f>
        <v>1.9156135890033843E-2</v>
      </c>
    </row>
    <row r="6" spans="1:12" x14ac:dyDescent="0.15">
      <c r="A6" s="3">
        <v>1985</v>
      </c>
      <c r="B6" s="1">
        <v>5336.3</v>
      </c>
      <c r="C6" s="1"/>
      <c r="D6" s="1"/>
      <c r="E6" s="1"/>
      <c r="F6" s="1"/>
      <c r="G6" s="1"/>
      <c r="H6" s="1">
        <f t="shared" si="0"/>
        <v>5336.3</v>
      </c>
      <c r="I6" s="4">
        <f t="shared" ref="I6:I69" si="1">H6/H5-1</f>
        <v>1.0129621639873854E-3</v>
      </c>
    </row>
    <row r="7" spans="1:12" x14ac:dyDescent="0.15">
      <c r="A7" s="3">
        <v>1986</v>
      </c>
      <c r="B7" s="1">
        <v>5625.4</v>
      </c>
      <c r="C7" s="1"/>
      <c r="D7" s="1"/>
      <c r="E7" s="1"/>
      <c r="F7" s="1"/>
      <c r="G7" s="1"/>
      <c r="H7" s="1">
        <f t="shared" si="0"/>
        <v>5625.4</v>
      </c>
      <c r="I7" s="4">
        <f t="shared" si="1"/>
        <v>5.4176114536289122E-2</v>
      </c>
    </row>
    <row r="8" spans="1:12" x14ac:dyDescent="0.15">
      <c r="A8" s="3">
        <v>1987</v>
      </c>
      <c r="B8" s="1">
        <v>5804.3</v>
      </c>
      <c r="C8" s="1"/>
      <c r="D8" s="1"/>
      <c r="E8" s="1"/>
      <c r="F8" s="1"/>
      <c r="G8" s="1"/>
      <c r="H8" s="1">
        <f t="shared" si="0"/>
        <v>5804.3</v>
      </c>
      <c r="I8" s="4">
        <f t="shared" si="1"/>
        <v>3.1802182955878777E-2</v>
      </c>
    </row>
    <row r="9" spans="1:12" x14ac:dyDescent="0.15">
      <c r="A9" s="3">
        <v>1988</v>
      </c>
      <c r="B9" s="1">
        <v>6095.7</v>
      </c>
      <c r="C9" s="1"/>
      <c r="D9" s="1"/>
      <c r="E9" s="1"/>
      <c r="F9" s="1"/>
      <c r="G9" s="1"/>
      <c r="H9" s="1">
        <f t="shared" si="0"/>
        <v>6095.7</v>
      </c>
      <c r="I9" s="4">
        <f t="shared" si="1"/>
        <v>5.0204158985579506E-2</v>
      </c>
    </row>
    <row r="10" spans="1:12" x14ac:dyDescent="0.15">
      <c r="A10" s="3">
        <v>1989</v>
      </c>
      <c r="B10" s="1">
        <v>6254.2</v>
      </c>
      <c r="C10" s="1"/>
      <c r="D10" s="1"/>
      <c r="E10" s="1"/>
      <c r="F10" s="1"/>
      <c r="G10" s="1"/>
      <c r="H10" s="1">
        <f t="shared" si="0"/>
        <v>6254.2</v>
      </c>
      <c r="I10" s="4">
        <f t="shared" si="1"/>
        <v>2.6001935790803454E-2</v>
      </c>
    </row>
    <row r="11" spans="1:12" x14ac:dyDescent="0.15">
      <c r="A11" s="3">
        <v>1990</v>
      </c>
      <c r="B11" s="1">
        <v>6470.6</v>
      </c>
      <c r="C11" s="1"/>
      <c r="D11" s="1"/>
      <c r="E11" s="1"/>
      <c r="F11" s="1"/>
      <c r="G11" s="1"/>
      <c r="H11" s="1">
        <f t="shared" si="0"/>
        <v>6470.6</v>
      </c>
      <c r="I11" s="4">
        <f t="shared" si="1"/>
        <v>3.4600748297144435E-2</v>
      </c>
    </row>
    <row r="12" spans="1:12" x14ac:dyDescent="0.15">
      <c r="A12" s="3">
        <v>1991</v>
      </c>
      <c r="B12" s="1">
        <v>6539</v>
      </c>
      <c r="C12" s="1"/>
      <c r="D12" s="1"/>
      <c r="E12" s="1"/>
      <c r="F12" s="1"/>
      <c r="G12" s="1"/>
      <c r="H12" s="1">
        <f t="shared" si="0"/>
        <v>6539</v>
      </c>
      <c r="I12" s="4">
        <f t="shared" si="1"/>
        <v>1.0570889871109213E-2</v>
      </c>
    </row>
    <row r="13" spans="1:12" x14ac:dyDescent="0.15">
      <c r="A13" s="3">
        <v>1992</v>
      </c>
      <c r="B13" s="1">
        <v>6650.4</v>
      </c>
      <c r="C13" s="1"/>
      <c r="D13" s="1"/>
      <c r="E13" s="1"/>
      <c r="F13" s="1"/>
      <c r="G13" s="1"/>
      <c r="H13" s="1">
        <f t="shared" si="0"/>
        <v>6650.4</v>
      </c>
      <c r="I13" s="4">
        <f t="shared" si="1"/>
        <v>1.703624407401727E-2</v>
      </c>
    </row>
    <row r="14" spans="1:12" x14ac:dyDescent="0.15">
      <c r="A14" s="3">
        <v>1993</v>
      </c>
      <c r="B14" s="1">
        <v>6607.4</v>
      </c>
      <c r="C14" s="1"/>
      <c r="D14" s="1"/>
      <c r="E14" s="1"/>
      <c r="F14" s="1"/>
      <c r="G14" s="1"/>
      <c r="H14" s="1">
        <f t="shared" si="0"/>
        <v>6607.4</v>
      </c>
      <c r="I14" s="4">
        <f t="shared" si="1"/>
        <v>-6.4657764946469687E-3</v>
      </c>
    </row>
    <row r="15" spans="1:12" x14ac:dyDescent="0.15">
      <c r="A15" s="3">
        <v>1994</v>
      </c>
      <c r="B15" s="1">
        <v>6797.4</v>
      </c>
      <c r="C15" s="1"/>
      <c r="D15" s="1"/>
      <c r="E15" s="1"/>
      <c r="F15" s="1"/>
      <c r="G15" s="1"/>
      <c r="H15" s="1">
        <f t="shared" si="0"/>
        <v>6797.4</v>
      </c>
      <c r="I15" s="4">
        <f t="shared" si="1"/>
        <v>2.8755637618427921E-2</v>
      </c>
    </row>
    <row r="16" spans="1:12" x14ac:dyDescent="0.15">
      <c r="A16" s="3">
        <v>1995</v>
      </c>
      <c r="B16" s="1">
        <v>6962.8</v>
      </c>
      <c r="C16" s="1"/>
      <c r="D16" s="1"/>
      <c r="E16" s="1"/>
      <c r="F16" s="1"/>
      <c r="G16" s="1"/>
      <c r="H16" s="1">
        <f t="shared" si="0"/>
        <v>6962.8</v>
      </c>
      <c r="I16" s="4">
        <f t="shared" si="1"/>
        <v>2.4332833142083787E-2</v>
      </c>
    </row>
    <row r="17" spans="1:19" x14ac:dyDescent="0.15">
      <c r="A17" s="3">
        <v>1996</v>
      </c>
      <c r="B17" s="1">
        <v>7091.1</v>
      </c>
      <c r="C17" s="1">
        <v>7094.7000000000007</v>
      </c>
      <c r="D17" s="1"/>
      <c r="E17" s="1">
        <v>-3.6</v>
      </c>
      <c r="F17" s="1"/>
      <c r="G17" s="1"/>
      <c r="H17" s="1">
        <f t="shared" si="0"/>
        <v>7091.1</v>
      </c>
      <c r="I17" s="4">
        <f t="shared" si="1"/>
        <v>1.8426495088182948E-2</v>
      </c>
      <c r="K17">
        <f>C17*1000/('Slide 19 by layers'!C9*IF(MOD($A17, 4)=0, 8784, 8760))</f>
        <v>0.69151063889512698</v>
      </c>
      <c r="L17">
        <f>($C17+$E17)*1000/(('Slide 19 by layers'!$C9+'Slide 19 by layers'!$E9)*IF(MOD($A17, 4)=0, 8784, 8760))</f>
        <v>0.69234527458313411</v>
      </c>
    </row>
    <row r="18" spans="1:19" x14ac:dyDescent="0.15">
      <c r="A18" s="3">
        <v>1997</v>
      </c>
      <c r="B18" s="1">
        <v>7040.3</v>
      </c>
      <c r="C18" s="1">
        <v>7068.7</v>
      </c>
      <c r="D18" s="1"/>
      <c r="E18" s="1">
        <v>-28.4</v>
      </c>
      <c r="F18" s="1"/>
      <c r="G18" s="1"/>
      <c r="H18" s="1">
        <f t="shared" si="0"/>
        <v>7040.3</v>
      </c>
      <c r="I18" s="4">
        <f t="shared" si="1"/>
        <v>-7.1639096896108923E-3</v>
      </c>
      <c r="K18">
        <f>C18*1000/('Slide 19 by layers'!C10*IF(MOD($A18, 4)=0, 8784, 8760))</f>
        <v>0.68210416208308722</v>
      </c>
      <c r="L18">
        <f>($C18+$E18)*1000/(('Slide 19 by layers'!$C10+'Slide 19 by layers'!$E10)*IF(MOD($A18, 4)=0, 8784, 8760))</f>
        <v>0.68340749541825863</v>
      </c>
    </row>
    <row r="19" spans="1:19" x14ac:dyDescent="0.15">
      <c r="A19" s="3">
        <v>1998</v>
      </c>
      <c r="B19" s="1">
        <v>6938.3</v>
      </c>
      <c r="C19" s="1">
        <v>6989.3</v>
      </c>
      <c r="D19" s="1"/>
      <c r="E19" s="1">
        <v>-51</v>
      </c>
      <c r="F19" s="1"/>
      <c r="G19" s="1"/>
      <c r="H19" s="1">
        <f t="shared" si="0"/>
        <v>6938.3</v>
      </c>
      <c r="I19" s="4">
        <f t="shared" si="1"/>
        <v>-1.4488018976464123E-2</v>
      </c>
      <c r="K19">
        <f>C19*1000/('Slide 19 by layers'!C11*IF(MOD($A19, 4)=0, 8784, 8760))</f>
        <v>0.69865612679829503</v>
      </c>
      <c r="L19">
        <f>($C19+$E19)*1000/(('Slide 19 by layers'!$C11+'Slide 19 by layers'!$E11)*IF(MOD($A19, 4)=0, 8784, 8760))</f>
        <v>0.70030360653884505</v>
      </c>
    </row>
    <row r="20" spans="1:19" x14ac:dyDescent="0.15">
      <c r="A20" s="3">
        <v>1999</v>
      </c>
      <c r="B20" s="1">
        <v>6997.9</v>
      </c>
      <c r="C20" s="1">
        <v>7068.2999999999993</v>
      </c>
      <c r="D20" s="1"/>
      <c r="E20" s="1">
        <v>-70.400000000000006</v>
      </c>
      <c r="F20" s="1"/>
      <c r="G20" s="1"/>
      <c r="H20" s="1">
        <f t="shared" si="0"/>
        <v>6997.9</v>
      </c>
      <c r="I20" s="4">
        <f t="shared" si="1"/>
        <v>8.5900004323824497E-3</v>
      </c>
      <c r="K20">
        <f>C20*1000/('Slide 19 by layers'!C12*IF(MOD($A20, 4)=0, 8784, 8760))</f>
        <v>0.710910626998974</v>
      </c>
      <c r="L20">
        <f>($C20+$E20)*1000/(('Slide 19 by layers'!$C12+'Slide 19 by layers'!$E12)*IF(MOD($A20, 4)=0, 8784, 8760))</f>
        <v>0.71325627853881279</v>
      </c>
    </row>
    <row r="21" spans="1:19" x14ac:dyDescent="0.15">
      <c r="A21" s="3">
        <v>2000</v>
      </c>
      <c r="B21" s="1">
        <v>7211.8</v>
      </c>
      <c r="C21" s="1">
        <v>7303.3</v>
      </c>
      <c r="D21" s="1"/>
      <c r="E21" s="1">
        <v>-91.5</v>
      </c>
      <c r="F21" s="1"/>
      <c r="G21" s="1"/>
      <c r="H21" s="1">
        <f t="shared" si="0"/>
        <v>7211.8</v>
      </c>
      <c r="I21" s="4">
        <f t="shared" si="1"/>
        <v>3.0566312750968327E-2</v>
      </c>
      <c r="K21">
        <f>C21*1000/('Slide 19 by layers'!C13*IF(MOD($A21, 4)=0, 8784, 8760))</f>
        <v>0.7028166943047145</v>
      </c>
      <c r="L21">
        <f>($C21+$E21)*1000/(('Slide 19 by layers'!$C13+'Slide 19 by layers'!$E13)*IF(MOD($A21, 4)=0, 8784, 8760))</f>
        <v>0.70533976176616031</v>
      </c>
    </row>
    <row r="22" spans="1:19" x14ac:dyDescent="0.15">
      <c r="A22" s="3">
        <v>2001</v>
      </c>
      <c r="B22" s="1">
        <v>7276.7</v>
      </c>
      <c r="C22" s="1">
        <v>7386.5</v>
      </c>
      <c r="D22" s="1">
        <v>0</v>
      </c>
      <c r="E22" s="1">
        <v>-109.8</v>
      </c>
      <c r="F22" s="1"/>
      <c r="G22" s="1"/>
      <c r="H22" s="1">
        <f t="shared" si="0"/>
        <v>7276.7</v>
      </c>
      <c r="I22" s="4">
        <f t="shared" si="1"/>
        <v>8.9991402978450985E-3</v>
      </c>
      <c r="K22">
        <f>C22*1000/('Slide 19 by layers'!C14*IF(MOD($A22, 4)=0, 8784, 8760))</f>
        <v>0.69456982088721386</v>
      </c>
      <c r="L22">
        <f>($C22+$E22)*1000/(('Slide 19 by layers'!$C14+'Slide 19 by layers'!$E14)*IF(MOD($A22, 4)=0, 8784, 8760))</f>
        <v>0.69745887152118824</v>
      </c>
    </row>
    <row r="23" spans="1:19" x14ac:dyDescent="0.15">
      <c r="A23" s="3">
        <v>2002</v>
      </c>
      <c r="B23" s="1">
        <v>7390.4</v>
      </c>
      <c r="C23" s="1">
        <v>7511.7999999999993</v>
      </c>
      <c r="D23" s="1">
        <v>0</v>
      </c>
      <c r="E23" s="1">
        <v>-121.4</v>
      </c>
      <c r="F23" s="1"/>
      <c r="G23" s="1"/>
      <c r="H23" s="1">
        <f t="shared" si="0"/>
        <v>7390.4</v>
      </c>
      <c r="I23" s="4">
        <f t="shared" si="1"/>
        <v>1.5625214726455727E-2</v>
      </c>
      <c r="K23">
        <f>C23*1000/('Slide 19 by layers'!C15*IF(MOD($A23, 4)=0, 8784, 8760))</f>
        <v>0.69659741309919909</v>
      </c>
      <c r="L23">
        <f>($C23+$E23)*1000/(('Slide 19 by layers'!$C15+'Slide 19 by layers'!$E15)*IF(MOD($A23, 4)=0, 8784, 8760))</f>
        <v>0.70070844521306452</v>
      </c>
    </row>
    <row r="24" spans="1:19" x14ac:dyDescent="0.15">
      <c r="A24" s="3">
        <v>2003</v>
      </c>
      <c r="B24" s="1">
        <v>7522.2</v>
      </c>
      <c r="C24" s="1">
        <v>7658</v>
      </c>
      <c r="D24" s="1">
        <v>0</v>
      </c>
      <c r="E24" s="1">
        <v>-135.80000000000001</v>
      </c>
      <c r="F24" s="1"/>
      <c r="G24" s="1"/>
      <c r="H24" s="1">
        <f t="shared" si="0"/>
        <v>7522.2</v>
      </c>
      <c r="I24" s="4">
        <f t="shared" si="1"/>
        <v>1.7833946741719009E-2</v>
      </c>
      <c r="K24">
        <f>C24*1000/('Slide 19 by layers'!C16*IF(MOD($A24, 4)=0, 8784, 8760))</f>
        <v>0.68726486890095062</v>
      </c>
      <c r="L24">
        <f>($C24+$E24)*1000/(('Slide 19 by layers'!$C16+'Slide 19 by layers'!$E16)*IF(MOD($A24, 4)=0, 8784, 8760))</f>
        <v>0.69138376017470715</v>
      </c>
      <c r="R24">
        <f>AVERAGE(P27:P40)/AVERAGE(Q27:Q40)</f>
        <v>0.92477463843444585</v>
      </c>
    </row>
    <row r="25" spans="1:19" x14ac:dyDescent="0.15">
      <c r="A25" s="3">
        <v>2004</v>
      </c>
      <c r="B25" s="1">
        <v>7732.8</v>
      </c>
      <c r="C25" s="1">
        <v>7883.6</v>
      </c>
      <c r="D25" s="1">
        <v>0</v>
      </c>
      <c r="E25" s="1">
        <v>-150.80000000000001</v>
      </c>
      <c r="F25" s="1"/>
      <c r="G25" s="1"/>
      <c r="H25" s="1">
        <f t="shared" si="0"/>
        <v>7732.8</v>
      </c>
      <c r="I25" s="4">
        <f t="shared" si="1"/>
        <v>2.79971284996412E-2</v>
      </c>
      <c r="K25">
        <f>C25*1000/('Slide 19 by layers'!C17*IF(MOD($A25, 4)=0, 8784, 8760))</f>
        <v>0.68250604278778559</v>
      </c>
      <c r="L25">
        <f>($C25+$E25)*1000/(('Slide 19 by layers'!$C17+'Slide 19 by layers'!$E17)*IF(MOD($A25, 4)=0, 8784, 8760))</f>
        <v>0.68721925749606483</v>
      </c>
    </row>
    <row r="26" spans="1:19" x14ac:dyDescent="0.15">
      <c r="A26" s="3">
        <v>2005</v>
      </c>
      <c r="B26" s="1">
        <v>7721.3</v>
      </c>
      <c r="C26" s="1">
        <v>7894.3</v>
      </c>
      <c r="D26" s="1">
        <v>-0.1</v>
      </c>
      <c r="E26" s="1">
        <v>-172.9</v>
      </c>
      <c r="F26" s="1"/>
      <c r="G26" s="1"/>
      <c r="H26" s="1">
        <f t="shared" si="0"/>
        <v>7721.3</v>
      </c>
      <c r="I26" s="4">
        <f t="shared" si="1"/>
        <v>-1.4871715290709631E-3</v>
      </c>
      <c r="K26">
        <f>C26*1000/('Slide 19 by layers'!C18*IF(MOD($A26, 4)=0, 8784, 8760))</f>
        <v>0.71070646615674915</v>
      </c>
      <c r="L26">
        <f>($C26+$E26)*1000/(('Slide 19 by layers'!$C18+'Slide 19 by layers'!$E18)*IF(MOD($A26, 4)=0, 8784, 8760))</f>
        <v>0.71661654972714117</v>
      </c>
      <c r="P26" t="s">
        <v>27</v>
      </c>
      <c r="Q26" t="s">
        <v>28</v>
      </c>
      <c r="R26" t="s">
        <v>30</v>
      </c>
      <c r="S26" t="s">
        <v>32</v>
      </c>
    </row>
    <row r="27" spans="1:19" x14ac:dyDescent="0.15">
      <c r="A27" s="3">
        <v>2006</v>
      </c>
      <c r="B27" s="1">
        <v>7700.6</v>
      </c>
      <c r="C27" s="1">
        <v>7903.3</v>
      </c>
      <c r="D27" s="1">
        <v>-0.5</v>
      </c>
      <c r="E27" s="1">
        <v>-202.2</v>
      </c>
      <c r="F27" s="1"/>
      <c r="G27" s="1"/>
      <c r="H27" s="1">
        <f t="shared" si="0"/>
        <v>7700.6</v>
      </c>
      <c r="I27" s="4">
        <f t="shared" si="1"/>
        <v>-2.6808957040912462E-3</v>
      </c>
      <c r="K27">
        <f>C27*1000/('Slide 19 by layers'!C19*IF(MOD($A27, 4)=0, 8784, 8760))</f>
        <v>0.6897577953723486</v>
      </c>
      <c r="L27">
        <f>($C27+$E27)*1000/(('Slide 19 by layers'!$C19+'Slide 19 by layers'!$E19)*IF(MOD($A27, 4)=0, 8784, 8760))</f>
        <v>0.69495731586261666</v>
      </c>
      <c r="O27" cm="1">
        <f t="array" ref="O27:P40">A27:B40</f>
        <v>2006</v>
      </c>
      <c r="P27">
        <v>7700.6</v>
      </c>
      <c r="Q27">
        <v>8381.4789999999994</v>
      </c>
      <c r="R27">
        <f>$R$24*Q27</f>
        <v>7750.9792117709003</v>
      </c>
    </row>
    <row r="28" spans="1:19" x14ac:dyDescent="0.15">
      <c r="A28" s="3">
        <v>2007</v>
      </c>
      <c r="B28" s="1">
        <v>7675.4</v>
      </c>
      <c r="C28" s="1">
        <v>7944.2</v>
      </c>
      <c r="D28" s="1">
        <v>-3</v>
      </c>
      <c r="E28" s="1">
        <v>-265.8</v>
      </c>
      <c r="F28" s="1"/>
      <c r="G28" s="1"/>
      <c r="H28" s="1">
        <f t="shared" si="0"/>
        <v>7675.4</v>
      </c>
      <c r="I28" s="4">
        <f t="shared" si="1"/>
        <v>-3.2724722748878055E-3</v>
      </c>
      <c r="K28">
        <f>C28*1000/('Slide 19 by layers'!C20*IF(MOD($A28, 4)=0, 8784, 8760))</f>
        <v>0.71127227146566385</v>
      </c>
      <c r="L28">
        <f>($C28+$E28)*1000/(('Slide 19 by layers'!$C20+'Slide 19 by layers'!$E20)*IF(MOD($A28, 4)=0, 8784, 8760))</f>
        <v>0.72083032924777701</v>
      </c>
      <c r="O28">
        <v>2007</v>
      </c>
      <c r="P28">
        <v>7675.4</v>
      </c>
      <c r="Q28">
        <v>8365.50252</v>
      </c>
      <c r="R28">
        <f t="shared" ref="R28:R40" si="2">$R$24*Q28</f>
        <v>7736.2045682554453</v>
      </c>
    </row>
    <row r="29" spans="1:19" x14ac:dyDescent="0.15">
      <c r="A29" s="3">
        <v>2008</v>
      </c>
      <c r="B29" s="1">
        <v>7556</v>
      </c>
      <c r="C29" s="1">
        <v>7949</v>
      </c>
      <c r="D29" s="1">
        <v>-6.7</v>
      </c>
      <c r="E29" s="1">
        <v>-386.3</v>
      </c>
      <c r="F29" s="1"/>
      <c r="G29" s="1"/>
      <c r="H29" s="1">
        <f t="shared" si="0"/>
        <v>7556</v>
      </c>
      <c r="I29" s="4">
        <f t="shared" si="1"/>
        <v>-1.5556192511139488E-2</v>
      </c>
      <c r="K29">
        <f>C29*1000/('Slide 19 by layers'!C21*IF(MOD($A29, 4)=0, 8784, 8760))</f>
        <v>0.7222193148102114</v>
      </c>
      <c r="L29">
        <f>($C29+$E29)*1000/(('Slide 19 by layers'!$C21+'Slide 19 by layers'!$E21)*IF(MOD($A29, 4)=0, 8784, 8760))</f>
        <v>0.73712595441275541</v>
      </c>
      <c r="O29">
        <v>2008</v>
      </c>
      <c r="P29">
        <v>7556</v>
      </c>
      <c r="Q29">
        <v>8184.6190760929103</v>
      </c>
      <c r="R29">
        <f t="shared" si="2"/>
        <v>7568.9281468174895</v>
      </c>
    </row>
    <row r="30" spans="1:19" x14ac:dyDescent="0.15">
      <c r="A30" s="3">
        <v>2009</v>
      </c>
      <c r="B30" s="1">
        <v>7377.5</v>
      </c>
      <c r="C30" s="1">
        <v>7887.6</v>
      </c>
      <c r="D30" s="1">
        <v>-17</v>
      </c>
      <c r="E30" s="1">
        <v>-493.1</v>
      </c>
      <c r="F30" s="1"/>
      <c r="G30" s="1"/>
      <c r="H30" s="1">
        <f t="shared" si="0"/>
        <v>7377.5</v>
      </c>
      <c r="I30" s="4">
        <f t="shared" si="1"/>
        <v>-2.3623610375860249E-2</v>
      </c>
      <c r="K30">
        <f>C30*1000/('Slide 19 by layers'!C22*IF(MOD($A30, 4)=0, 8784, 8760))</f>
        <v>0.68524426096203161</v>
      </c>
      <c r="L30">
        <f>($C30+$E30)*1000/(('Slide 19 by layers'!$C22+'Slide 19 by layers'!$E22)*IF(MOD($A30, 4)=0, 8784, 8760))</f>
        <v>0.69646947571469475</v>
      </c>
      <c r="O30">
        <v>2009</v>
      </c>
      <c r="P30">
        <v>7377.5</v>
      </c>
      <c r="Q30">
        <v>8013.2359699999997</v>
      </c>
      <c r="R30">
        <f t="shared" si="2"/>
        <v>7410.4373968466462</v>
      </c>
    </row>
    <row r="31" spans="1:19" x14ac:dyDescent="0.15">
      <c r="A31" s="3">
        <v>2010</v>
      </c>
      <c r="B31" s="1">
        <v>7277.2</v>
      </c>
      <c r="C31" s="1">
        <v>7870.4</v>
      </c>
      <c r="D31" s="1">
        <v>-29.2</v>
      </c>
      <c r="E31" s="1">
        <v>-564</v>
      </c>
      <c r="F31" s="1"/>
      <c r="G31" s="1"/>
      <c r="H31" s="1">
        <f t="shared" si="0"/>
        <v>7277.2</v>
      </c>
      <c r="I31" s="4">
        <f t="shared" si="1"/>
        <v>-1.3595391392748235E-2</v>
      </c>
      <c r="K31">
        <f>C31*1000/('Slide 19 by layers'!C23*IF(MOD($A31, 4)=0, 8784, 8760))</f>
        <v>0.70027084067379175</v>
      </c>
      <c r="L31">
        <f>($C31+$E31)*1000/(('Slide 19 by layers'!$C23+'Slide 19 by layers'!$E23)*IF(MOD($A31, 4)=0, 8784, 8760))</f>
        <v>0.71778306965631611</v>
      </c>
      <c r="O31">
        <v>2010</v>
      </c>
      <c r="P31">
        <v>7277.2</v>
      </c>
      <c r="Q31">
        <v>7932.9710800000203</v>
      </c>
      <c r="R31">
        <f t="shared" si="2"/>
        <v>7336.210462217934</v>
      </c>
    </row>
    <row r="32" spans="1:19" x14ac:dyDescent="0.15">
      <c r="A32" s="3">
        <v>2011</v>
      </c>
      <c r="B32" s="1">
        <v>7242.2999999999993</v>
      </c>
      <c r="C32" s="1">
        <v>7926.4</v>
      </c>
      <c r="D32" s="1">
        <v>-57.6</v>
      </c>
      <c r="E32" s="1">
        <v>-627.4</v>
      </c>
      <c r="F32" s="1">
        <v>0.9</v>
      </c>
      <c r="G32" s="1"/>
      <c r="H32" s="1">
        <f t="shared" si="0"/>
        <v>7242.2999999999993</v>
      </c>
      <c r="I32" s="4">
        <f t="shared" si="1"/>
        <v>-4.7958005826417294E-3</v>
      </c>
      <c r="K32">
        <f>C32*1000/('Slide 19 by layers'!C24*IF(MOD($A32, 4)=0, 8784, 8760))</f>
        <v>0.72619597323306728</v>
      </c>
      <c r="L32">
        <f>($C32+$E32)*1000/(('Slide 19 by layers'!$C24+'Slide 19 by layers'!$E24)*IF(MOD($A32, 4)=0, 8784, 8760))</f>
        <v>0.74129820114073997</v>
      </c>
      <c r="O32">
        <v>2011</v>
      </c>
      <c r="P32">
        <v>7242.2999999999993</v>
      </c>
      <c r="Q32">
        <v>7869.4894700000204</v>
      </c>
      <c r="R32">
        <f t="shared" si="2"/>
        <v>7277.5042792829481</v>
      </c>
    </row>
    <row r="33" spans="1:21" x14ac:dyDescent="0.15">
      <c r="A33" s="3">
        <v>2012</v>
      </c>
      <c r="B33" s="1">
        <v>6976</v>
      </c>
      <c r="C33" s="1">
        <v>7829.5</v>
      </c>
      <c r="D33" s="1">
        <v>-130.80000000000001</v>
      </c>
      <c r="E33" s="1">
        <v>-725.2</v>
      </c>
      <c r="F33" s="1">
        <v>2.5</v>
      </c>
      <c r="G33" s="1"/>
      <c r="H33" s="1">
        <f t="shared" si="0"/>
        <v>6976</v>
      </c>
      <c r="I33" s="4">
        <f t="shared" si="1"/>
        <v>-3.6770086850862249E-2</v>
      </c>
      <c r="K33">
        <f>C33*1000/('Slide 19 by layers'!C25*IF(MOD($A33, 4)=0, 8784, 8760))</f>
        <v>0.70128758532429325</v>
      </c>
      <c r="L33">
        <f>($C33+$E33)*1000/(('Slide 19 by layers'!$C25+'Slide 19 by layers'!$E25)*IF(MOD($A33, 4)=0, 8784, 8760))</f>
        <v>0.72019351950522847</v>
      </c>
      <c r="O33">
        <v>2012</v>
      </c>
      <c r="P33">
        <v>6976</v>
      </c>
      <c r="Q33">
        <v>7543.14787144806</v>
      </c>
      <c r="R33">
        <f t="shared" si="2"/>
        <v>6975.7118454759393</v>
      </c>
      <c r="S33">
        <v>7536.1253419999903</v>
      </c>
      <c r="T33">
        <v>1E-3</v>
      </c>
    </row>
    <row r="34" spans="1:21" x14ac:dyDescent="0.15">
      <c r="A34" s="3">
        <v>2013</v>
      </c>
      <c r="B34" s="1">
        <v>6858.5</v>
      </c>
      <c r="C34" s="1">
        <v>7976.4000000000005</v>
      </c>
      <c r="D34" s="1">
        <v>-318.8</v>
      </c>
      <c r="E34" s="1">
        <v>-803.3</v>
      </c>
      <c r="F34" s="1">
        <v>4.2</v>
      </c>
      <c r="G34" s="1"/>
      <c r="H34" s="1">
        <f t="shared" si="0"/>
        <v>6858.5</v>
      </c>
      <c r="I34" s="4">
        <f t="shared" si="1"/>
        <v>-1.6843463302752326E-2</v>
      </c>
      <c r="K34">
        <f>C34*1000/('Slide 19 by layers'!C26*IF(MOD($A34, 4)=0, 8784, 8760))</f>
        <v>0.71136558219178092</v>
      </c>
      <c r="L34">
        <f>($C34+$E34)*1000/(('Slide 19 by layers'!$C26+'Slide 19 by layers'!$E26)*IF(MOD($A34, 4)=0, 8784, 8760))</f>
        <v>0.72851159427355006</v>
      </c>
      <c r="O34">
        <v>2013</v>
      </c>
      <c r="P34">
        <v>6858.5</v>
      </c>
      <c r="Q34">
        <v>7420.1559899999702</v>
      </c>
      <c r="R34">
        <f t="shared" si="2"/>
        <v>6861.9720727794102</v>
      </c>
      <c r="S34">
        <v>7367.8376949999983</v>
      </c>
    </row>
    <row r="35" spans="1:21" x14ac:dyDescent="0.15">
      <c r="A35" s="3">
        <v>2014</v>
      </c>
      <c r="B35" s="1">
        <v>6781.7</v>
      </c>
      <c r="C35" s="1">
        <v>8123.6</v>
      </c>
      <c r="D35" s="1">
        <v>-464.5</v>
      </c>
      <c r="E35" s="1">
        <v>-883.1</v>
      </c>
      <c r="F35" s="1">
        <v>5.7</v>
      </c>
      <c r="G35" s="1"/>
      <c r="H35" s="1">
        <f t="shared" si="0"/>
        <v>6781.7</v>
      </c>
      <c r="I35" s="4">
        <f t="shared" si="1"/>
        <v>-1.1197783771961789E-2</v>
      </c>
      <c r="K35">
        <f>C35*1000/('Slide 19 by layers'!C27*IF(MOD($A35, 4)=0, 8784, 8760))</f>
        <v>0.70898440227333026</v>
      </c>
      <c r="L35">
        <f>($C35+$E35)*1000/(('Slide 19 by layers'!$C27+'Slide 19 by layers'!$E27)*IF(MOD($A35, 4)=0, 8784, 8760))</f>
        <v>0.72440060989518928</v>
      </c>
      <c r="O35">
        <v>2014</v>
      </c>
      <c r="P35">
        <v>6781.7</v>
      </c>
      <c r="Q35">
        <v>7314.42886</v>
      </c>
      <c r="R35">
        <f t="shared" si="2"/>
        <v>6764.1983043609762</v>
      </c>
      <c r="S35">
        <v>7356.1589419999991</v>
      </c>
    </row>
    <row r="36" spans="1:21" x14ac:dyDescent="0.15">
      <c r="A36" s="3">
        <v>2015</v>
      </c>
      <c r="B36" s="1">
        <v>6754.1</v>
      </c>
      <c r="C36" s="1">
        <v>8280.1</v>
      </c>
      <c r="D36" s="1">
        <v>-572</v>
      </c>
      <c r="E36" s="1">
        <v>-962.9</v>
      </c>
      <c r="F36" s="1">
        <v>8.9</v>
      </c>
      <c r="G36" s="1"/>
      <c r="H36" s="1">
        <f t="shared" si="0"/>
        <v>6754.1</v>
      </c>
      <c r="I36" s="4">
        <f t="shared" si="1"/>
        <v>-4.0697760148634687E-3</v>
      </c>
      <c r="K36">
        <f>C36*1000/('Slide 19 by layers'!C28*IF(MOD($A36, 4)=0, 8784, 8760))</f>
        <v>0.68593388605019512</v>
      </c>
      <c r="L36">
        <f>($C36+$E36)*1000/(('Slide 19 by layers'!$C28+'Slide 19 by layers'!$E28)*IF(MOD($A36, 4)=0, 8784, 8760))</f>
        <v>0.69608066971080673</v>
      </c>
      <c r="O36">
        <v>2015</v>
      </c>
      <c r="P36">
        <v>6754.1</v>
      </c>
      <c r="Q36">
        <v>7291.3324899999798</v>
      </c>
      <c r="R36">
        <f t="shared" si="2"/>
        <v>6742.8393671450594</v>
      </c>
      <c r="S36">
        <v>7229.7647429999897</v>
      </c>
    </row>
    <row r="37" spans="1:21" x14ac:dyDescent="0.15">
      <c r="A37" s="3">
        <v>2016</v>
      </c>
      <c r="B37" s="1">
        <v>6660.2</v>
      </c>
      <c r="C37" s="1">
        <v>8353.2344840000005</v>
      </c>
      <c r="D37" s="1">
        <v>-664.5</v>
      </c>
      <c r="E37" s="1">
        <v>-1040.4000000000001</v>
      </c>
      <c r="F37" s="1">
        <v>11.9</v>
      </c>
      <c r="G37" s="1"/>
      <c r="H37" s="1">
        <f t="shared" si="0"/>
        <v>6660.2</v>
      </c>
      <c r="I37" s="4">
        <f t="shared" si="1"/>
        <v>-1.3902666528479046E-2</v>
      </c>
      <c r="K37">
        <f>C37*1000/('Slide 19 by layers'!C29*IF(MOD($A37, 4)=0, 8784, 8760))</f>
        <v>0.69211077869515303</v>
      </c>
      <c r="L37">
        <f>($C37+$E37)*1000/(('Slide 19 by layers'!$C29+'Slide 19 by layers'!$E29)*IF(MOD($A37, 4)=0, 8784, 8760))</f>
        <v>0.70373422398674612</v>
      </c>
      <c r="O37">
        <v>2016</v>
      </c>
      <c r="P37">
        <v>6660.2</v>
      </c>
      <c r="Q37">
        <v>7133.6513896175102</v>
      </c>
      <c r="R37">
        <f t="shared" si="2"/>
        <v>6597.0198845509149</v>
      </c>
      <c r="S37">
        <v>7207.1413809999995</v>
      </c>
    </row>
    <row r="38" spans="1:21" x14ac:dyDescent="0.15">
      <c r="A38" s="3">
        <v>2017</v>
      </c>
      <c r="B38" s="1">
        <v>6548.7</v>
      </c>
      <c r="C38" s="1">
        <v>8439.7581630000004</v>
      </c>
      <c r="D38" s="1">
        <v>-784.6</v>
      </c>
      <c r="E38" s="1">
        <v>-1122.4000000000001</v>
      </c>
      <c r="F38" s="1">
        <v>15.9</v>
      </c>
      <c r="G38" s="1"/>
      <c r="H38" s="1">
        <f t="shared" si="0"/>
        <v>6548.7</v>
      </c>
      <c r="I38" s="4">
        <f t="shared" si="1"/>
        <v>-1.6741239001831776E-2</v>
      </c>
      <c r="K38">
        <f>C38*1000/('Slide 19 by layers'!C30*IF(MOD($A38, 4)=0, 8784, 8760))</f>
        <v>0.69764135602551258</v>
      </c>
      <c r="L38">
        <f>($C38+$E38)*1000/(('Slide 19 by layers'!$C30+'Slide 19 by layers'!$E30)*IF(MOD($A38, 4)=0, 8784, 8760))</f>
        <v>0.71030175067172996</v>
      </c>
      <c r="O38">
        <v>2017</v>
      </c>
      <c r="P38">
        <v>6548.7</v>
      </c>
      <c r="Q38">
        <v>7033.9261699999897</v>
      </c>
      <c r="R38">
        <f t="shared" si="2"/>
        <v>6504.7965306363267</v>
      </c>
      <c r="S38">
        <v>7089.9059530000004</v>
      </c>
    </row>
    <row r="39" spans="1:21" x14ac:dyDescent="0.15">
      <c r="A39" s="3">
        <v>2018</v>
      </c>
      <c r="B39" s="1">
        <v>6525.7</v>
      </c>
      <c r="C39" s="1">
        <v>8512.8000000000011</v>
      </c>
      <c r="D39" s="1">
        <v>-800.7</v>
      </c>
      <c r="E39" s="1">
        <v>-1206.1000000000001</v>
      </c>
      <c r="F39" s="1">
        <v>19.7</v>
      </c>
      <c r="G39" s="1"/>
      <c r="H39" s="1">
        <f t="shared" si="0"/>
        <v>6525.7</v>
      </c>
      <c r="I39" s="4">
        <f t="shared" si="1"/>
        <v>-3.5121474491119908E-3</v>
      </c>
      <c r="K39">
        <f>C39*1000/('Slide 19 by layers'!C31*IF(MOD($A39, 4)=0, 8784, 8760))</f>
        <v>0.68483496963904755</v>
      </c>
      <c r="L39">
        <f>($C39+$E39)*1000/(('Slide 19 by layers'!$C31+'Slide 19 by layers'!$E31)*IF(MOD($A39, 4)=0, 8784, 8760))</f>
        <v>0.70566681346529769</v>
      </c>
      <c r="O39">
        <v>2018</v>
      </c>
      <c r="P39">
        <v>6525.7</v>
      </c>
      <c r="Q39">
        <v>7002.2526299999799</v>
      </c>
      <c r="R39">
        <f t="shared" si="2"/>
        <v>6475.5056441348788</v>
      </c>
      <c r="S39">
        <v>7053.1819430000005</v>
      </c>
    </row>
    <row r="40" spans="1:21" x14ac:dyDescent="0.15">
      <c r="A40" s="3">
        <v>2019</v>
      </c>
      <c r="B40" s="1">
        <v>6563.1</v>
      </c>
      <c r="C40" s="1">
        <v>8696.2999999999993</v>
      </c>
      <c r="D40" s="1">
        <v>-875.30000000000007</v>
      </c>
      <c r="E40" s="1">
        <v>-1292.2000000000003</v>
      </c>
      <c r="F40" s="1">
        <v>25.700000000000003</v>
      </c>
      <c r="G40" s="1">
        <v>0.2</v>
      </c>
      <c r="H40" s="1">
        <f t="shared" ref="H40:H71" si="3">SUM(C40:G40)</f>
        <v>6554.6999999999989</v>
      </c>
      <c r="I40" s="4">
        <f t="shared" si="1"/>
        <v>4.4439676969518782E-3</v>
      </c>
      <c r="K40">
        <f>C40*1000/('Slide 19 by layers'!C32*IF(MOD($A40, 4)=0, 8784, 8760))</f>
        <v>0.69997428848106069</v>
      </c>
      <c r="L40">
        <f>($C40+$E40)*1000/(('Slide 19 by layers'!$C32+'Slide 19 by layers'!$E32)*IF(MOD($A40, 4)=0, 8784, 8760))</f>
        <v>0.72468631557992258</v>
      </c>
      <c r="O40">
        <v>2019</v>
      </c>
      <c r="P40">
        <v>6563.1</v>
      </c>
      <c r="Q40" s="2">
        <v>7023</v>
      </c>
      <c r="R40">
        <f t="shared" si="2"/>
        <v>6494.6922857251129</v>
      </c>
    </row>
    <row r="41" spans="1:21" x14ac:dyDescent="0.15">
      <c r="A41" s="3">
        <v>2020</v>
      </c>
      <c r="B41" s="1"/>
      <c r="C41" s="1">
        <v>8769.7000000000007</v>
      </c>
      <c r="D41" s="1">
        <v>-936.50000000000011</v>
      </c>
      <c r="E41" s="1">
        <v>-1395.9</v>
      </c>
      <c r="F41" s="1">
        <v>29.6</v>
      </c>
      <c r="G41" s="1">
        <v>0.4</v>
      </c>
      <c r="H41" s="1">
        <f t="shared" si="3"/>
        <v>6467.3000000000011</v>
      </c>
      <c r="I41" s="4">
        <f t="shared" si="1"/>
        <v>-1.33339435824672E-2</v>
      </c>
      <c r="K41">
        <f>C41*1000/('Slide 19 by layers'!C33*IF(MOD($A41, 4)=0, 8784, 8760))</f>
        <v>0.69906552732992144</v>
      </c>
      <c r="L41">
        <f>($C41+$E41)*1000/(('Slide 19 by layers'!$C33+'Slide 19 by layers'!$E33)*IF(MOD($A41, 4)=0, 8784, 8760))</f>
        <v>0.72214994401375188</v>
      </c>
    </row>
    <row r="42" spans="1:21" x14ac:dyDescent="0.15">
      <c r="A42" s="3">
        <v>2021</v>
      </c>
      <c r="B42" s="1"/>
      <c r="C42" s="1">
        <v>8873.9000000000015</v>
      </c>
      <c r="D42" s="1">
        <v>-986.09999999999991</v>
      </c>
      <c r="E42" s="1">
        <v>-1509.4</v>
      </c>
      <c r="F42" s="1">
        <v>34.299999999999997</v>
      </c>
      <c r="G42" s="1">
        <v>3.6</v>
      </c>
      <c r="H42" s="1">
        <f t="shared" si="3"/>
        <v>6416.300000000002</v>
      </c>
      <c r="I42" s="4">
        <f t="shared" si="1"/>
        <v>-7.8858256150169392E-3</v>
      </c>
      <c r="K42">
        <f>C42*1000/('Slide 19 by layers'!C34*IF(MOD($A42, 4)=0, 8784, 8760))</f>
        <v>0.6982231335431559</v>
      </c>
      <c r="L42">
        <f>($C42+$E42)*1000/(('Slide 19 by layers'!$C34+'Slide 19 by layers'!$E34)*IF(MOD($A42, 4)=0, 8784, 8760))</f>
        <v>0.71998445680433099</v>
      </c>
      <c r="P42" t="s">
        <v>27</v>
      </c>
      <c r="Q42">
        <f>AVERAGE(_xlfn.ANCHORARRAY(P44))/AVERAGE(S44:S57)</f>
        <v>0.93336564356390228</v>
      </c>
      <c r="S42" t="s">
        <v>35</v>
      </c>
    </row>
    <row r="43" spans="1:21" x14ac:dyDescent="0.15">
      <c r="A43" s="3">
        <v>2022</v>
      </c>
      <c r="B43" s="1"/>
      <c r="C43" s="1">
        <v>9037.4999999999982</v>
      </c>
      <c r="D43" s="1">
        <v>-1042.8000000000002</v>
      </c>
      <c r="E43" s="1">
        <v>-1613.2000000000003</v>
      </c>
      <c r="F43" s="1">
        <v>41.1</v>
      </c>
      <c r="G43" s="1">
        <v>8.3000000000000007</v>
      </c>
      <c r="H43" s="1">
        <f t="shared" si="3"/>
        <v>6430.8999999999987</v>
      </c>
      <c r="I43" s="4">
        <f t="shared" si="1"/>
        <v>2.2754547013070781E-3</v>
      </c>
      <c r="K43">
        <f>C43*1000/('Slide 19 by layers'!C35*IF(MOD($A43, 4)=0, 8784, 8760))</f>
        <v>0.7009535591922752</v>
      </c>
      <c r="L43">
        <f>($C43+$E43)*1000/(('Slide 19 by layers'!$C35+'Slide 19 by layers'!$E35)*IF(MOD($A43, 4)=0, 8784, 8760))</f>
        <v>0.72232096055748751</v>
      </c>
      <c r="P43" t="s">
        <v>33</v>
      </c>
      <c r="Q43" t="s">
        <v>34</v>
      </c>
      <c r="R43" t="s">
        <v>3</v>
      </c>
      <c r="S43" t="str" cm="1">
        <f t="array" ref="S43:U43">P43:R43</f>
        <v>gross</v>
      </c>
      <c r="T43" t="str">
        <v>DER</v>
      </c>
      <c r="U43" t="str">
        <v>EV</v>
      </c>
    </row>
    <row r="44" spans="1:21" x14ac:dyDescent="0.15">
      <c r="A44" s="3">
        <v>2023</v>
      </c>
      <c r="B44" s="1"/>
      <c r="C44" s="1">
        <v>9185.6000000000022</v>
      </c>
      <c r="D44" s="1">
        <v>-1085.8999999999999</v>
      </c>
      <c r="E44" s="1">
        <v>-1702.8000000000002</v>
      </c>
      <c r="F44" s="1">
        <v>49.2</v>
      </c>
      <c r="G44" s="1">
        <v>11.7</v>
      </c>
      <c r="H44" s="1">
        <f t="shared" si="3"/>
        <v>6457.800000000002</v>
      </c>
      <c r="I44" s="4">
        <f t="shared" si="1"/>
        <v>4.1829292945005925E-3</v>
      </c>
      <c r="K44">
        <f>C44*1000/('Slide 19 by layers'!C36*IF(MOD($A44, 4)=0, 8784, 8760))</f>
        <v>0.70308248278435537</v>
      </c>
      <c r="L44">
        <f>($C44+$E44)*1000/(('Slide 19 by layers'!$C36+'Slide 19 by layers'!$E36)*IF(MOD($A44, 4)=0, 8784, 8760))</f>
        <v>0.72354997522288456</v>
      </c>
      <c r="O44" cm="1">
        <f t="array" ref="O44:O57">A27:A40</f>
        <v>2006</v>
      </c>
      <c r="P44" s="1" cm="1">
        <f t="array" ref="P44:P57">C27:C40+E27:E40</f>
        <v>7701.1</v>
      </c>
      <c r="Q44" s="1" cm="1">
        <f t="array" ref="Q44:Q57">-D27:D40</f>
        <v>0.5</v>
      </c>
      <c r="R44" s="1" cm="1">
        <f t="array" ref="R44:R57">F27:F40</f>
        <v>0</v>
      </c>
      <c r="S44" s="1" cm="1">
        <f t="array" ref="S44:U57">P62:R75</f>
        <v>8381.4789999999994</v>
      </c>
      <c r="T44" s="1">
        <v>0</v>
      </c>
      <c r="U44" s="1">
        <v>0</v>
      </c>
    </row>
    <row r="45" spans="1:21" x14ac:dyDescent="0.15">
      <c r="A45" s="3">
        <v>2024</v>
      </c>
      <c r="B45" s="1"/>
      <c r="C45" s="1">
        <v>9355.7999999999993</v>
      </c>
      <c r="D45" s="1">
        <v>-1115.2</v>
      </c>
      <c r="E45" s="1">
        <v>-1793.4</v>
      </c>
      <c r="F45" s="1">
        <v>59.7</v>
      </c>
      <c r="G45" s="1">
        <v>15.5</v>
      </c>
      <c r="H45" s="1">
        <f t="shared" si="3"/>
        <v>6522.3999999999987</v>
      </c>
      <c r="I45" s="4">
        <f t="shared" si="1"/>
        <v>1.0003406732942643E-2</v>
      </c>
      <c r="K45">
        <f>C45*1000/('Slide 19 by layers'!C37*IF(MOD($A45, 4)=0, 8784, 8760))</f>
        <v>0.70463009906080143</v>
      </c>
      <c r="L45">
        <f>($C45+$E45)*1000/(('Slide 19 by layers'!$C37+'Slide 19 by layers'!$E37)*IF(MOD($A45, 4)=0, 8784, 8760))</f>
        <v>0.72598843830180593</v>
      </c>
      <c r="O45">
        <v>2007</v>
      </c>
      <c r="P45" s="1">
        <v>7678.4</v>
      </c>
      <c r="Q45" s="1">
        <v>3</v>
      </c>
      <c r="R45" s="1">
        <v>0</v>
      </c>
      <c r="S45" s="1">
        <v>8365.50252</v>
      </c>
      <c r="T45" s="1">
        <v>0</v>
      </c>
      <c r="U45" s="1">
        <v>0</v>
      </c>
    </row>
    <row r="46" spans="1:21" x14ac:dyDescent="0.15">
      <c r="A46" s="3">
        <v>2025</v>
      </c>
      <c r="B46" s="1"/>
      <c r="C46" s="1">
        <v>9524.4</v>
      </c>
      <c r="D46" s="1">
        <v>-1140.7</v>
      </c>
      <c r="E46" s="1">
        <v>-1886.7000000000003</v>
      </c>
      <c r="F46" s="1">
        <v>72.099999999999994</v>
      </c>
      <c r="G46" s="1">
        <v>20</v>
      </c>
      <c r="H46" s="1">
        <f t="shared" si="3"/>
        <v>6589.0999999999985</v>
      </c>
      <c r="I46" s="4">
        <f t="shared" si="1"/>
        <v>1.0226297068563595E-2</v>
      </c>
      <c r="K46">
        <f>C46*1000/('Slide 19 by layers'!C38*IF(MOD($A46, 4)=0, 8784, 8760))</f>
        <v>0.7021140335141447</v>
      </c>
      <c r="L46">
        <f>($C46+$E46)*1000/(('Slide 19 by layers'!$C38+'Slide 19 by layers'!$E38)*IF(MOD($A46, 4)=0, 8784, 8760))</f>
        <v>0.72158123038944233</v>
      </c>
      <c r="O46">
        <v>2008</v>
      </c>
      <c r="P46" s="1">
        <v>7562.7</v>
      </c>
      <c r="Q46" s="1">
        <v>6.7</v>
      </c>
      <c r="R46" s="1">
        <v>0</v>
      </c>
      <c r="S46" s="1">
        <v>8207.0426900000093</v>
      </c>
      <c r="T46" s="1">
        <v>0</v>
      </c>
      <c r="U46" s="1">
        <v>0</v>
      </c>
    </row>
    <row r="47" spans="1:21" x14ac:dyDescent="0.15">
      <c r="A47" s="3">
        <v>2026</v>
      </c>
      <c r="B47" s="1"/>
      <c r="C47" s="1">
        <v>9638.2000000000007</v>
      </c>
      <c r="D47" s="1">
        <v>-1170.2</v>
      </c>
      <c r="E47" s="1">
        <v>-1980.1000000000004</v>
      </c>
      <c r="F47" s="1">
        <v>87.6</v>
      </c>
      <c r="G47" s="1">
        <v>23.8</v>
      </c>
      <c r="H47" s="1">
        <f t="shared" si="3"/>
        <v>6599.3</v>
      </c>
      <c r="I47" s="4">
        <f t="shared" si="1"/>
        <v>1.5480111092565085E-3</v>
      </c>
      <c r="K47">
        <f>C47*1000/('Slide 19 by layers'!C39*IF(MOD($A47, 4)=0, 8784, 8760))</f>
        <v>0.7035834398384857</v>
      </c>
      <c r="L47">
        <f>($C47+$E47)*1000/(('Slide 19 by layers'!$C39+'Slide 19 by layers'!$E39)*IF(MOD($A47, 4)=0, 8784, 8760))</f>
        <v>0.72165761571442932</v>
      </c>
      <c r="O47">
        <v>2009</v>
      </c>
      <c r="P47" s="1">
        <v>7394.5</v>
      </c>
      <c r="Q47" s="1">
        <v>17</v>
      </c>
      <c r="R47" s="1">
        <v>0</v>
      </c>
      <c r="S47" s="1">
        <v>8013.2359699999997</v>
      </c>
      <c r="T47" s="1">
        <v>0</v>
      </c>
      <c r="U47" s="1">
        <v>0</v>
      </c>
    </row>
    <row r="48" spans="1:21" x14ac:dyDescent="0.15">
      <c r="A48" s="3">
        <v>2027</v>
      </c>
      <c r="B48" s="1"/>
      <c r="C48" s="1">
        <v>9745.4000000000015</v>
      </c>
      <c r="D48" s="1">
        <v>-1200.3</v>
      </c>
      <c r="E48" s="1">
        <v>-2066.9</v>
      </c>
      <c r="F48" s="1">
        <v>105.8</v>
      </c>
      <c r="G48" s="1">
        <v>27.7</v>
      </c>
      <c r="H48" s="1">
        <f t="shared" si="3"/>
        <v>6611.7000000000025</v>
      </c>
      <c r="I48" s="4">
        <f t="shared" si="1"/>
        <v>1.8789871653057677E-3</v>
      </c>
      <c r="K48">
        <f>C48*1000/('Slide 19 by layers'!C40*IF(MOD($A48, 4)=0, 8784, 8760))</f>
        <v>0.70216133087550348</v>
      </c>
      <c r="L48">
        <f>($C48+$E48)*1000/(('Slide 19 by layers'!$C40+'Slide 19 by layers'!$E40)*IF(MOD($A48, 4)=0, 8784, 8760))</f>
        <v>0.7197566673232243</v>
      </c>
      <c r="O48">
        <v>2010</v>
      </c>
      <c r="P48" s="1">
        <v>7306.4</v>
      </c>
      <c r="Q48" s="1">
        <v>29.2</v>
      </c>
      <c r="R48" s="1">
        <v>0</v>
      </c>
      <c r="S48" s="1">
        <v>7932.9710800000203</v>
      </c>
      <c r="T48" s="1">
        <v>0</v>
      </c>
      <c r="U48" s="1">
        <v>0</v>
      </c>
    </row>
    <row r="49" spans="1:21" x14ac:dyDescent="0.15">
      <c r="A49" s="3">
        <v>2028</v>
      </c>
      <c r="B49" s="1"/>
      <c r="C49" s="1">
        <v>9873.4</v>
      </c>
      <c r="D49" s="1">
        <v>-1233.6999999999998</v>
      </c>
      <c r="E49" s="1">
        <v>-2153.1000000000004</v>
      </c>
      <c r="F49" s="1">
        <v>127.10000000000001</v>
      </c>
      <c r="G49" s="1">
        <v>31.7</v>
      </c>
      <c r="H49" s="1">
        <f t="shared" si="3"/>
        <v>6645.4000000000005</v>
      </c>
      <c r="I49" s="4">
        <f t="shared" si="1"/>
        <v>5.0970249708846005E-3</v>
      </c>
      <c r="K49">
        <f>C49*1000/('Slide 19 by layers'!C41*IF(MOD($A49, 4)=0, 8784, 8760))</f>
        <v>0.70552246242344585</v>
      </c>
      <c r="L49">
        <f>($C49+$E49)*1000/(('Slide 19 by layers'!$C41+'Slide 19 by layers'!$E41)*IF(MOD($A49, 4)=0, 8784, 8760))</f>
        <v>0.72415689474345157</v>
      </c>
      <c r="O49">
        <v>2011</v>
      </c>
      <c r="P49" s="1">
        <v>7299</v>
      </c>
      <c r="Q49" s="1">
        <v>57.6</v>
      </c>
      <c r="R49" s="1">
        <v>0.9</v>
      </c>
      <c r="S49" s="1">
        <v>7868.5894699999899</v>
      </c>
      <c r="T49" s="1">
        <v>0</v>
      </c>
      <c r="U49" s="1">
        <v>0.89999999999999902</v>
      </c>
    </row>
    <row r="50" spans="1:21" x14ac:dyDescent="0.15">
      <c r="A50" s="3">
        <v>2029</v>
      </c>
      <c r="B50" s="1"/>
      <c r="C50" s="1">
        <v>9988.3999999999978</v>
      </c>
      <c r="D50" s="1">
        <v>-1262.6000000000001</v>
      </c>
      <c r="E50" s="1">
        <v>-2231.7000000000003</v>
      </c>
      <c r="F50" s="1">
        <v>151.80000000000001</v>
      </c>
      <c r="G50" s="1">
        <v>35.4</v>
      </c>
      <c r="H50" s="1">
        <f t="shared" si="3"/>
        <v>6681.2999999999965</v>
      </c>
      <c r="I50" s="4">
        <f t="shared" si="1"/>
        <v>5.4022331236638355E-3</v>
      </c>
      <c r="K50">
        <f>C50*1000/('Slide 19 by layers'!C42*IF(MOD($A50, 4)=0, 8784, 8760))</f>
        <v>0.7071349150301639</v>
      </c>
      <c r="L50">
        <f>($C50+$E50)*1000/(('Slide 19 by layers'!$C42+'Slide 19 by layers'!$E42)*IF(MOD($A50, 4)=0, 8784, 8760))</f>
        <v>0.72371399577286288</v>
      </c>
      <c r="O50">
        <v>2012</v>
      </c>
      <c r="P50" s="1">
        <v>7104.3</v>
      </c>
      <c r="Q50" s="1">
        <v>130.80000000000001</v>
      </c>
      <c r="R50" s="1">
        <v>2.5</v>
      </c>
      <c r="S50" s="1">
        <v>7561.3072860533603</v>
      </c>
      <c r="T50" s="1">
        <v>0</v>
      </c>
      <c r="U50" s="1">
        <v>2.5067439466319899</v>
      </c>
    </row>
    <row r="51" spans="1:21" x14ac:dyDescent="0.15">
      <c r="A51" s="3">
        <v>2030</v>
      </c>
      <c r="B51" s="1"/>
      <c r="C51" s="1">
        <v>10132.9</v>
      </c>
      <c r="D51" s="1">
        <v>-1293.3999999999999</v>
      </c>
      <c r="E51" s="1">
        <v>-2307.3000000000002</v>
      </c>
      <c r="F51" s="1">
        <v>180.20000000000002</v>
      </c>
      <c r="G51" s="1">
        <v>41</v>
      </c>
      <c r="H51" s="1">
        <f t="shared" si="3"/>
        <v>6753.4</v>
      </c>
      <c r="I51" s="4">
        <f t="shared" si="1"/>
        <v>1.0791313067816555E-2</v>
      </c>
      <c r="K51">
        <f>C51*1000/('Slide 19 by layers'!C43*IF(MOD($A51, 4)=0, 8784, 8760))</f>
        <v>0.70666667268370342</v>
      </c>
      <c r="L51">
        <f>($C51+$E51)*1000/(('Slide 19 by layers'!$C43+'Slide 19 by layers'!$E43)*IF(MOD($A51, 4)=0, 8784, 8760))</f>
        <v>0.7239960261252667</v>
      </c>
      <c r="O51">
        <v>2013</v>
      </c>
      <c r="P51" s="1">
        <v>7173.1</v>
      </c>
      <c r="Q51" s="1">
        <v>318.8</v>
      </c>
      <c r="R51" s="1">
        <v>4.2</v>
      </c>
      <c r="S51" s="1">
        <v>7612.6719855255596</v>
      </c>
      <c r="T51" s="1">
        <v>196.71599552556</v>
      </c>
      <c r="U51" s="1">
        <v>4.1999999999999904</v>
      </c>
    </row>
    <row r="52" spans="1:21" x14ac:dyDescent="0.15">
      <c r="A52" s="3">
        <v>2031</v>
      </c>
      <c r="B52" s="1"/>
      <c r="C52" s="1">
        <v>10237</v>
      </c>
      <c r="D52" s="1">
        <v>-1323.4999999999998</v>
      </c>
      <c r="E52" s="1">
        <v>-2382.9000000000005</v>
      </c>
      <c r="F52" s="1">
        <v>212.10000000000002</v>
      </c>
      <c r="G52" s="1">
        <v>44.9</v>
      </c>
      <c r="H52" s="1">
        <f t="shared" si="3"/>
        <v>6787.5999999999995</v>
      </c>
      <c r="I52" s="4">
        <f t="shared" si="1"/>
        <v>5.0641158527555685E-3</v>
      </c>
      <c r="K52">
        <f>C52*1000/('Slide 19 by layers'!C44*IF(MOD($A52, 4)=0, 8784, 8760))</f>
        <v>0.7032378141829424</v>
      </c>
      <c r="L52">
        <f>($C52+$E52)*1000/(('Slide 19 by layers'!$C44+'Slide 19 by layers'!$E44)*IF(MOD($A52, 4)=0, 8784, 8760))</f>
        <v>0.71897966296880866</v>
      </c>
      <c r="O52">
        <v>2014</v>
      </c>
      <c r="P52" s="1">
        <v>7240.5</v>
      </c>
      <c r="Q52" s="1">
        <v>464.5</v>
      </c>
      <c r="R52" s="1">
        <v>5.7</v>
      </c>
      <c r="S52" s="1">
        <v>7673.3780166807401</v>
      </c>
      <c r="T52" s="1">
        <v>364.649156680717</v>
      </c>
      <c r="U52" s="1">
        <v>5.6999999999999797</v>
      </c>
    </row>
    <row r="53" spans="1:21" x14ac:dyDescent="0.15">
      <c r="A53" s="3">
        <v>2032</v>
      </c>
      <c r="B53" s="1"/>
      <c r="C53" s="1">
        <v>10345.000000000002</v>
      </c>
      <c r="D53" s="1">
        <v>-1356.2</v>
      </c>
      <c r="E53" s="1">
        <v>-2462.2000000000003</v>
      </c>
      <c r="F53" s="1">
        <v>248.2</v>
      </c>
      <c r="G53" s="1">
        <v>48.9</v>
      </c>
      <c r="H53" s="1">
        <f t="shared" si="3"/>
        <v>6823.7</v>
      </c>
      <c r="I53" s="4">
        <f t="shared" si="1"/>
        <v>5.3185220107254683E-3</v>
      </c>
      <c r="K53">
        <f>C53*1000/('Slide 19 by layers'!C45*IF(MOD($A53, 4)=0, 8784, 8760))</f>
        <v>0.70171557922725092</v>
      </c>
      <c r="L53">
        <f>($C53+$E53)*1000/(('Slide 19 by layers'!$C45+'Slide 19 by layers'!$E45)*IF(MOD($A53, 4)=0, 8784, 8760))</f>
        <v>0.71598439071445841</v>
      </c>
      <c r="O53">
        <v>2015</v>
      </c>
      <c r="P53" s="1">
        <v>7317.2000000000007</v>
      </c>
      <c r="Q53" s="1">
        <v>572</v>
      </c>
      <c r="R53" s="1">
        <v>8.9</v>
      </c>
      <c r="S53" s="1">
        <v>7745.5573576830502</v>
      </c>
      <c r="T53" s="1">
        <v>463.12486768305098</v>
      </c>
      <c r="U53" s="1">
        <v>8.8999999999999595</v>
      </c>
    </row>
    <row r="54" spans="1:21" x14ac:dyDescent="0.15">
      <c r="A54" s="3">
        <v>2033</v>
      </c>
      <c r="B54" s="1"/>
      <c r="C54" s="1">
        <v>10447.200000000001</v>
      </c>
      <c r="D54" s="1">
        <v>-1380.4</v>
      </c>
      <c r="E54" s="1">
        <v>-2530.2000000000003</v>
      </c>
      <c r="F54" s="1">
        <v>289.3</v>
      </c>
      <c r="G54" s="1">
        <v>52.8</v>
      </c>
      <c r="H54" s="1">
        <f t="shared" si="3"/>
        <v>6878.7000000000007</v>
      </c>
      <c r="I54" s="4">
        <f t="shared" si="1"/>
        <v>8.0601433240032883E-3</v>
      </c>
      <c r="K54">
        <f>C54*1000/('Slide 19 by layers'!C46*IF(MOD($A54, 4)=0, 8784, 8760))</f>
        <v>0.70223846495821984</v>
      </c>
      <c r="L54">
        <f>($C54+$E54)*1000/(('Slide 19 by layers'!$C46+'Slide 19 by layers'!$E46)*IF(MOD($A54, 4)=0, 8784, 8760))</f>
        <v>0.71563723612945918</v>
      </c>
      <c r="O54">
        <v>2016</v>
      </c>
      <c r="P54" s="1">
        <v>7312.8344840000009</v>
      </c>
      <c r="Q54" s="1">
        <v>664.5</v>
      </c>
      <c r="R54" s="1">
        <v>11.9</v>
      </c>
      <c r="S54" s="1">
        <v>7708.8382949090601</v>
      </c>
      <c r="T54" s="1">
        <v>567.57475609503103</v>
      </c>
      <c r="U54" s="1">
        <v>11.9321011859683</v>
      </c>
    </row>
    <row r="55" spans="1:21" x14ac:dyDescent="0.15">
      <c r="A55" s="3">
        <v>2034</v>
      </c>
      <c r="B55" s="1"/>
      <c r="C55" s="1">
        <v>10532.7</v>
      </c>
      <c r="D55" s="1">
        <v>-1406.6</v>
      </c>
      <c r="E55" s="1">
        <v>-2595.3000000000002</v>
      </c>
      <c r="F55" s="1">
        <v>335.3</v>
      </c>
      <c r="G55" s="1">
        <v>56.6</v>
      </c>
      <c r="H55" s="1">
        <f t="shared" si="3"/>
        <v>6922.7000000000007</v>
      </c>
      <c r="I55" s="4">
        <f t="shared" si="1"/>
        <v>6.3965574890605392E-3</v>
      </c>
      <c r="K55">
        <f>C55*1000/('Slide 19 by layers'!C47*IF(MOD($A55, 4)=0, 8784, 8760))</f>
        <v>0.70425002813967152</v>
      </c>
      <c r="L55">
        <f>($C55+$E55)*1000/(('Slide 19 by layers'!$C47+'Slide 19 by layers'!$E47)*IF(MOD($A55, 4)=0, 8784, 8760))</f>
        <v>0.71565334774892153</v>
      </c>
      <c r="O55">
        <v>2017</v>
      </c>
      <c r="P55" s="1">
        <v>7317.3581630000008</v>
      </c>
      <c r="Q55" s="1">
        <v>784.6</v>
      </c>
      <c r="R55" s="1">
        <v>15.9</v>
      </c>
      <c r="S55" s="1">
        <v>7697.0029318792504</v>
      </c>
      <c r="T55" s="1">
        <v>678.97676187924799</v>
      </c>
      <c r="U55" s="1">
        <v>15.899999999999901</v>
      </c>
    </row>
    <row r="56" spans="1:21" x14ac:dyDescent="0.15">
      <c r="A56" s="3">
        <v>2035</v>
      </c>
      <c r="B56" s="1"/>
      <c r="C56" s="1">
        <v>10616.7</v>
      </c>
      <c r="D56" s="1">
        <v>-1432.8</v>
      </c>
      <c r="E56" s="1">
        <v>-2654.1000000000004</v>
      </c>
      <c r="F56" s="1">
        <v>386.7</v>
      </c>
      <c r="G56" s="1">
        <v>60.7</v>
      </c>
      <c r="H56" s="1">
        <f t="shared" si="3"/>
        <v>6977.2000000000007</v>
      </c>
      <c r="I56" s="4">
        <f t="shared" si="1"/>
        <v>7.8726508443236476E-3</v>
      </c>
      <c r="K56">
        <f>C56*1000/('Slide 19 by layers'!C48*IF(MOD($A56, 4)=0, 8784, 8760))</f>
        <v>0.70764274492753987</v>
      </c>
      <c r="L56">
        <f>($C56+$E56)*1000/(('Slide 19 by layers'!$C48+'Slide 19 by layers'!$E48)*IF(MOD($A56, 4)=0, 8784, 8760))</f>
        <v>0.71956507725562369</v>
      </c>
      <c r="O56">
        <v>2018</v>
      </c>
      <c r="P56" s="1">
        <v>7306.7000000000007</v>
      </c>
      <c r="Q56" s="1">
        <v>800.7</v>
      </c>
      <c r="R56" s="1">
        <v>19.7</v>
      </c>
      <c r="S56" s="1">
        <v>7824.40722722601</v>
      </c>
      <c r="T56" s="1">
        <v>841.85459722597295</v>
      </c>
      <c r="U56" s="1">
        <v>19.6999999999999</v>
      </c>
    </row>
    <row r="57" spans="1:21" x14ac:dyDescent="0.15">
      <c r="A57" s="3">
        <v>2036</v>
      </c>
      <c r="B57" s="1"/>
      <c r="C57" s="1">
        <v>10731</v>
      </c>
      <c r="D57" s="1">
        <v>-1461.2</v>
      </c>
      <c r="E57" s="1">
        <v>-2712.9000000000005</v>
      </c>
      <c r="F57" s="1">
        <v>440.1</v>
      </c>
      <c r="G57" s="1">
        <v>61.3</v>
      </c>
      <c r="H57" s="1">
        <f t="shared" si="3"/>
        <v>7058.2999999999993</v>
      </c>
      <c r="I57" s="4">
        <f t="shared" si="1"/>
        <v>1.162357392650315E-2</v>
      </c>
      <c r="K57">
        <f>C57*1000/('Slide 19 by layers'!C49*IF(MOD($A57, 4)=0, 8784, 8760))</f>
        <v>0.70495491789753417</v>
      </c>
      <c r="L57">
        <f>($C57+$E57)*1000/(('Slide 19 by layers'!$C49+'Slide 19 by layers'!$E49)*IF(MOD($A57, 4)=0, 8784, 8760))</f>
        <v>0.7146419239739934</v>
      </c>
      <c r="O57">
        <v>2019</v>
      </c>
      <c r="P57" s="1">
        <v>7404.0999999999985</v>
      </c>
      <c r="Q57" s="1">
        <v>875.30000000000007</v>
      </c>
      <c r="R57" s="1">
        <v>25.700000000000003</v>
      </c>
      <c r="S57" s="1">
        <v>7887.9693995835496</v>
      </c>
      <c r="T57" s="1">
        <v>890.64345958356603</v>
      </c>
      <c r="U57" s="1">
        <v>25.7</v>
      </c>
    </row>
    <row r="58" spans="1:21" x14ac:dyDescent="0.15">
      <c r="A58" s="3">
        <v>2037</v>
      </c>
      <c r="B58" s="1"/>
      <c r="C58" s="1">
        <v>10791.8</v>
      </c>
      <c r="D58" s="1">
        <v>-1481.2</v>
      </c>
      <c r="E58" s="1">
        <v>-2760</v>
      </c>
      <c r="F58" s="1">
        <v>499.40000000000003</v>
      </c>
      <c r="G58" s="1">
        <v>61.8</v>
      </c>
      <c r="H58" s="1">
        <f t="shared" si="3"/>
        <v>7111.7999999999984</v>
      </c>
      <c r="I58" s="4">
        <f t="shared" si="1"/>
        <v>7.5797288298879995E-3</v>
      </c>
      <c r="K58">
        <f>C58*1000/('Slide 19 by layers'!C50*IF(MOD($A58, 4)=0, 8784, 8760))</f>
        <v>0.70101131547948026</v>
      </c>
      <c r="L58">
        <f>($C58+$E58)*1000/(('Slide 19 by layers'!$C50+'Slide 19 by layers'!$E50)*IF(MOD($A58, 4)=0, 8784, 8760))</f>
        <v>0.70990690313994609</v>
      </c>
    </row>
    <row r="59" spans="1:21" x14ac:dyDescent="0.15">
      <c r="A59" s="3">
        <v>2038</v>
      </c>
      <c r="B59" s="1"/>
      <c r="C59" s="1">
        <v>10874.699999999999</v>
      </c>
      <c r="D59" s="1">
        <v>-1504.1</v>
      </c>
      <c r="E59" s="1">
        <v>-2809.2</v>
      </c>
      <c r="F59" s="1">
        <v>562.19999999999993</v>
      </c>
      <c r="G59" s="1">
        <v>62.2</v>
      </c>
      <c r="H59" s="1">
        <f t="shared" si="3"/>
        <v>7185.7999999999984</v>
      </c>
      <c r="I59" s="4">
        <f t="shared" si="1"/>
        <v>1.0405241992182068E-2</v>
      </c>
      <c r="K59">
        <f>C59*1000/('Slide 19 by layers'!C51*IF(MOD($A59, 4)=0, 8784, 8760))</f>
        <v>0.69919246542557856</v>
      </c>
      <c r="L59">
        <f>($C59+$E59)*1000/(('Slide 19 by layers'!$C51+'Slide 19 by layers'!$E51)*IF(MOD($A59, 4)=0, 8784, 8760))</f>
        <v>0.70915439715243644</v>
      </c>
    </row>
    <row r="60" spans="1:21" x14ac:dyDescent="0.15">
      <c r="A60" s="3">
        <v>2039</v>
      </c>
      <c r="B60" s="1"/>
      <c r="C60" s="1">
        <v>10972.2</v>
      </c>
      <c r="D60" s="1">
        <v>-1525.8</v>
      </c>
      <c r="E60" s="1">
        <v>-2860.6000000000004</v>
      </c>
      <c r="F60" s="1">
        <v>637.09999999999991</v>
      </c>
      <c r="G60" s="1">
        <v>62.9</v>
      </c>
      <c r="H60" s="1">
        <f t="shared" si="3"/>
        <v>7285.8000000000011</v>
      </c>
      <c r="I60" s="4">
        <f t="shared" si="1"/>
        <v>1.3916334994016344E-2</v>
      </c>
      <c r="K60">
        <f>C60*1000/('Slide 19 by layers'!C52*IF(MOD($A60, 4)=0, 8784, 8760))</f>
        <v>0.70078029098115935</v>
      </c>
      <c r="L60">
        <f>($C60+$E60)*1000/(('Slide 19 by layers'!$C52+'Slide 19 by layers'!$E52)*IF(MOD($A60, 4)=0, 8784, 8760))</f>
        <v>0.71073853269255471</v>
      </c>
      <c r="O60" t="s">
        <v>41</v>
      </c>
      <c r="R60" t="s">
        <v>39</v>
      </c>
    </row>
    <row r="61" spans="1:21" x14ac:dyDescent="0.15">
      <c r="A61" s="3">
        <v>2040</v>
      </c>
      <c r="B61" s="1"/>
      <c r="C61" s="1">
        <v>11110</v>
      </c>
      <c r="D61" s="1">
        <v>-1550.6</v>
      </c>
      <c r="E61" s="1">
        <v>-2917.1000000000004</v>
      </c>
      <c r="F61" s="1">
        <v>724.4</v>
      </c>
      <c r="G61" s="1">
        <v>65</v>
      </c>
      <c r="H61" s="1">
        <f t="shared" si="3"/>
        <v>7431.6999999999989</v>
      </c>
      <c r="I61" s="4">
        <f t="shared" si="1"/>
        <v>2.0025254604847387E-2</v>
      </c>
      <c r="K61">
        <f>C61*1000/('Slide 19 by layers'!C53*IF(MOD($A61, 4)=0, 8784, 8760))</f>
        <v>0.70637238489642384</v>
      </c>
      <c r="L61">
        <f>($C61+$E61)*1000/(('Slide 19 by layers'!$C53+'Slide 19 by layers'!$E53)*IF(MOD($A61, 4)=0, 8784, 8760))</f>
        <v>0.71633136953394538</v>
      </c>
      <c r="O61" t="s">
        <v>40</v>
      </c>
      <c r="P61" t="s">
        <v>36</v>
      </c>
      <c r="Q61" t="s">
        <v>37</v>
      </c>
      <c r="R61" t="s">
        <v>38</v>
      </c>
    </row>
    <row r="62" spans="1:21" x14ac:dyDescent="0.15">
      <c r="A62" s="3">
        <v>2041</v>
      </c>
      <c r="B62" s="1"/>
      <c r="C62" s="1">
        <v>11151.500000000002</v>
      </c>
      <c r="D62" s="1">
        <v>-1567.9999999999998</v>
      </c>
      <c r="E62" s="1">
        <v>-2963.1000000000004</v>
      </c>
      <c r="F62" s="1">
        <v>826.19999999999993</v>
      </c>
      <c r="G62" s="1">
        <v>65.400000000000006</v>
      </c>
      <c r="H62" s="1">
        <f t="shared" si="3"/>
        <v>7512.0000000000009</v>
      </c>
      <c r="I62" s="4">
        <f t="shared" si="1"/>
        <v>1.0805064790021301E-2</v>
      </c>
      <c r="K62">
        <f>C62*1000/('Slide 19 by layers'!C54*IF(MOD($A62, 4)=0, 8784, 8760))</f>
        <v>0.70916869913471692</v>
      </c>
      <c r="L62">
        <f>($C62+$E62)*1000/(('Slide 19 by layers'!$C54+'Slide 19 by layers'!$E54)*IF(MOD($A62, 4)=0, 8784, 8760))</f>
        <v>0.71943535521150437</v>
      </c>
      <c r="O62">
        <v>2006</v>
      </c>
      <c r="P62">
        <v>8381.4789999999994</v>
      </c>
      <c r="Q62">
        <v>0</v>
      </c>
      <c r="R62">
        <v>0</v>
      </c>
    </row>
    <row r="63" spans="1:21" x14ac:dyDescent="0.15">
      <c r="A63" s="3">
        <v>2042</v>
      </c>
      <c r="B63" s="1"/>
      <c r="C63" s="1">
        <v>11231.6</v>
      </c>
      <c r="D63" s="1">
        <v>-1588.2</v>
      </c>
      <c r="E63" s="1">
        <v>-3011.8</v>
      </c>
      <c r="F63" s="1">
        <v>939.9</v>
      </c>
      <c r="G63" s="1">
        <v>65.8</v>
      </c>
      <c r="H63" s="1">
        <f t="shared" si="3"/>
        <v>7637.2999999999993</v>
      </c>
      <c r="I63" s="4">
        <f t="shared" si="1"/>
        <v>1.6679978700745224E-2</v>
      </c>
      <c r="K63">
        <f>C63*1000/('Slide 19 by layers'!C55*IF(MOD($A63, 4)=0, 8784, 8760))</f>
        <v>0.70706378475847953</v>
      </c>
      <c r="L63">
        <f>($C63+$E63)*1000/(('Slide 19 by layers'!$C55+'Slide 19 by layers'!$E55)*IF(MOD($A63, 4)=0, 8784, 8760))</f>
        <v>0.71540696929054692</v>
      </c>
      <c r="O63">
        <v>2007</v>
      </c>
      <c r="P63">
        <v>8365.50252</v>
      </c>
      <c r="Q63">
        <v>0</v>
      </c>
      <c r="R63">
        <v>0</v>
      </c>
    </row>
    <row r="64" spans="1:21" x14ac:dyDescent="0.15">
      <c r="A64" s="3">
        <v>2043</v>
      </c>
      <c r="B64" s="1"/>
      <c r="C64" s="1">
        <v>11322</v>
      </c>
      <c r="D64" s="1">
        <v>-1608.3</v>
      </c>
      <c r="E64" s="1">
        <v>-3057.5</v>
      </c>
      <c r="F64" s="1">
        <v>1053.8</v>
      </c>
      <c r="G64" s="1">
        <v>66.400000000000006</v>
      </c>
      <c r="H64" s="1">
        <f t="shared" si="3"/>
        <v>7776.4000000000005</v>
      </c>
      <c r="I64" s="4">
        <f t="shared" si="1"/>
        <v>1.8213242899977944E-2</v>
      </c>
      <c r="K64">
        <f>C64*1000/('Slide 19 by layers'!C56*IF(MOD($A64, 4)=0, 8784, 8760))</f>
        <v>0.69988884322966149</v>
      </c>
      <c r="L64">
        <f>($C64+$E64)*1000/(('Slide 19 by layers'!$C56+'Slide 19 by layers'!$E56)*IF(MOD($A64, 4)=0, 8784, 8760))</f>
        <v>0.7053431602944884</v>
      </c>
      <c r="O64">
        <v>2008</v>
      </c>
      <c r="P64">
        <v>8207.0426900000093</v>
      </c>
      <c r="Q64">
        <v>0</v>
      </c>
      <c r="R64">
        <v>0</v>
      </c>
    </row>
    <row r="65" spans="1:18" x14ac:dyDescent="0.15">
      <c r="A65" s="3">
        <v>2044</v>
      </c>
      <c r="B65" s="1"/>
      <c r="C65" s="1">
        <v>11443.3</v>
      </c>
      <c r="D65" s="1">
        <v>-1630.1</v>
      </c>
      <c r="E65" s="1">
        <v>-3105.2000000000003</v>
      </c>
      <c r="F65" s="1">
        <v>1170.3</v>
      </c>
      <c r="G65" s="1">
        <v>67.2</v>
      </c>
      <c r="H65" s="1">
        <f t="shared" si="3"/>
        <v>7945.4999999999982</v>
      </c>
      <c r="I65" s="4">
        <f t="shared" si="1"/>
        <v>2.1745280592561755E-2</v>
      </c>
      <c r="K65">
        <f>C65*1000/('Slide 19 by layers'!C57*IF(MOD($A65, 4)=0, 8784, 8760))</f>
        <v>0.69958488631050142</v>
      </c>
      <c r="L65">
        <f>($C65+$E65)*1000/(('Slide 19 by layers'!$C57+'Slide 19 by layers'!$E57)*IF(MOD($A65, 4)=0, 8784, 8760))</f>
        <v>0.70199243833387903</v>
      </c>
      <c r="O65">
        <v>2009</v>
      </c>
      <c r="P65">
        <v>8013.2359699999997</v>
      </c>
      <c r="Q65">
        <v>0</v>
      </c>
      <c r="R65">
        <v>0</v>
      </c>
    </row>
    <row r="66" spans="1:18" x14ac:dyDescent="0.15">
      <c r="A66" s="3">
        <v>2045</v>
      </c>
      <c r="B66" s="1"/>
      <c r="C66" s="1">
        <v>11499.1</v>
      </c>
      <c r="D66" s="1">
        <v>-1643.2</v>
      </c>
      <c r="E66" s="1">
        <v>-3142.1000000000004</v>
      </c>
      <c r="F66" s="1">
        <v>1296.9999999999998</v>
      </c>
      <c r="G66" s="1">
        <v>68.5</v>
      </c>
      <c r="H66" s="1">
        <f t="shared" si="3"/>
        <v>8079.2999999999993</v>
      </c>
      <c r="I66" s="4">
        <f t="shared" si="1"/>
        <v>1.6839720596564245E-2</v>
      </c>
      <c r="K66">
        <f>C66*1000/('Slide 19 by layers'!C58*IF(MOD($A66, 4)=0, 8784, 8760))</f>
        <v>0.70284366085975392</v>
      </c>
      <c r="L66">
        <f>($C66+$E66)*1000/(('Slide 19 by layers'!$C58+'Slide 19 by layers'!$E58)*IF(MOD($A66, 4)=0, 8784, 8760))</f>
        <v>0.7122732715711072</v>
      </c>
      <c r="O66">
        <v>2010</v>
      </c>
      <c r="P66">
        <v>7932.9710800000203</v>
      </c>
      <c r="Q66">
        <v>0</v>
      </c>
      <c r="R66">
        <v>0</v>
      </c>
    </row>
    <row r="67" spans="1:18" x14ac:dyDescent="0.15">
      <c r="A67" s="3">
        <v>2046</v>
      </c>
      <c r="B67" s="1"/>
      <c r="C67" s="1">
        <v>11582</v>
      </c>
      <c r="D67" s="1">
        <v>-1659</v>
      </c>
      <c r="E67" s="1">
        <v>-3183.4000000000005</v>
      </c>
      <c r="F67" s="1">
        <v>1429.2</v>
      </c>
      <c r="G67" s="1">
        <v>68.3</v>
      </c>
      <c r="H67" s="1">
        <f t="shared" si="3"/>
        <v>8237.0999999999985</v>
      </c>
      <c r="I67" s="4">
        <f t="shared" si="1"/>
        <v>1.9531395046600508E-2</v>
      </c>
      <c r="K67">
        <f>C67*1000/('Slide 19 by layers'!C59*IF(MOD($A67, 4)=0, 8784, 8760))</f>
        <v>0.70804470535767905</v>
      </c>
      <c r="L67">
        <f>($C67+$E67)*1000/(('Slide 19 by layers'!$C59+'Slide 19 by layers'!$E59)*IF(MOD($A67, 4)=0, 8784, 8760))</f>
        <v>0.7182318985189835</v>
      </c>
      <c r="O67">
        <v>2011</v>
      </c>
      <c r="P67">
        <v>7868.5894699999899</v>
      </c>
      <c r="Q67">
        <v>0</v>
      </c>
      <c r="R67">
        <v>0.89999999999999902</v>
      </c>
    </row>
    <row r="68" spans="1:18" x14ac:dyDescent="0.15">
      <c r="A68" s="3">
        <v>2047</v>
      </c>
      <c r="B68" s="1"/>
      <c r="C68" s="1">
        <v>11661.9</v>
      </c>
      <c r="D68" s="1">
        <v>-1674.1999999999998</v>
      </c>
      <c r="E68" s="1">
        <v>-3222.8</v>
      </c>
      <c r="F68" s="1">
        <v>1563.1</v>
      </c>
      <c r="G68" s="1">
        <v>68.3</v>
      </c>
      <c r="H68" s="1">
        <f t="shared" si="3"/>
        <v>8396.2999999999993</v>
      </c>
      <c r="I68" s="4">
        <f t="shared" si="1"/>
        <v>1.9327190394677896E-2</v>
      </c>
      <c r="K68">
        <f>C68*1000/('Slide 19 by layers'!C60*IF(MOD($A68, 4)=0, 8784, 8760))</f>
        <v>0.70904484515705235</v>
      </c>
      <c r="L68">
        <f>($C68+$E68)*1000/(('Slide 19 by layers'!$C60+'Slide 19 by layers'!$E60)*IF(MOD($A68, 4)=0, 8784, 8760))</f>
        <v>0.71974073968415031</v>
      </c>
      <c r="O68">
        <v>2012</v>
      </c>
      <c r="P68">
        <v>7561.3072860533603</v>
      </c>
      <c r="Q68">
        <v>0</v>
      </c>
      <c r="R68">
        <v>2.5067439466319899</v>
      </c>
    </row>
    <row r="69" spans="1:18" x14ac:dyDescent="0.15">
      <c r="A69" s="3">
        <v>2048</v>
      </c>
      <c r="B69" s="1"/>
      <c r="C69" s="1">
        <v>11772.499999999998</v>
      </c>
      <c r="D69" s="1">
        <v>-1692.1000000000001</v>
      </c>
      <c r="E69" s="1">
        <v>-3266.3</v>
      </c>
      <c r="F69" s="1">
        <v>1691.8999999999999</v>
      </c>
      <c r="G69" s="1">
        <v>68.400000000000006</v>
      </c>
      <c r="H69" s="1">
        <f t="shared" si="3"/>
        <v>8574.3999999999978</v>
      </c>
      <c r="I69" s="4">
        <f t="shared" si="1"/>
        <v>2.1211724211855021E-2</v>
      </c>
      <c r="K69">
        <f>C69*1000/('Slide 19 by layers'!C61*IF(MOD($A69, 4)=0, 8784, 8760))</f>
        <v>0.69831058103799226</v>
      </c>
      <c r="L69">
        <f>($C69+$E69)*1000/(('Slide 19 by layers'!$C61+'Slide 19 by layers'!$E61)*IF(MOD($A69, 4)=0, 8784, 8760))</f>
        <v>0.70502049877849793</v>
      </c>
      <c r="O69">
        <v>2013</v>
      </c>
      <c r="P69">
        <v>7612.6719855255596</v>
      </c>
      <c r="Q69">
        <v>196.71599552556</v>
      </c>
      <c r="R69">
        <v>4.1999999999999904</v>
      </c>
    </row>
    <row r="70" spans="1:18" x14ac:dyDescent="0.15">
      <c r="A70" s="3">
        <v>2049</v>
      </c>
      <c r="B70" s="1"/>
      <c r="C70" s="1">
        <v>11822.9</v>
      </c>
      <c r="D70" s="1">
        <v>-1701.4</v>
      </c>
      <c r="E70" s="1">
        <v>-3297.3</v>
      </c>
      <c r="F70" s="1">
        <v>1803.2</v>
      </c>
      <c r="G70" s="1">
        <v>68.3</v>
      </c>
      <c r="H70" s="1">
        <f t="shared" si="3"/>
        <v>8695.6999999999989</v>
      </c>
      <c r="I70" s="4">
        <f t="shared" ref="I70:I71" si="4">H70/H69-1</f>
        <v>1.4146762455682138E-2</v>
      </c>
      <c r="K70">
        <f>C70*1000/('Slide 19 by layers'!C62*IF(MOD($A70, 4)=0, 8784, 8760))</f>
        <v>0.69638803011893791</v>
      </c>
      <c r="L70">
        <f>($C70+$E70)*1000/(('Slide 19 by layers'!$C62+'Slide 19 by layers'!$E62)*IF(MOD($A70, 4)=0, 8784, 8760))</f>
        <v>0.7015345735350228</v>
      </c>
      <c r="O70">
        <v>2014</v>
      </c>
      <c r="P70">
        <v>7673.3780166807401</v>
      </c>
      <c r="Q70">
        <v>364.649156680717</v>
      </c>
      <c r="R70">
        <v>5.6999999999999797</v>
      </c>
    </row>
    <row r="71" spans="1:18" x14ac:dyDescent="0.15">
      <c r="A71" s="3">
        <v>2050</v>
      </c>
      <c r="B71" s="1"/>
      <c r="C71" s="1">
        <v>11904.7</v>
      </c>
      <c r="D71" s="1">
        <v>-1713.8999999999999</v>
      </c>
      <c r="E71" s="1">
        <v>-3332.2000000000007</v>
      </c>
      <c r="F71" s="1">
        <v>1895.3</v>
      </c>
      <c r="G71" s="1">
        <v>68.400000000000006</v>
      </c>
      <c r="H71" s="1">
        <f t="shared" si="3"/>
        <v>8822.2999999999993</v>
      </c>
      <c r="I71" s="4">
        <f t="shared" si="4"/>
        <v>1.4558919925940383E-2</v>
      </c>
      <c r="K71">
        <f>C71*1000/('Slide 19 by layers'!C63*IF(MOD($A71, 4)=0, 8784, 8760))</f>
        <v>0.69798262423896185</v>
      </c>
      <c r="L71">
        <f>($C71+$E71)*1000/(('Slide 19 by layers'!$C63+'Slide 19 by layers'!$E63)*IF(MOD($A71, 4)=0, 8784, 8760))</f>
        <v>0.70328329345017548</v>
      </c>
      <c r="O71">
        <v>2015</v>
      </c>
      <c r="P71">
        <v>7745.5573576830502</v>
      </c>
      <c r="Q71">
        <v>463.12486768305098</v>
      </c>
      <c r="R71">
        <v>8.8999999999999595</v>
      </c>
    </row>
    <row r="72" spans="1:18" x14ac:dyDescent="0.15">
      <c r="O72">
        <v>2016</v>
      </c>
      <c r="P72">
        <v>7708.8382949090601</v>
      </c>
      <c r="Q72">
        <v>567.57475609503103</v>
      </c>
      <c r="R72">
        <v>11.9321011859683</v>
      </c>
    </row>
    <row r="73" spans="1:18" x14ac:dyDescent="0.15">
      <c r="O73">
        <v>2017</v>
      </c>
      <c r="P73">
        <v>7697.0029318792504</v>
      </c>
      <c r="Q73">
        <v>678.97676187924799</v>
      </c>
      <c r="R73">
        <v>15.899999999999901</v>
      </c>
    </row>
    <row r="74" spans="1:18" x14ac:dyDescent="0.15">
      <c r="O74">
        <v>2018</v>
      </c>
      <c r="P74">
        <v>7824.40722722601</v>
      </c>
      <c r="Q74">
        <v>841.85459722597295</v>
      </c>
      <c r="R74">
        <v>19.6999999999999</v>
      </c>
    </row>
    <row r="75" spans="1:18" x14ac:dyDescent="0.15">
      <c r="A75" t="s">
        <v>17</v>
      </c>
      <c r="O75">
        <v>2019</v>
      </c>
      <c r="P75">
        <v>7887.9693995835496</v>
      </c>
      <c r="Q75">
        <v>890.64345958356603</v>
      </c>
      <c r="R75">
        <v>25.7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E9AE-A149-4092-ABD3-B88C2607DAF2}">
  <dimension ref="A1:H63"/>
  <sheetViews>
    <sheetView workbookViewId="0">
      <selection activeCell="F39" sqref="F39"/>
    </sheetView>
  </sheetViews>
  <sheetFormatPr baseColWidth="10" defaultColWidth="8.83203125" defaultRowHeight="13" x14ac:dyDescent="0.15"/>
  <sheetData>
    <row r="1" spans="1:8" x14ac:dyDescent="0.15">
      <c r="A1" s="2" t="s">
        <v>23</v>
      </c>
    </row>
    <row r="3" spans="1:8" x14ac:dyDescent="0.15">
      <c r="A3" t="s">
        <v>9</v>
      </c>
      <c r="B3" t="s">
        <v>15</v>
      </c>
      <c r="C3" t="s">
        <v>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15">
      <c r="A4" s="7">
        <v>1991</v>
      </c>
      <c r="B4" s="1">
        <v>1088</v>
      </c>
      <c r="C4" s="1"/>
      <c r="D4" s="1"/>
      <c r="E4" s="1"/>
      <c r="F4" s="1"/>
    </row>
    <row r="5" spans="1:8" x14ac:dyDescent="0.15">
      <c r="A5" s="7">
        <v>1992</v>
      </c>
      <c r="B5" s="1">
        <v>1129</v>
      </c>
      <c r="C5" s="1"/>
      <c r="D5" s="1"/>
      <c r="E5" s="1"/>
      <c r="F5" s="1"/>
      <c r="G5" s="4">
        <f>B5/B4-1</f>
        <v>3.7683823529411686E-2</v>
      </c>
    </row>
    <row r="6" spans="1:8" x14ac:dyDescent="0.15">
      <c r="A6" s="7">
        <v>1993</v>
      </c>
      <c r="B6" s="1">
        <v>1123</v>
      </c>
      <c r="C6" s="1"/>
      <c r="D6" s="1"/>
      <c r="E6" s="1"/>
      <c r="F6" s="1"/>
      <c r="G6" s="4">
        <f t="shared" ref="G6:G31" si="0">B6/B5-1</f>
        <v>-5.3144375553587642E-3</v>
      </c>
    </row>
    <row r="7" spans="1:8" x14ac:dyDescent="0.15">
      <c r="A7" s="7">
        <v>1994</v>
      </c>
      <c r="B7" s="1">
        <v>1140</v>
      </c>
      <c r="C7" s="1"/>
      <c r="D7" s="1"/>
      <c r="E7" s="1"/>
      <c r="F7" s="1"/>
      <c r="G7" s="4">
        <f t="shared" si="0"/>
        <v>1.5138023152270641E-2</v>
      </c>
    </row>
    <row r="8" spans="1:8" x14ac:dyDescent="0.15">
      <c r="A8" s="7">
        <v>1995</v>
      </c>
      <c r="B8" s="1">
        <v>1158</v>
      </c>
      <c r="C8" s="1">
        <f>B8</f>
        <v>1158</v>
      </c>
      <c r="D8" s="1"/>
      <c r="E8" s="1"/>
      <c r="F8" s="1"/>
      <c r="G8" s="4">
        <f t="shared" si="0"/>
        <v>1.5789473684210575E-2</v>
      </c>
    </row>
    <row r="9" spans="1:8" x14ac:dyDescent="0.15">
      <c r="A9" s="7">
        <v>1996</v>
      </c>
      <c r="B9" s="1">
        <v>1166</v>
      </c>
      <c r="C9" s="1">
        <v>1168</v>
      </c>
      <c r="D9" s="1"/>
      <c r="E9" s="1">
        <v>1166</v>
      </c>
      <c r="F9" s="1"/>
      <c r="G9" s="4">
        <f t="shared" si="0"/>
        <v>6.9084628670121884E-3</v>
      </c>
    </row>
    <row r="10" spans="1:8" x14ac:dyDescent="0.15">
      <c r="A10" s="7">
        <v>1997</v>
      </c>
      <c r="B10" s="1">
        <v>1176</v>
      </c>
      <c r="C10" s="1">
        <v>1183</v>
      </c>
      <c r="D10" s="1"/>
      <c r="E10" s="1">
        <v>1176</v>
      </c>
      <c r="F10" s="1"/>
      <c r="G10" s="4">
        <f t="shared" si="0"/>
        <v>8.5763293310463506E-3</v>
      </c>
    </row>
    <row r="11" spans="1:8" x14ac:dyDescent="0.15">
      <c r="A11" s="7">
        <v>1998</v>
      </c>
      <c r="B11" s="1">
        <v>1131</v>
      </c>
      <c r="C11" s="1">
        <v>1142</v>
      </c>
      <c r="D11" s="1"/>
      <c r="E11" s="1">
        <v>1131</v>
      </c>
      <c r="F11" s="1"/>
      <c r="G11" s="4">
        <f t="shared" si="0"/>
        <v>-3.8265306122448939E-2</v>
      </c>
    </row>
    <row r="12" spans="1:8" x14ac:dyDescent="0.15">
      <c r="A12" s="7">
        <v>1999</v>
      </c>
      <c r="B12" s="1">
        <v>1120</v>
      </c>
      <c r="C12" s="1">
        <v>1135</v>
      </c>
      <c r="D12" s="1"/>
      <c r="E12" s="1">
        <v>1120</v>
      </c>
      <c r="F12" s="1"/>
      <c r="G12" s="4">
        <f t="shared" si="0"/>
        <v>-9.7259062776303695E-3</v>
      </c>
    </row>
    <row r="13" spans="1:8" x14ac:dyDescent="0.15">
      <c r="A13" s="7">
        <v>2000</v>
      </c>
      <c r="B13" s="1">
        <v>1164</v>
      </c>
      <c r="C13" s="1">
        <v>1183</v>
      </c>
      <c r="D13" s="1">
        <f>B13</f>
        <v>1164</v>
      </c>
      <c r="E13" s="1">
        <v>1164</v>
      </c>
      <c r="F13" s="1"/>
      <c r="G13" s="4">
        <f t="shared" si="0"/>
        <v>3.9285714285714368E-2</v>
      </c>
    </row>
    <row r="14" spans="1:8" x14ac:dyDescent="0.15">
      <c r="A14" s="7">
        <v>2001</v>
      </c>
      <c r="B14" s="1">
        <v>1191</v>
      </c>
      <c r="C14" s="1">
        <v>1214</v>
      </c>
      <c r="D14" s="1">
        <v>1214</v>
      </c>
      <c r="E14" s="1">
        <v>1191</v>
      </c>
      <c r="F14" s="1"/>
      <c r="G14" s="4">
        <f t="shared" si="0"/>
        <v>2.3195876288659711E-2</v>
      </c>
    </row>
    <row r="15" spans="1:8" x14ac:dyDescent="0.15">
      <c r="A15" s="7">
        <v>2002</v>
      </c>
      <c r="B15" s="1">
        <v>1204</v>
      </c>
      <c r="C15" s="1">
        <v>1231</v>
      </c>
      <c r="D15" s="1">
        <v>1231</v>
      </c>
      <c r="E15" s="1">
        <v>1204</v>
      </c>
      <c r="F15" s="1"/>
      <c r="G15" s="4">
        <f t="shared" si="0"/>
        <v>1.0915197313182246E-2</v>
      </c>
    </row>
    <row r="16" spans="1:8" x14ac:dyDescent="0.15">
      <c r="A16" s="7">
        <v>2003</v>
      </c>
      <c r="B16" s="1">
        <v>1242</v>
      </c>
      <c r="C16" s="1">
        <v>1272</v>
      </c>
      <c r="D16" s="1">
        <v>1272</v>
      </c>
      <c r="E16" s="1">
        <v>1242</v>
      </c>
      <c r="F16" s="1"/>
      <c r="G16" s="4">
        <f t="shared" si="0"/>
        <v>3.1561461794019863E-2</v>
      </c>
    </row>
    <row r="17" spans="1:8" x14ac:dyDescent="0.15">
      <c r="A17" s="7">
        <v>2004</v>
      </c>
      <c r="B17" s="1">
        <v>1281</v>
      </c>
      <c r="C17" s="1">
        <v>1315</v>
      </c>
      <c r="D17" s="1">
        <v>1315</v>
      </c>
      <c r="E17" s="1">
        <v>1281</v>
      </c>
      <c r="F17" s="1"/>
      <c r="G17" s="4">
        <f t="shared" si="0"/>
        <v>3.1400966183574797E-2</v>
      </c>
    </row>
    <row r="18" spans="1:8" x14ac:dyDescent="0.15">
      <c r="A18" s="7">
        <v>2005</v>
      </c>
      <c r="B18" s="1">
        <v>1230</v>
      </c>
      <c r="C18" s="1">
        <v>1268</v>
      </c>
      <c r="D18" s="1">
        <v>1268</v>
      </c>
      <c r="E18" s="1">
        <v>1230</v>
      </c>
      <c r="F18" s="1"/>
      <c r="G18" s="4">
        <f t="shared" si="0"/>
        <v>-3.9812646370023463E-2</v>
      </c>
    </row>
    <row r="19" spans="1:8" x14ac:dyDescent="0.15">
      <c r="A19" s="7">
        <v>2006</v>
      </c>
      <c r="B19" s="1">
        <v>1265</v>
      </c>
      <c r="C19" s="1">
        <v>1308</v>
      </c>
      <c r="D19" s="1">
        <v>1308</v>
      </c>
      <c r="E19" s="1">
        <v>1265</v>
      </c>
      <c r="F19" s="1"/>
      <c r="G19" s="4">
        <f t="shared" si="0"/>
        <v>2.8455284552845628E-2</v>
      </c>
    </row>
    <row r="20" spans="1:8" x14ac:dyDescent="0.15">
      <c r="A20" s="7">
        <v>2007</v>
      </c>
      <c r="B20" s="1">
        <v>1216</v>
      </c>
      <c r="C20" s="1">
        <v>1275</v>
      </c>
      <c r="D20" s="1">
        <v>1275</v>
      </c>
      <c r="E20" s="1">
        <v>1216</v>
      </c>
      <c r="F20" s="1"/>
      <c r="G20" s="4">
        <f t="shared" si="0"/>
        <v>-3.8735177865612647E-2</v>
      </c>
    </row>
    <row r="21" spans="1:8" x14ac:dyDescent="0.15">
      <c r="A21" s="7">
        <v>2008</v>
      </c>
      <c r="B21" s="1">
        <v>1186</v>
      </c>
      <c r="C21" s="1">
        <v>1253</v>
      </c>
      <c r="D21" s="1">
        <v>1253</v>
      </c>
      <c r="E21" s="1">
        <v>1168</v>
      </c>
      <c r="F21" s="1"/>
      <c r="G21" s="4">
        <f t="shared" si="0"/>
        <v>-2.4671052631578982E-2</v>
      </c>
    </row>
    <row r="22" spans="1:8" x14ac:dyDescent="0.15">
      <c r="A22" s="7">
        <v>2009</v>
      </c>
      <c r="B22" s="1">
        <v>1213</v>
      </c>
      <c r="C22" s="1">
        <v>1314</v>
      </c>
      <c r="D22" s="1">
        <v>1314</v>
      </c>
      <c r="E22" s="1">
        <v>1212</v>
      </c>
      <c r="F22" s="1"/>
      <c r="G22" s="4">
        <f t="shared" si="0"/>
        <v>2.2765598650927421E-2</v>
      </c>
    </row>
    <row r="23" spans="1:8" x14ac:dyDescent="0.15">
      <c r="A23" s="7">
        <v>2010</v>
      </c>
      <c r="B23" s="1">
        <v>1162</v>
      </c>
      <c r="C23" s="1">
        <v>1283</v>
      </c>
      <c r="D23" s="1">
        <v>1283</v>
      </c>
      <c r="E23" s="1">
        <v>1162</v>
      </c>
      <c r="F23" s="1"/>
      <c r="G23" s="4">
        <f t="shared" si="0"/>
        <v>-4.2044517724649677E-2</v>
      </c>
    </row>
    <row r="24" spans="1:8" x14ac:dyDescent="0.15">
      <c r="A24" s="7">
        <v>2011</v>
      </c>
      <c r="B24" s="1">
        <v>1141</v>
      </c>
      <c r="C24" s="1">
        <v>1246</v>
      </c>
      <c r="D24" s="1">
        <v>1246</v>
      </c>
      <c r="E24" s="1">
        <v>1124</v>
      </c>
      <c r="F24" s="1">
        <f>B24</f>
        <v>1141</v>
      </c>
      <c r="G24" s="4">
        <f t="shared" si="0"/>
        <v>-1.8072289156626509E-2</v>
      </c>
    </row>
    <row r="25" spans="1:8" x14ac:dyDescent="0.15">
      <c r="A25" s="8">
        <v>2012</v>
      </c>
      <c r="B25" s="1">
        <v>1141</v>
      </c>
      <c r="C25" s="1">
        <v>1271</v>
      </c>
      <c r="D25" s="1">
        <v>1271</v>
      </c>
      <c r="E25" s="1">
        <v>1123</v>
      </c>
      <c r="F25" s="1">
        <v>1124</v>
      </c>
      <c r="G25" s="4">
        <f t="shared" si="0"/>
        <v>0</v>
      </c>
    </row>
    <row r="26" spans="1:8" x14ac:dyDescent="0.15">
      <c r="A26" s="8">
        <v>2013</v>
      </c>
      <c r="B26" s="1">
        <v>1144</v>
      </c>
      <c r="C26" s="1">
        <v>1280</v>
      </c>
      <c r="D26" s="1">
        <v>1280</v>
      </c>
      <c r="E26" s="1">
        <v>1124</v>
      </c>
      <c r="F26" s="1">
        <v>1126</v>
      </c>
      <c r="G26" s="4">
        <f t="shared" si="0"/>
        <v>2.6292725679228912E-3</v>
      </c>
    </row>
    <row r="27" spans="1:8" x14ac:dyDescent="0.15">
      <c r="A27" s="8">
        <v>2014</v>
      </c>
      <c r="B27" s="1">
        <v>1165</v>
      </c>
      <c r="C27" s="1">
        <v>1308</v>
      </c>
      <c r="D27" s="1">
        <v>1308</v>
      </c>
      <c r="E27" s="1">
        <v>1141</v>
      </c>
      <c r="F27" s="1">
        <v>1143</v>
      </c>
      <c r="G27" s="4">
        <f t="shared" si="0"/>
        <v>1.8356643356643332E-2</v>
      </c>
    </row>
    <row r="28" spans="1:8" x14ac:dyDescent="0.15">
      <c r="A28" s="8">
        <v>2015</v>
      </c>
      <c r="B28" s="1">
        <v>1204</v>
      </c>
      <c r="C28" s="1">
        <v>1378</v>
      </c>
      <c r="D28" s="1">
        <v>1378</v>
      </c>
      <c r="E28" s="1">
        <v>1200</v>
      </c>
      <c r="F28" s="1">
        <v>1203</v>
      </c>
      <c r="G28" s="4">
        <f t="shared" si="0"/>
        <v>3.3476394849785374E-2</v>
      </c>
    </row>
    <row r="29" spans="1:8" x14ac:dyDescent="0.15">
      <c r="A29" s="8">
        <v>2016</v>
      </c>
      <c r="B29" s="1">
        <v>1192</v>
      </c>
      <c r="C29" s="1">
        <v>1374</v>
      </c>
      <c r="D29" s="1">
        <v>1374</v>
      </c>
      <c r="E29" s="1">
        <v>1183</v>
      </c>
      <c r="F29" s="1">
        <v>1187</v>
      </c>
      <c r="G29" s="4">
        <f t="shared" si="0"/>
        <v>-9.966777408637828E-3</v>
      </c>
    </row>
    <row r="30" spans="1:8" x14ac:dyDescent="0.15">
      <c r="A30" s="8">
        <v>2017</v>
      </c>
      <c r="B30" s="1">
        <v>1184</v>
      </c>
      <c r="C30" s="1">
        <v>1381</v>
      </c>
      <c r="D30" s="1">
        <v>1381</v>
      </c>
      <c r="E30" s="1">
        <v>1176</v>
      </c>
      <c r="F30" s="1">
        <v>1182</v>
      </c>
      <c r="G30" s="4">
        <f t="shared" si="0"/>
        <v>-6.7114093959731447E-3</v>
      </c>
    </row>
    <row r="31" spans="1:8" x14ac:dyDescent="0.15">
      <c r="A31" s="8">
        <v>2018</v>
      </c>
      <c r="B31" s="1">
        <v>1190</v>
      </c>
      <c r="C31" s="1">
        <v>1419</v>
      </c>
      <c r="D31" s="1">
        <v>1419</v>
      </c>
      <c r="E31" s="1">
        <v>1182</v>
      </c>
      <c r="F31" s="1">
        <v>1188</v>
      </c>
      <c r="G31" s="4">
        <f t="shared" si="0"/>
        <v>5.0675675675675436E-3</v>
      </c>
    </row>
    <row r="32" spans="1:8" x14ac:dyDescent="0.15">
      <c r="A32" s="7">
        <v>2019</v>
      </c>
      <c r="B32" s="1"/>
      <c r="C32" s="1">
        <v>1418.23539355495</v>
      </c>
      <c r="D32" s="1">
        <v>1416.562934933268</v>
      </c>
      <c r="E32" s="1">
        <v>1164.6485782269203</v>
      </c>
      <c r="F32" s="1">
        <v>1179.6454523412096</v>
      </c>
      <c r="G32" s="4"/>
      <c r="H32" s="4">
        <f>F32/F31-1</f>
        <v>-7.0324475242342643E-3</v>
      </c>
    </row>
    <row r="33" spans="1:8" x14ac:dyDescent="0.15">
      <c r="A33" s="7">
        <v>2020</v>
      </c>
      <c r="B33" s="1"/>
      <c r="C33" s="1">
        <v>1428.15229909296</v>
      </c>
      <c r="D33" s="1">
        <v>1423.4765823252901</v>
      </c>
      <c r="E33" s="1">
        <v>1157.767225456867</v>
      </c>
      <c r="F33" s="1">
        <v>1173.9714672284974</v>
      </c>
      <c r="G33" s="4"/>
      <c r="H33" s="4">
        <f t="shared" ref="H33:H63" si="1">F33/F32-1</f>
        <v>-4.8099071644376323E-3</v>
      </c>
    </row>
    <row r="34" spans="1:8" x14ac:dyDescent="0.15">
      <c r="A34" s="7">
        <v>2021</v>
      </c>
      <c r="B34" s="1"/>
      <c r="C34" s="1">
        <v>1450.8288746671999</v>
      </c>
      <c r="D34" s="1">
        <v>1443.0963528517582</v>
      </c>
      <c r="E34" s="1">
        <v>1159.9265006632038</v>
      </c>
      <c r="F34" s="1">
        <v>1177.7160606370476</v>
      </c>
      <c r="G34" s="4"/>
      <c r="H34" s="4">
        <f t="shared" si="1"/>
        <v>3.1896800842956541E-3</v>
      </c>
    </row>
    <row r="35" spans="1:8" x14ac:dyDescent="0.15">
      <c r="A35" s="7">
        <v>2022</v>
      </c>
      <c r="B35" s="1"/>
      <c r="C35" s="1">
        <v>1471.8208769502603</v>
      </c>
      <c r="D35" s="1">
        <v>1462.0070295695105</v>
      </c>
      <c r="E35" s="1">
        <v>1163.5188915669191</v>
      </c>
      <c r="F35" s="1">
        <v>1183.6972822538962</v>
      </c>
      <c r="G35" s="4"/>
      <c r="H35" s="4">
        <f t="shared" si="1"/>
        <v>5.0786618411344797E-3</v>
      </c>
    </row>
    <row r="36" spans="1:8" x14ac:dyDescent="0.15">
      <c r="A36" s="7">
        <v>2023</v>
      </c>
      <c r="B36" s="1"/>
      <c r="C36" s="1">
        <v>1491.4103260448599</v>
      </c>
      <c r="D36" s="1">
        <v>1478.9426854591302</v>
      </c>
      <c r="E36" s="1">
        <v>1168.1016946269192</v>
      </c>
      <c r="F36" s="1">
        <v>1191.1791730347954</v>
      </c>
      <c r="G36" s="4"/>
      <c r="H36" s="4">
        <f t="shared" si="1"/>
        <v>6.3207805687048868E-3</v>
      </c>
    </row>
    <row r="37" spans="1:8" x14ac:dyDescent="0.15">
      <c r="A37" s="7">
        <v>2024</v>
      </c>
      <c r="B37" s="1"/>
      <c r="C37" s="1">
        <v>1511.5670333057901</v>
      </c>
      <c r="D37" s="1">
        <v>1498.0560697328501</v>
      </c>
      <c r="E37" s="1">
        <v>1172.3604860640178</v>
      </c>
      <c r="F37" s="1">
        <v>1198.6768069434813</v>
      </c>
      <c r="G37" s="4"/>
      <c r="H37" s="4">
        <f t="shared" si="1"/>
        <v>6.2942956680345219E-3</v>
      </c>
    </row>
    <row r="38" spans="1:8" x14ac:dyDescent="0.15">
      <c r="A38" s="7">
        <v>2025</v>
      </c>
      <c r="B38" s="1"/>
      <c r="C38" s="1">
        <v>1548.5522608496599</v>
      </c>
      <c r="D38" s="1">
        <v>1534.4579630416436</v>
      </c>
      <c r="E38" s="1">
        <v>1194.2014905584215</v>
      </c>
      <c r="F38" s="1">
        <v>1224.8455071073975</v>
      </c>
      <c r="G38" s="4"/>
      <c r="H38" s="4">
        <f t="shared" si="1"/>
        <v>2.1831322682086318E-2</v>
      </c>
    </row>
    <row r="39" spans="1:8" x14ac:dyDescent="0.15">
      <c r="A39" s="7">
        <v>2026</v>
      </c>
      <c r="B39" s="1"/>
      <c r="C39" s="1">
        <v>1563.7820324552899</v>
      </c>
      <c r="D39" s="1">
        <v>1547.8041504259363</v>
      </c>
      <c r="E39" s="1">
        <v>1195.4169813113003</v>
      </c>
      <c r="F39" s="1">
        <v>1231.6313397922588</v>
      </c>
      <c r="G39" s="4"/>
      <c r="H39" s="4">
        <f t="shared" si="1"/>
        <v>5.5401539585893111E-3</v>
      </c>
    </row>
    <row r="40" spans="1:8" x14ac:dyDescent="0.15">
      <c r="A40" s="7">
        <v>2027</v>
      </c>
      <c r="B40" s="1"/>
      <c r="C40" s="1">
        <v>1584.3774579379899</v>
      </c>
      <c r="D40" s="1">
        <v>1563.9881622834685</v>
      </c>
      <c r="E40" s="1">
        <v>1197.4404733287495</v>
      </c>
      <c r="F40" s="1">
        <v>1239.9742811380161</v>
      </c>
      <c r="H40" s="4">
        <f t="shared" si="1"/>
        <v>6.7738949766935619E-3</v>
      </c>
    </row>
    <row r="41" spans="1:8" x14ac:dyDescent="0.15">
      <c r="A41" s="7">
        <v>2028</v>
      </c>
      <c r="B41" s="1"/>
      <c r="C41" s="1">
        <v>1593.1752807922101</v>
      </c>
      <c r="D41" s="1">
        <v>1570.2688238485464</v>
      </c>
      <c r="E41" s="1">
        <v>1190.7874722834783</v>
      </c>
      <c r="F41" s="1">
        <v>1240.4731131958852</v>
      </c>
      <c r="H41" s="4">
        <f t="shared" si="1"/>
        <v>4.0229226158738918E-4</v>
      </c>
    </row>
    <row r="42" spans="1:8" x14ac:dyDescent="0.15">
      <c r="A42" s="7">
        <v>2029</v>
      </c>
      <c r="B42" s="1"/>
      <c r="C42" s="1">
        <v>1612.4621854567099</v>
      </c>
      <c r="D42" s="1">
        <v>1582.6787552948531</v>
      </c>
      <c r="E42" s="1">
        <v>1193.7220453458792</v>
      </c>
      <c r="F42" s="1">
        <v>1251.5186702249057</v>
      </c>
      <c r="H42" s="4">
        <f t="shared" si="1"/>
        <v>8.9043099052452668E-3</v>
      </c>
    </row>
    <row r="43" spans="1:8" x14ac:dyDescent="0.15">
      <c r="A43" s="7">
        <v>2030</v>
      </c>
      <c r="B43" s="1"/>
      <c r="C43" s="1">
        <v>1636.87320911761</v>
      </c>
      <c r="D43" s="1">
        <v>1606.7733223149185</v>
      </c>
      <c r="E43" s="1">
        <v>1203.7927052800824</v>
      </c>
      <c r="F43" s="1">
        <v>1271.5550519826265</v>
      </c>
      <c r="H43" s="4">
        <f t="shared" si="1"/>
        <v>1.6009654697456632E-2</v>
      </c>
    </row>
    <row r="44" spans="1:8" x14ac:dyDescent="0.15">
      <c r="A44" s="7">
        <v>2031</v>
      </c>
      <c r="B44" s="1"/>
      <c r="C44" s="1">
        <v>1661.7526565942999</v>
      </c>
      <c r="D44" s="1">
        <v>1632.6079722371405</v>
      </c>
      <c r="E44" s="1">
        <v>1217.8819064766956</v>
      </c>
      <c r="F44" s="1">
        <v>1295.3206746776607</v>
      </c>
      <c r="H44" s="4">
        <f t="shared" si="1"/>
        <v>1.8690203509457604E-2</v>
      </c>
    </row>
    <row r="45" spans="1:8" x14ac:dyDescent="0.15">
      <c r="A45" s="7">
        <v>2032</v>
      </c>
      <c r="B45" s="1"/>
      <c r="C45" s="1">
        <v>1678.3288081814801</v>
      </c>
      <c r="D45" s="1">
        <v>1642.91779952766</v>
      </c>
      <c r="E45" s="1">
        <v>1217.9743768700289</v>
      </c>
      <c r="F45" s="1">
        <v>1308.3763536854028</v>
      </c>
      <c r="H45" s="4">
        <f t="shared" si="1"/>
        <v>1.0079109569521183E-2</v>
      </c>
    </row>
    <row r="46" spans="1:8" x14ac:dyDescent="0.15">
      <c r="A46" s="7">
        <v>2033</v>
      </c>
      <c r="B46" s="1"/>
      <c r="C46" s="1">
        <v>1698.2874041184602</v>
      </c>
      <c r="D46" s="1">
        <v>1660.6887806353684</v>
      </c>
      <c r="E46" s="1">
        <v>1225.2858068684043</v>
      </c>
      <c r="F46" s="1">
        <v>1328.9780936298721</v>
      </c>
      <c r="H46" s="4">
        <f t="shared" si="1"/>
        <v>1.5746035065857589E-2</v>
      </c>
    </row>
    <row r="47" spans="1:8" x14ac:dyDescent="0.15">
      <c r="A47" s="7">
        <v>2034</v>
      </c>
      <c r="B47" s="1"/>
      <c r="C47" s="1">
        <v>1707.2956558834096</v>
      </c>
      <c r="D47" s="1">
        <v>1662.0790525775096</v>
      </c>
      <c r="E47" s="1">
        <v>1220.8934390226548</v>
      </c>
      <c r="F47" s="1">
        <v>1340.1607871399533</v>
      </c>
      <c r="H47" s="4">
        <f t="shared" si="1"/>
        <v>8.4145055239681632E-3</v>
      </c>
    </row>
    <row r="48" spans="1:8" x14ac:dyDescent="0.15">
      <c r="A48" s="7">
        <v>2035</v>
      </c>
      <c r="B48" s="1"/>
      <c r="C48" s="1">
        <v>1712.6608920700799</v>
      </c>
      <c r="D48" s="1">
        <v>1668.5035594962055</v>
      </c>
      <c r="E48" s="1">
        <v>1219.0676785765986</v>
      </c>
      <c r="F48" s="1">
        <v>1352.6958409520473</v>
      </c>
      <c r="H48" s="4">
        <f t="shared" si="1"/>
        <v>9.3533954525302221E-3</v>
      </c>
    </row>
    <row r="49" spans="1:8" x14ac:dyDescent="0.15">
      <c r="A49" s="7">
        <v>2036</v>
      </c>
      <c r="B49" s="1"/>
      <c r="C49" s="1">
        <v>1732.9519582726698</v>
      </c>
      <c r="D49" s="1">
        <v>1690.9249639760187</v>
      </c>
      <c r="E49" s="1">
        <v>1235.2663555997908</v>
      </c>
      <c r="F49" s="1">
        <v>1387.3600189453336</v>
      </c>
      <c r="H49" s="4">
        <f t="shared" si="1"/>
        <v>2.5625995840194982E-2</v>
      </c>
    </row>
    <row r="50" spans="1:8" x14ac:dyDescent="0.15">
      <c r="A50" s="7">
        <v>2037</v>
      </c>
      <c r="B50" s="1"/>
      <c r="C50" s="1">
        <v>1757.37625351565</v>
      </c>
      <c r="D50" s="1">
        <v>1715.1768633971676</v>
      </c>
      <c r="E50" s="1">
        <v>1249.3391793240176</v>
      </c>
      <c r="F50" s="1">
        <v>1420.5635940580228</v>
      </c>
      <c r="H50" s="4">
        <f t="shared" si="1"/>
        <v>2.3932919112034323E-2</v>
      </c>
    </row>
    <row r="51" spans="1:8" x14ac:dyDescent="0.15">
      <c r="A51" s="7">
        <v>2038</v>
      </c>
      <c r="B51" s="1"/>
      <c r="C51" s="1">
        <v>1775.4826760517699</v>
      </c>
      <c r="D51" s="1">
        <v>1723.0870985969136</v>
      </c>
      <c r="E51" s="1">
        <v>1245.9382998774706</v>
      </c>
      <c r="F51" s="1">
        <v>1439.0312398226154</v>
      </c>
      <c r="H51" s="4">
        <f t="shared" si="1"/>
        <v>1.3000224588212372E-2</v>
      </c>
    </row>
    <row r="52" spans="1:8" x14ac:dyDescent="0.15">
      <c r="A52" s="7">
        <v>2039</v>
      </c>
      <c r="B52" s="1"/>
      <c r="C52" s="1">
        <v>1787.34228501443</v>
      </c>
      <c r="D52" s="1">
        <v>1733.5858492211219</v>
      </c>
      <c r="E52" s="1">
        <v>1249.0879895002488</v>
      </c>
      <c r="F52" s="1">
        <v>1466.2802252845952</v>
      </c>
      <c r="H52" s="4">
        <f t="shared" si="1"/>
        <v>1.8935645528681322E-2</v>
      </c>
    </row>
    <row r="53" spans="1:8" x14ac:dyDescent="0.15">
      <c r="A53" s="7">
        <v>2040</v>
      </c>
      <c r="B53" s="1"/>
      <c r="C53" s="1">
        <v>1790.55645824367</v>
      </c>
      <c r="D53" s="1">
        <v>1733.0160381700532</v>
      </c>
      <c r="E53" s="1">
        <v>1244.5206574785911</v>
      </c>
      <c r="F53" s="1">
        <v>1489.4274348691763</v>
      </c>
      <c r="H53" s="4">
        <f t="shared" si="1"/>
        <v>1.5786347783615762E-2</v>
      </c>
    </row>
    <row r="54" spans="1:8" x14ac:dyDescent="0.15">
      <c r="A54" s="7">
        <v>2041</v>
      </c>
      <c r="B54" s="1"/>
      <c r="C54" s="1">
        <v>1795.06270462622</v>
      </c>
      <c r="D54" s="1">
        <v>1736.3174980006017</v>
      </c>
      <c r="E54" s="1">
        <v>1240.5360306339617</v>
      </c>
      <c r="F54" s="1">
        <v>1519.8309552583235</v>
      </c>
      <c r="H54" s="4">
        <f t="shared" si="1"/>
        <v>2.04128913415762E-2</v>
      </c>
    </row>
    <row r="55" spans="1:8" x14ac:dyDescent="0.15">
      <c r="A55" s="7">
        <v>2042</v>
      </c>
      <c r="B55" s="1"/>
      <c r="C55" s="1">
        <v>1813.3386921512599</v>
      </c>
      <c r="D55" s="1">
        <v>1756.8068410137726</v>
      </c>
      <c r="E55" s="1">
        <v>1255.0759100559176</v>
      </c>
      <c r="F55" s="1">
        <v>1571.3507004651324</v>
      </c>
      <c r="H55" s="4">
        <f t="shared" si="1"/>
        <v>3.389833917289331E-2</v>
      </c>
    </row>
    <row r="56" spans="1:8" x14ac:dyDescent="0.15">
      <c r="A56" s="7">
        <v>2043</v>
      </c>
      <c r="B56" s="1"/>
      <c r="C56" s="1">
        <v>1846.6728908844</v>
      </c>
      <c r="D56" s="1">
        <v>1791.8203836864423</v>
      </c>
      <c r="E56" s="1">
        <v>1282.7036302507502</v>
      </c>
      <c r="F56" s="1">
        <v>1634.3747355618978</v>
      </c>
      <c r="H56" s="4">
        <f t="shared" si="1"/>
        <v>4.0108191683823291E-2</v>
      </c>
    </row>
    <row r="57" spans="1:8" x14ac:dyDescent="0.15">
      <c r="A57" s="7">
        <v>2044</v>
      </c>
      <c r="B57" s="1"/>
      <c r="C57" s="1">
        <v>1862.16662232767</v>
      </c>
      <c r="D57" s="1">
        <v>1796.3279233243306</v>
      </c>
      <c r="E57" s="1">
        <v>1286.3656805731166</v>
      </c>
      <c r="F57" s="1">
        <v>1678.3672609126049</v>
      </c>
      <c r="H57" s="4">
        <f t="shared" si="1"/>
        <v>2.6917037074476458E-2</v>
      </c>
    </row>
    <row r="58" spans="1:8" x14ac:dyDescent="0.15">
      <c r="A58" s="7">
        <v>2045</v>
      </c>
      <c r="B58" s="1"/>
      <c r="C58" s="1">
        <v>1867.6737395569401</v>
      </c>
      <c r="D58" s="1">
        <v>1799.6797805604836</v>
      </c>
      <c r="E58" s="1">
        <v>1271.3732078855255</v>
      </c>
      <c r="F58" s="1">
        <v>1702.9211311949707</v>
      </c>
      <c r="H58" s="4">
        <f t="shared" si="1"/>
        <v>1.4629617041632903E-2</v>
      </c>
    </row>
    <row r="59" spans="1:8" x14ac:dyDescent="0.15">
      <c r="A59" s="7">
        <v>2046</v>
      </c>
      <c r="B59" s="1"/>
      <c r="C59" s="1">
        <v>1867.3201122993496</v>
      </c>
      <c r="D59" s="1">
        <v>1800.2137027879437</v>
      </c>
      <c r="E59" s="1">
        <v>1267.7609142797028</v>
      </c>
      <c r="F59" s="1">
        <v>1746.852748738097</v>
      </c>
      <c r="H59" s="4">
        <f t="shared" si="1"/>
        <v>2.5797799286393586E-2</v>
      </c>
    </row>
    <row r="60" spans="1:8" x14ac:dyDescent="0.15">
      <c r="A60" s="7">
        <v>2047</v>
      </c>
      <c r="B60" s="1"/>
      <c r="C60" s="1">
        <v>1877.54996370194</v>
      </c>
      <c r="D60" s="1">
        <v>1805.0904278807125</v>
      </c>
      <c r="E60" s="1">
        <v>1266.0329612568705</v>
      </c>
      <c r="F60" s="1">
        <v>1792.9969780829138</v>
      </c>
      <c r="H60" s="4">
        <f t="shared" si="1"/>
        <v>2.6415637710820672E-2</v>
      </c>
    </row>
    <row r="61" spans="1:8" x14ac:dyDescent="0.15">
      <c r="A61" s="7">
        <v>2048</v>
      </c>
      <c r="B61" s="1"/>
      <c r="C61" s="1">
        <v>1919.2332072497802</v>
      </c>
      <c r="D61" s="1">
        <v>1855.6223466814622</v>
      </c>
      <c r="E61" s="1">
        <v>1309.9297933809971</v>
      </c>
      <c r="F61" s="1">
        <v>1875.6169204867465</v>
      </c>
      <c r="H61" s="4">
        <f t="shared" si="1"/>
        <v>4.607924241577388E-2</v>
      </c>
    </row>
    <row r="62" spans="1:8" x14ac:dyDescent="0.15">
      <c r="A62" s="7">
        <v>2049</v>
      </c>
      <c r="B62" s="1"/>
      <c r="C62" s="1">
        <v>1938.0662222050998</v>
      </c>
      <c r="D62" s="1">
        <v>1860.4289512050352</v>
      </c>
      <c r="E62" s="1">
        <v>1309.6671411378393</v>
      </c>
      <c r="F62" s="1">
        <v>1905.5171763269464</v>
      </c>
      <c r="H62" s="4">
        <f t="shared" si="1"/>
        <v>1.5941557955470032E-2</v>
      </c>
    </row>
    <row r="63" spans="1:8" x14ac:dyDescent="0.15">
      <c r="A63" s="7">
        <v>2050</v>
      </c>
      <c r="B63" s="1"/>
      <c r="C63" s="1">
        <v>1947.0169758833097</v>
      </c>
      <c r="D63" s="1">
        <v>1869.4990323185987</v>
      </c>
      <c r="E63" s="1">
        <v>1313.9496194000676</v>
      </c>
      <c r="F63" s="1">
        <v>1934.8971047888904</v>
      </c>
      <c r="H63" s="4">
        <f t="shared" si="1"/>
        <v>1.541834879629711E-2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2FE0-2BCC-4E50-B44F-2FB6937F5E4E}">
  <dimension ref="A1:R83"/>
  <sheetViews>
    <sheetView tabSelected="1" workbookViewId="0">
      <selection activeCell="I17" sqref="I17"/>
    </sheetView>
  </sheetViews>
  <sheetFormatPr baseColWidth="10" defaultColWidth="8.83203125" defaultRowHeight="13" x14ac:dyDescent="0.15"/>
  <cols>
    <col min="2" max="7" width="12.6640625" customWidth="1"/>
    <col min="8" max="8" width="13.83203125" bestFit="1" customWidth="1"/>
  </cols>
  <sheetData>
    <row r="1" spans="1:14" x14ac:dyDescent="0.15">
      <c r="A1" s="2" t="s">
        <v>18</v>
      </c>
    </row>
    <row r="2" spans="1:14" x14ac:dyDescent="0.15">
      <c r="A2" s="2"/>
      <c r="B2" s="3"/>
      <c r="C2" s="3"/>
      <c r="D2" s="3"/>
      <c r="E2" s="3"/>
      <c r="F2" s="3"/>
      <c r="G2" s="3"/>
      <c r="H2" s="3" t="s">
        <v>6</v>
      </c>
      <c r="I2" s="3" t="s">
        <v>20</v>
      </c>
    </row>
    <row r="3" spans="1:14" x14ac:dyDescent="0.15">
      <c r="A3" s="3" t="s">
        <v>9</v>
      </c>
      <c r="B3" s="3" t="s">
        <v>7</v>
      </c>
      <c r="C3" s="3" t="s">
        <v>16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8</v>
      </c>
      <c r="I3" s="3" t="s">
        <v>21</v>
      </c>
      <c r="J3" s="3"/>
    </row>
    <row r="4" spans="1:14" x14ac:dyDescent="0.15">
      <c r="A4" s="3">
        <v>1991</v>
      </c>
      <c r="B4" s="5">
        <v>1088</v>
      </c>
      <c r="C4" s="5"/>
      <c r="D4" s="5"/>
      <c r="E4" s="5"/>
      <c r="F4" s="5"/>
      <c r="G4" s="5"/>
      <c r="H4" s="5">
        <f t="shared" ref="H4:H31" si="0">B4</f>
        <v>1088</v>
      </c>
    </row>
    <row r="5" spans="1:14" x14ac:dyDescent="0.15">
      <c r="A5" s="3">
        <v>1992</v>
      </c>
      <c r="B5" s="5">
        <v>1129</v>
      </c>
      <c r="C5" s="5"/>
      <c r="D5" s="5"/>
      <c r="E5" s="5"/>
      <c r="F5" s="5"/>
      <c r="G5" s="5"/>
      <c r="H5" s="5">
        <f t="shared" si="0"/>
        <v>1129</v>
      </c>
      <c r="I5" s="4">
        <f>H5/H4-1</f>
        <v>3.7683823529411686E-2</v>
      </c>
    </row>
    <row r="6" spans="1:14" x14ac:dyDescent="0.15">
      <c r="A6" s="3">
        <v>1993</v>
      </c>
      <c r="B6" s="5">
        <v>1123</v>
      </c>
      <c r="C6" s="5"/>
      <c r="D6" s="5"/>
      <c r="E6" s="5"/>
      <c r="F6" s="5"/>
      <c r="G6" s="5"/>
      <c r="H6" s="5">
        <f t="shared" si="0"/>
        <v>1123</v>
      </c>
      <c r="I6" s="4">
        <f t="shared" ref="I6:I63" si="1">H6/H5-1</f>
        <v>-5.3144375553587642E-3</v>
      </c>
    </row>
    <row r="7" spans="1:14" x14ac:dyDescent="0.15">
      <c r="A7" s="3">
        <v>1994</v>
      </c>
      <c r="B7" s="5">
        <v>1140</v>
      </c>
      <c r="C7" s="5"/>
      <c r="D7" s="5"/>
      <c r="E7" s="5"/>
      <c r="F7" s="5"/>
      <c r="G7" s="5"/>
      <c r="H7" s="5">
        <f t="shared" si="0"/>
        <v>1140</v>
      </c>
      <c r="I7" s="4">
        <f t="shared" si="1"/>
        <v>1.5138023152270641E-2</v>
      </c>
    </row>
    <row r="8" spans="1:14" x14ac:dyDescent="0.15">
      <c r="A8" s="3">
        <v>1995</v>
      </c>
      <c r="B8" s="5">
        <v>1158</v>
      </c>
      <c r="C8" s="5"/>
      <c r="D8" s="5"/>
      <c r="E8" s="5"/>
      <c r="F8" s="5"/>
      <c r="G8" s="5"/>
      <c r="H8" s="5">
        <f t="shared" si="0"/>
        <v>1158</v>
      </c>
      <c r="I8" s="4">
        <f t="shared" si="1"/>
        <v>1.5789473684210575E-2</v>
      </c>
    </row>
    <row r="9" spans="1:14" x14ac:dyDescent="0.15">
      <c r="A9" s="3">
        <v>1996</v>
      </c>
      <c r="B9" s="5">
        <v>1166</v>
      </c>
      <c r="C9" s="5">
        <v>1168</v>
      </c>
      <c r="D9" s="5"/>
      <c r="E9" s="5">
        <v>-2</v>
      </c>
      <c r="F9" s="5"/>
      <c r="G9" s="5"/>
      <c r="H9" s="5">
        <f t="shared" si="0"/>
        <v>1166</v>
      </c>
      <c r="I9" s="4">
        <f t="shared" si="1"/>
        <v>6.9084628670121884E-3</v>
      </c>
      <c r="J9" s="5"/>
    </row>
    <row r="10" spans="1:14" x14ac:dyDescent="0.15">
      <c r="A10" s="3">
        <v>1997</v>
      </c>
      <c r="B10" s="5">
        <v>1176</v>
      </c>
      <c r="C10" s="5">
        <v>1183</v>
      </c>
      <c r="D10" s="5"/>
      <c r="E10" s="5">
        <v>-7</v>
      </c>
      <c r="F10" s="5"/>
      <c r="G10" s="5"/>
      <c r="H10" s="5">
        <f t="shared" si="0"/>
        <v>1176</v>
      </c>
      <c r="I10" s="4">
        <f t="shared" si="1"/>
        <v>8.5763293310463506E-3</v>
      </c>
      <c r="J10" s="5"/>
    </row>
    <row r="11" spans="1:14" x14ac:dyDescent="0.15">
      <c r="A11" s="3">
        <v>1998</v>
      </c>
      <c r="B11" s="5">
        <v>1131</v>
      </c>
      <c r="C11" s="5">
        <v>1142</v>
      </c>
      <c r="D11" s="5"/>
      <c r="E11" s="5">
        <v>-11</v>
      </c>
      <c r="F11" s="5"/>
      <c r="G11" s="5"/>
      <c r="H11" s="5">
        <f t="shared" si="0"/>
        <v>1131</v>
      </c>
      <c r="I11" s="4">
        <f t="shared" si="1"/>
        <v>-3.8265306122448939E-2</v>
      </c>
      <c r="J11" s="5"/>
    </row>
    <row r="12" spans="1:14" x14ac:dyDescent="0.15">
      <c r="A12" s="3">
        <v>1999</v>
      </c>
      <c r="B12" s="5">
        <v>1120</v>
      </c>
      <c r="C12" s="5">
        <v>1135</v>
      </c>
      <c r="D12" s="5"/>
      <c r="E12" s="5">
        <v>-15</v>
      </c>
      <c r="F12" s="5"/>
      <c r="G12" s="5"/>
      <c r="H12" s="5">
        <f t="shared" si="0"/>
        <v>1120</v>
      </c>
      <c r="I12" s="4">
        <f t="shared" si="1"/>
        <v>-9.7259062776303695E-3</v>
      </c>
      <c r="J12" s="5"/>
    </row>
    <row r="13" spans="1:14" x14ac:dyDescent="0.15">
      <c r="A13" s="3">
        <v>2000</v>
      </c>
      <c r="B13" s="5">
        <v>1164</v>
      </c>
      <c r="C13" s="5">
        <v>1183</v>
      </c>
      <c r="D13" s="5"/>
      <c r="E13" s="5">
        <v>-19</v>
      </c>
      <c r="F13" s="5"/>
      <c r="G13" s="5"/>
      <c r="H13" s="5">
        <f t="shared" si="0"/>
        <v>1164</v>
      </c>
      <c r="I13" s="4">
        <f t="shared" si="1"/>
        <v>3.9285714285714368E-2</v>
      </c>
      <c r="J13" s="5"/>
    </row>
    <row r="14" spans="1:14" x14ac:dyDescent="0.15">
      <c r="A14" s="3">
        <v>2001</v>
      </c>
      <c r="B14" s="5">
        <v>1191</v>
      </c>
      <c r="C14" s="5">
        <v>1214</v>
      </c>
      <c r="D14" s="5"/>
      <c r="E14" s="5">
        <v>-23</v>
      </c>
      <c r="F14" s="5"/>
      <c r="G14" s="5"/>
      <c r="H14" s="5">
        <f t="shared" si="0"/>
        <v>1191</v>
      </c>
      <c r="I14" s="4">
        <f t="shared" si="1"/>
        <v>2.3195876288659711E-2</v>
      </c>
      <c r="J14" s="5"/>
      <c r="L14" t="s">
        <v>29</v>
      </c>
    </row>
    <row r="15" spans="1:14" x14ac:dyDescent="0.15">
      <c r="A15" s="3">
        <v>2002</v>
      </c>
      <c r="B15" s="5">
        <v>1204</v>
      </c>
      <c r="C15" s="5">
        <v>1231</v>
      </c>
      <c r="D15" s="5"/>
      <c r="E15" s="5">
        <v>-27</v>
      </c>
      <c r="F15" s="5"/>
      <c r="G15" s="5"/>
      <c r="H15" s="5">
        <f t="shared" si="0"/>
        <v>1204</v>
      </c>
      <c r="I15" s="4">
        <f t="shared" si="1"/>
        <v>1.0915197313182246E-2</v>
      </c>
      <c r="J15" s="5"/>
    </row>
    <row r="16" spans="1:14" x14ac:dyDescent="0.15">
      <c r="A16" s="3">
        <v>2003</v>
      </c>
      <c r="B16" s="5">
        <v>1242</v>
      </c>
      <c r="C16" s="5">
        <v>1272</v>
      </c>
      <c r="D16" s="5"/>
      <c r="E16" s="5">
        <v>-30</v>
      </c>
      <c r="F16" s="5"/>
      <c r="G16" s="5"/>
      <c r="H16" s="5">
        <f t="shared" si="0"/>
        <v>1242</v>
      </c>
      <c r="I16" s="4">
        <f t="shared" si="1"/>
        <v>3.1561461794019863E-2</v>
      </c>
      <c r="J16" s="5"/>
      <c r="N16">
        <f>AVERAGE(L19:L32)/AVERAGE(M19:M32)</f>
        <v>0.97706867622383786</v>
      </c>
    </row>
    <row r="17" spans="1:14" x14ac:dyDescent="0.15">
      <c r="A17" s="3">
        <v>2004</v>
      </c>
      <c r="B17" s="5">
        <v>1281</v>
      </c>
      <c r="C17" s="5">
        <v>1315</v>
      </c>
      <c r="D17" s="5"/>
      <c r="E17" s="5">
        <v>-34</v>
      </c>
      <c r="F17" s="5"/>
      <c r="G17" s="5"/>
      <c r="H17" s="5">
        <f t="shared" si="0"/>
        <v>1281</v>
      </c>
      <c r="I17" s="4">
        <f t="shared" si="1"/>
        <v>3.1400966183574797E-2</v>
      </c>
      <c r="J17" s="5"/>
    </row>
    <row r="18" spans="1:14" x14ac:dyDescent="0.15">
      <c r="A18" s="3">
        <v>2005</v>
      </c>
      <c r="B18" s="5">
        <v>1230</v>
      </c>
      <c r="C18" s="5">
        <v>1268</v>
      </c>
      <c r="D18" s="5"/>
      <c r="E18" s="5">
        <v>-38</v>
      </c>
      <c r="F18" s="5"/>
      <c r="G18" s="5"/>
      <c r="H18" s="5">
        <f t="shared" si="0"/>
        <v>1230</v>
      </c>
      <c r="I18" s="4">
        <f t="shared" si="1"/>
        <v>-3.9812646370023463E-2</v>
      </c>
      <c r="J18" s="5"/>
      <c r="L18" t="s">
        <v>27</v>
      </c>
      <c r="M18" t="s">
        <v>28</v>
      </c>
      <c r="N18" t="s">
        <v>30</v>
      </c>
    </row>
    <row r="19" spans="1:14" x14ac:dyDescent="0.15">
      <c r="A19" s="3">
        <v>2006</v>
      </c>
      <c r="B19" s="5">
        <v>1265</v>
      </c>
      <c r="C19" s="5">
        <v>1308</v>
      </c>
      <c r="E19" s="5">
        <v>-43</v>
      </c>
      <c r="F19" s="5"/>
      <c r="G19" s="5"/>
      <c r="H19" s="5">
        <f t="shared" si="0"/>
        <v>1265</v>
      </c>
      <c r="I19" s="4">
        <f t="shared" si="1"/>
        <v>2.8455284552845628E-2</v>
      </c>
      <c r="J19" s="5"/>
      <c r="K19">
        <f>A19</f>
        <v>2006</v>
      </c>
      <c r="L19" s="5">
        <f>B19</f>
        <v>1265</v>
      </c>
      <c r="M19" s="5">
        <v>1312</v>
      </c>
      <c r="N19">
        <f>$N$16*M19</f>
        <v>1281.9141032056752</v>
      </c>
    </row>
    <row r="20" spans="1:14" x14ac:dyDescent="0.15">
      <c r="A20" s="3">
        <v>2007</v>
      </c>
      <c r="B20" s="5">
        <v>1216</v>
      </c>
      <c r="C20" s="5">
        <v>1275</v>
      </c>
      <c r="E20" s="5">
        <v>-59</v>
      </c>
      <c r="F20" s="5"/>
      <c r="G20" s="5"/>
      <c r="H20" s="5">
        <f t="shared" si="0"/>
        <v>1216</v>
      </c>
      <c r="I20" s="4">
        <f t="shared" si="1"/>
        <v>-3.8735177865612647E-2</v>
      </c>
      <c r="J20" s="5"/>
      <c r="K20">
        <f t="shared" ref="K20:K32" si="2">A20</f>
        <v>2007</v>
      </c>
      <c r="L20" s="5">
        <f t="shared" ref="L20:L32" si="3">B20</f>
        <v>1216</v>
      </c>
      <c r="M20" s="5">
        <v>1248.9000000000001</v>
      </c>
      <c r="N20">
        <f t="shared" ref="N20:N32" si="4">$N$16*M20</f>
        <v>1220.2610697359512</v>
      </c>
    </row>
    <row r="21" spans="1:14" x14ac:dyDescent="0.15">
      <c r="A21" s="3">
        <v>2008</v>
      </c>
      <c r="B21" s="5">
        <v>1186</v>
      </c>
      <c r="C21" s="5">
        <v>1253</v>
      </c>
      <c r="E21" s="5">
        <v>-85</v>
      </c>
      <c r="F21" s="5"/>
      <c r="G21" s="5"/>
      <c r="H21" s="5">
        <f t="shared" si="0"/>
        <v>1186</v>
      </c>
      <c r="I21" s="4">
        <f t="shared" si="1"/>
        <v>-2.4671052631578982E-2</v>
      </c>
      <c r="J21" s="5"/>
      <c r="K21">
        <f t="shared" si="2"/>
        <v>2008</v>
      </c>
      <c r="L21" s="5">
        <f t="shared" si="3"/>
        <v>1186</v>
      </c>
      <c r="M21" s="5">
        <v>1223.46</v>
      </c>
      <c r="N21">
        <f t="shared" si="4"/>
        <v>1195.4044426128166</v>
      </c>
    </row>
    <row r="22" spans="1:14" x14ac:dyDescent="0.15">
      <c r="A22" s="3">
        <v>2009</v>
      </c>
      <c r="B22" s="5">
        <v>1213</v>
      </c>
      <c r="C22" s="5">
        <v>1314</v>
      </c>
      <c r="E22" s="5">
        <v>-102</v>
      </c>
      <c r="F22" s="5"/>
      <c r="G22" s="5"/>
      <c r="H22" s="5">
        <f t="shared" si="0"/>
        <v>1213</v>
      </c>
      <c r="I22" s="4">
        <f t="shared" si="1"/>
        <v>2.2765598650927421E-2</v>
      </c>
      <c r="J22" s="5"/>
      <c r="K22">
        <f t="shared" si="2"/>
        <v>2009</v>
      </c>
      <c r="L22" s="5">
        <f t="shared" si="3"/>
        <v>1213</v>
      </c>
      <c r="M22" s="5">
        <v>1252.1400000000001</v>
      </c>
      <c r="N22">
        <f t="shared" si="4"/>
        <v>1223.4267722469165</v>
      </c>
    </row>
    <row r="23" spans="1:14" x14ac:dyDescent="0.15">
      <c r="A23" s="3">
        <v>2010</v>
      </c>
      <c r="B23" s="5">
        <v>1162</v>
      </c>
      <c r="C23" s="5">
        <v>1283</v>
      </c>
      <c r="E23" s="5">
        <v>-121</v>
      </c>
      <c r="F23" s="5"/>
      <c r="G23" s="5"/>
      <c r="H23" s="5">
        <f t="shared" si="0"/>
        <v>1162</v>
      </c>
      <c r="I23" s="4">
        <f t="shared" si="1"/>
        <v>-4.2044517724649677E-2</v>
      </c>
      <c r="J23" s="5"/>
      <c r="K23">
        <f t="shared" si="2"/>
        <v>2010</v>
      </c>
      <c r="L23" s="5">
        <f t="shared" si="3"/>
        <v>1162</v>
      </c>
      <c r="M23" s="5">
        <v>1190.8800000000001</v>
      </c>
      <c r="N23">
        <f t="shared" si="4"/>
        <v>1163.5715451414442</v>
      </c>
    </row>
    <row r="24" spans="1:14" x14ac:dyDescent="0.15">
      <c r="A24" s="3">
        <v>2011</v>
      </c>
      <c r="B24" s="5">
        <v>1141</v>
      </c>
      <c r="C24" s="5">
        <v>1246</v>
      </c>
      <c r="E24" s="5">
        <v>-122</v>
      </c>
      <c r="F24" s="5">
        <v>0</v>
      </c>
      <c r="G24" s="5"/>
      <c r="H24" s="5">
        <f t="shared" si="0"/>
        <v>1141</v>
      </c>
      <c r="I24" s="4">
        <f t="shared" si="1"/>
        <v>-1.8072289156626509E-2</v>
      </c>
      <c r="J24" s="5"/>
      <c r="K24">
        <f t="shared" si="2"/>
        <v>2011</v>
      </c>
      <c r="L24" s="5">
        <f t="shared" si="3"/>
        <v>1141</v>
      </c>
      <c r="M24" s="5">
        <v>1174.4100000000001</v>
      </c>
      <c r="N24">
        <f t="shared" si="4"/>
        <v>1147.4792240440374</v>
      </c>
    </row>
    <row r="25" spans="1:14" x14ac:dyDescent="0.15">
      <c r="A25" s="3">
        <v>2012</v>
      </c>
      <c r="B25" s="5">
        <v>1141</v>
      </c>
      <c r="C25" s="5">
        <v>1271</v>
      </c>
      <c r="E25" s="5">
        <v>-148</v>
      </c>
      <c r="F25" s="5">
        <v>1</v>
      </c>
      <c r="G25" s="5"/>
      <c r="H25" s="5">
        <f t="shared" si="0"/>
        <v>1141</v>
      </c>
      <c r="I25" s="4">
        <f t="shared" si="1"/>
        <v>0</v>
      </c>
      <c r="J25" s="5"/>
      <c r="K25">
        <f t="shared" si="2"/>
        <v>2012</v>
      </c>
      <c r="L25" s="5">
        <f t="shared" si="3"/>
        <v>1141</v>
      </c>
      <c r="M25" s="5">
        <v>1159.3900000000001</v>
      </c>
      <c r="N25">
        <f t="shared" si="4"/>
        <v>1132.8036525271555</v>
      </c>
    </row>
    <row r="26" spans="1:14" x14ac:dyDescent="0.15">
      <c r="A26" s="3">
        <v>2013</v>
      </c>
      <c r="B26" s="5">
        <v>1144</v>
      </c>
      <c r="C26" s="5">
        <v>1280</v>
      </c>
      <c r="E26" s="5">
        <v>-156</v>
      </c>
      <c r="F26" s="5">
        <v>2</v>
      </c>
      <c r="G26" s="5"/>
      <c r="H26" s="5">
        <f t="shared" si="0"/>
        <v>1144</v>
      </c>
      <c r="I26" s="4">
        <f t="shared" si="1"/>
        <v>2.6292725679228912E-3</v>
      </c>
      <c r="J26" s="5"/>
      <c r="K26">
        <f t="shared" si="2"/>
        <v>2013</v>
      </c>
      <c r="L26" s="5">
        <f t="shared" si="3"/>
        <v>1144</v>
      </c>
      <c r="M26" s="5">
        <v>1161.6400000000001</v>
      </c>
      <c r="N26">
        <f t="shared" si="4"/>
        <v>1135.002057048659</v>
      </c>
    </row>
    <row r="27" spans="1:14" x14ac:dyDescent="0.15">
      <c r="A27" s="3">
        <v>2014</v>
      </c>
      <c r="B27" s="5">
        <v>1165</v>
      </c>
      <c r="C27" s="5">
        <v>1308</v>
      </c>
      <c r="E27" s="5">
        <v>-167</v>
      </c>
      <c r="F27" s="5">
        <v>2</v>
      </c>
      <c r="G27" s="5"/>
      <c r="H27" s="5">
        <f t="shared" si="0"/>
        <v>1165</v>
      </c>
      <c r="I27" s="4">
        <f t="shared" si="1"/>
        <v>1.8356643356643332E-2</v>
      </c>
      <c r="J27" s="5"/>
      <c r="K27">
        <f t="shared" si="2"/>
        <v>2014</v>
      </c>
      <c r="L27" s="5">
        <f t="shared" si="3"/>
        <v>1165</v>
      </c>
      <c r="M27" s="5">
        <v>1189.8599999999999</v>
      </c>
      <c r="N27">
        <f t="shared" si="4"/>
        <v>1162.5749350916956</v>
      </c>
    </row>
    <row r="28" spans="1:14" x14ac:dyDescent="0.15">
      <c r="A28" s="3">
        <v>2015</v>
      </c>
      <c r="B28" s="5">
        <v>1204</v>
      </c>
      <c r="C28" s="5">
        <v>1378</v>
      </c>
      <c r="E28" s="5">
        <v>-178</v>
      </c>
      <c r="F28" s="5">
        <v>3</v>
      </c>
      <c r="G28" s="5"/>
      <c r="H28" s="5">
        <f t="shared" si="0"/>
        <v>1204</v>
      </c>
      <c r="I28" s="4">
        <f t="shared" si="1"/>
        <v>3.3476394849785374E-2</v>
      </c>
      <c r="J28" s="5"/>
      <c r="K28">
        <f t="shared" si="2"/>
        <v>2015</v>
      </c>
      <c r="L28" s="5">
        <f t="shared" si="3"/>
        <v>1204</v>
      </c>
      <c r="M28" s="5">
        <v>1235.8800000000001</v>
      </c>
      <c r="N28">
        <f t="shared" si="4"/>
        <v>1207.5396355715168</v>
      </c>
    </row>
    <row r="29" spans="1:14" x14ac:dyDescent="0.15">
      <c r="A29" s="3">
        <v>2016</v>
      </c>
      <c r="B29" s="5">
        <v>1192</v>
      </c>
      <c r="C29" s="5">
        <v>1374</v>
      </c>
      <c r="E29" s="5">
        <v>-191</v>
      </c>
      <c r="F29" s="5">
        <v>4</v>
      </c>
      <c r="G29" s="5"/>
      <c r="H29" s="5">
        <f t="shared" si="0"/>
        <v>1192</v>
      </c>
      <c r="I29" s="4">
        <f t="shared" si="1"/>
        <v>-9.966777408637828E-3</v>
      </c>
      <c r="J29" s="5"/>
      <c r="K29">
        <f t="shared" si="2"/>
        <v>2016</v>
      </c>
      <c r="L29" s="5">
        <f t="shared" si="3"/>
        <v>1192</v>
      </c>
      <c r="M29" s="5">
        <v>1205.8699999999999</v>
      </c>
      <c r="N29">
        <f t="shared" si="4"/>
        <v>1178.2178045980393</v>
      </c>
    </row>
    <row r="30" spans="1:14" x14ac:dyDescent="0.15">
      <c r="A30" s="3">
        <v>2017</v>
      </c>
      <c r="B30" s="5">
        <v>1184</v>
      </c>
      <c r="C30" s="5">
        <v>1381</v>
      </c>
      <c r="E30" s="5">
        <v>-205</v>
      </c>
      <c r="F30" s="5">
        <v>6</v>
      </c>
      <c r="G30" s="5"/>
      <c r="H30" s="5">
        <f t="shared" si="0"/>
        <v>1184</v>
      </c>
      <c r="I30" s="4">
        <f t="shared" si="1"/>
        <v>-6.7114093959731447E-3</v>
      </c>
      <c r="J30" s="5"/>
      <c r="K30">
        <f t="shared" si="2"/>
        <v>2017</v>
      </c>
      <c r="L30" s="5">
        <f t="shared" si="3"/>
        <v>1184</v>
      </c>
      <c r="M30" s="5">
        <v>1196.6400000000001</v>
      </c>
      <c r="N30">
        <f t="shared" si="4"/>
        <v>1169.1994607164934</v>
      </c>
    </row>
    <row r="31" spans="1:14" x14ac:dyDescent="0.15">
      <c r="A31" s="3">
        <v>2018</v>
      </c>
      <c r="B31" s="5">
        <v>1190</v>
      </c>
      <c r="C31" s="5">
        <v>1419</v>
      </c>
      <c r="E31" s="5">
        <v>-237</v>
      </c>
      <c r="F31" s="5">
        <v>6</v>
      </c>
      <c r="G31" s="5"/>
      <c r="H31" s="5">
        <f t="shared" si="0"/>
        <v>1190</v>
      </c>
      <c r="I31" s="4">
        <f t="shared" si="1"/>
        <v>5.0675675675675436E-3</v>
      </c>
      <c r="J31" s="5"/>
      <c r="K31">
        <f t="shared" si="2"/>
        <v>2018</v>
      </c>
      <c r="L31" s="5">
        <f t="shared" si="3"/>
        <v>1190</v>
      </c>
      <c r="M31" s="5">
        <v>1224.1300000000001</v>
      </c>
      <c r="N31">
        <f t="shared" si="4"/>
        <v>1196.0590786258867</v>
      </c>
    </row>
    <row r="32" spans="1:14" x14ac:dyDescent="0.15">
      <c r="A32" s="3">
        <v>2019</v>
      </c>
      <c r="B32" s="5">
        <v>1193</v>
      </c>
      <c r="C32" s="5">
        <v>1418.23539355495</v>
      </c>
      <c r="D32" s="5">
        <v>-1.6724586216818149</v>
      </c>
      <c r="E32" s="5">
        <v>-251.9143567063476</v>
      </c>
      <c r="F32" s="5">
        <v>14.996874114289376</v>
      </c>
      <c r="G32" s="5">
        <v>0</v>
      </c>
      <c r="H32" s="5">
        <f t="shared" ref="H32:H63" si="5">SUM(C32:G32)</f>
        <v>1179.6454523412096</v>
      </c>
      <c r="I32" s="4">
        <f t="shared" si="1"/>
        <v>-8.7013005536052956E-3</v>
      </c>
      <c r="J32" s="5"/>
      <c r="K32">
        <f t="shared" si="2"/>
        <v>2019</v>
      </c>
      <c r="L32" s="5">
        <f t="shared" si="3"/>
        <v>1193</v>
      </c>
      <c r="M32" s="5">
        <v>1210.3</v>
      </c>
      <c r="N32">
        <f t="shared" si="4"/>
        <v>1182.546218833711</v>
      </c>
    </row>
    <row r="33" spans="1:18" x14ac:dyDescent="0.15">
      <c r="A33" s="3">
        <v>2020</v>
      </c>
      <c r="B33" s="5"/>
      <c r="C33" s="5">
        <v>1428.15229909296</v>
      </c>
      <c r="D33" s="5">
        <v>-4.6757167676697708</v>
      </c>
      <c r="E33" s="5">
        <v>-265.70935686842313</v>
      </c>
      <c r="F33" s="5">
        <v>16.204241771630407</v>
      </c>
      <c r="G33" s="5">
        <v>0</v>
      </c>
      <c r="H33" s="5">
        <f t="shared" si="5"/>
        <v>1173.9714672284974</v>
      </c>
      <c r="I33" s="4">
        <f t="shared" si="1"/>
        <v>-4.8099071644376323E-3</v>
      </c>
      <c r="J33" s="5"/>
    </row>
    <row r="34" spans="1:18" x14ac:dyDescent="0.15">
      <c r="A34" s="3">
        <v>2021</v>
      </c>
      <c r="B34" s="5"/>
      <c r="C34" s="5">
        <v>1450.8288746671999</v>
      </c>
      <c r="D34" s="5">
        <v>-7.7325218154416495</v>
      </c>
      <c r="E34" s="5">
        <v>-283.1698521885545</v>
      </c>
      <c r="F34" s="5">
        <v>17.789559973843751</v>
      </c>
      <c r="G34" s="5">
        <v>0</v>
      </c>
      <c r="H34" s="5">
        <f t="shared" si="5"/>
        <v>1177.7160606370473</v>
      </c>
      <c r="I34" s="4">
        <f t="shared" si="1"/>
        <v>3.189680084295432E-3</v>
      </c>
      <c r="J34" s="5"/>
      <c r="L34" t="s">
        <v>27</v>
      </c>
      <c r="O34" t="s">
        <v>35</v>
      </c>
    </row>
    <row r="35" spans="1:18" x14ac:dyDescent="0.15">
      <c r="A35" s="3">
        <v>2022</v>
      </c>
      <c r="B35" s="5"/>
      <c r="C35" s="5">
        <v>1471.8208769502603</v>
      </c>
      <c r="D35" s="5">
        <v>-9.8138473807497952</v>
      </c>
      <c r="E35" s="5">
        <v>-298.4881380025912</v>
      </c>
      <c r="F35" s="5">
        <v>20.178390686977181</v>
      </c>
      <c r="G35" s="5">
        <v>0</v>
      </c>
      <c r="H35" s="5">
        <f t="shared" si="5"/>
        <v>1183.6972822538962</v>
      </c>
      <c r="I35" s="4">
        <f t="shared" si="1"/>
        <v>5.0786618411347018E-3</v>
      </c>
      <c r="J35" s="5"/>
      <c r="L35" t="s">
        <v>42</v>
      </c>
      <c r="M35" t="s">
        <v>43</v>
      </c>
      <c r="N35" t="s">
        <v>44</v>
      </c>
      <c r="O35" t="str" cm="1">
        <f t="array" ref="O35:Q49">L69:N83</f>
        <v>system_load</v>
      </c>
      <c r="P35" t="str">
        <v>der_prod</v>
      </c>
      <c r="Q35" t="str">
        <v>ev_load</v>
      </c>
      <c r="R35" t="s">
        <v>45</v>
      </c>
    </row>
    <row r="36" spans="1:18" x14ac:dyDescent="0.15">
      <c r="A36" s="3">
        <v>2023</v>
      </c>
      <c r="B36" s="5"/>
      <c r="C36" s="5">
        <v>1491.4103260448599</v>
      </c>
      <c r="D36" s="5">
        <v>-12.467640585729656</v>
      </c>
      <c r="E36" s="5">
        <v>-310.84099083221099</v>
      </c>
      <c r="F36" s="5">
        <v>23.07747840787632</v>
      </c>
      <c r="G36" s="5">
        <v>0</v>
      </c>
      <c r="H36" s="5">
        <f t="shared" si="5"/>
        <v>1191.1791730347954</v>
      </c>
      <c r="I36" s="4">
        <f t="shared" si="1"/>
        <v>6.3207805687048868E-3</v>
      </c>
      <c r="J36" s="5"/>
      <c r="K36" cm="1">
        <f t="array" ref="K36:K49">A19:A32</f>
        <v>2006</v>
      </c>
      <c r="L36" s="9" cm="1">
        <f t="array" ref="L36:L49">C19:C32+E19:E32</f>
        <v>1265</v>
      </c>
      <c r="M36" s="9" cm="1">
        <f t="array" ref="M36:M49">D19:D32</f>
        <v>0</v>
      </c>
      <c r="N36" s="9" cm="1">
        <f t="array" ref="N36:N49">F19:F32</f>
        <v>0</v>
      </c>
      <c r="O36" s="9">
        <v>1281</v>
      </c>
      <c r="P36" s="9">
        <v>0</v>
      </c>
      <c r="Q36" s="9">
        <v>0</v>
      </c>
      <c r="R36" s="9" cm="1">
        <f t="array" ref="R36:R49">_xlfn.ANCHORARRAY(L36)*AVERAGE(O36:O49)/AVERAGE(_xlfn.ANCHORARRAY(L36))</f>
        <v>1300.5023439755118</v>
      </c>
    </row>
    <row r="37" spans="1:18" x14ac:dyDescent="0.15">
      <c r="A37" s="3">
        <v>2024</v>
      </c>
      <c r="B37" s="5"/>
      <c r="C37" s="5">
        <v>1511.5670333057901</v>
      </c>
      <c r="D37" s="5">
        <v>-13.510963572939987</v>
      </c>
      <c r="E37" s="5">
        <v>-325.69558366883223</v>
      </c>
      <c r="F37" s="5">
        <v>26.316320879463539</v>
      </c>
      <c r="G37" s="5">
        <v>0</v>
      </c>
      <c r="H37" s="5">
        <f t="shared" si="5"/>
        <v>1198.6768069434816</v>
      </c>
      <c r="I37" s="4">
        <f t="shared" si="1"/>
        <v>6.2942956680347439E-3</v>
      </c>
      <c r="J37" s="5"/>
      <c r="K37">
        <v>2007</v>
      </c>
      <c r="L37" s="9">
        <v>1216</v>
      </c>
      <c r="M37" s="9">
        <v>0</v>
      </c>
      <c r="N37" s="9">
        <v>0</v>
      </c>
      <c r="O37" s="9">
        <v>1241.29</v>
      </c>
      <c r="P37" s="9">
        <v>0</v>
      </c>
      <c r="Q37" s="9">
        <v>0</v>
      </c>
      <c r="R37" s="9">
        <v>1250.1271543669741</v>
      </c>
    </row>
    <row r="38" spans="1:18" x14ac:dyDescent="0.15">
      <c r="A38" s="3">
        <v>2025</v>
      </c>
      <c r="B38" s="5"/>
      <c r="C38" s="5">
        <v>1548.5522608496599</v>
      </c>
      <c r="D38" s="5">
        <v>-14.094297808016348</v>
      </c>
      <c r="E38" s="5">
        <v>-340.25647248322201</v>
      </c>
      <c r="F38" s="5">
        <v>30.644016548975891</v>
      </c>
      <c r="G38" s="5">
        <v>0</v>
      </c>
      <c r="H38" s="5">
        <f t="shared" si="5"/>
        <v>1224.8455071073975</v>
      </c>
      <c r="I38" s="4">
        <f t="shared" si="1"/>
        <v>2.1831322682086318E-2</v>
      </c>
      <c r="J38" s="5"/>
      <c r="K38">
        <v>2008</v>
      </c>
      <c r="L38" s="9">
        <v>1168</v>
      </c>
      <c r="M38" s="9">
        <v>0</v>
      </c>
      <c r="N38" s="9">
        <v>0</v>
      </c>
      <c r="O38" s="9">
        <v>1210.01</v>
      </c>
      <c r="P38" s="9">
        <v>0</v>
      </c>
      <c r="Q38" s="9">
        <v>0</v>
      </c>
      <c r="R38" s="9">
        <v>1200.7800298524885</v>
      </c>
    </row>
    <row r="39" spans="1:18" x14ac:dyDescent="0.15">
      <c r="A39" s="3">
        <v>2026</v>
      </c>
      <c r="B39" s="5"/>
      <c r="C39" s="5">
        <v>1563.7820324552899</v>
      </c>
      <c r="D39" s="5">
        <v>-15.977882029353578</v>
      </c>
      <c r="E39" s="5">
        <v>-352.38716911463598</v>
      </c>
      <c r="F39" s="5">
        <v>36.214358480958367</v>
      </c>
      <c r="G39" s="5">
        <v>0</v>
      </c>
      <c r="H39" s="5">
        <f t="shared" si="5"/>
        <v>1231.6313397922586</v>
      </c>
      <c r="I39" s="4">
        <f t="shared" si="1"/>
        <v>5.5401539585890891E-3</v>
      </c>
      <c r="J39" s="5"/>
      <c r="K39">
        <v>2009</v>
      </c>
      <c r="L39" s="9">
        <v>1212</v>
      </c>
      <c r="M39" s="9">
        <v>0</v>
      </c>
      <c r="N39" s="9">
        <v>0</v>
      </c>
      <c r="O39" s="9">
        <v>1252.1400000000001</v>
      </c>
      <c r="P39" s="9">
        <v>0</v>
      </c>
      <c r="Q39" s="9">
        <v>0</v>
      </c>
      <c r="R39" s="9">
        <v>1246.014893990767</v>
      </c>
    </row>
    <row r="40" spans="1:18" x14ac:dyDescent="0.15">
      <c r="A40" s="3">
        <v>2027</v>
      </c>
      <c r="B40" s="5"/>
      <c r="C40" s="5">
        <v>1584.3774579379899</v>
      </c>
      <c r="D40" s="5">
        <v>-20.389295654521362</v>
      </c>
      <c r="E40" s="5">
        <v>-366.54768895471898</v>
      </c>
      <c r="F40" s="5">
        <v>42.533807809266492</v>
      </c>
      <c r="G40" s="5">
        <v>0</v>
      </c>
      <c r="H40" s="5">
        <f t="shared" si="5"/>
        <v>1239.9742811380161</v>
      </c>
      <c r="I40" s="4">
        <f t="shared" si="1"/>
        <v>6.7738949766937839E-3</v>
      </c>
      <c r="J40" s="5"/>
      <c r="K40">
        <v>2010</v>
      </c>
      <c r="L40" s="9">
        <v>1162</v>
      </c>
      <c r="M40" s="9">
        <v>0</v>
      </c>
      <c r="N40" s="9">
        <v>0</v>
      </c>
      <c r="O40" s="9">
        <v>1190.8800000000001</v>
      </c>
      <c r="P40" s="9">
        <v>0</v>
      </c>
      <c r="Q40" s="9">
        <v>0</v>
      </c>
      <c r="R40" s="9">
        <v>1194.6116392881777</v>
      </c>
    </row>
    <row r="41" spans="1:18" x14ac:dyDescent="0.15">
      <c r="A41" s="3">
        <v>2028</v>
      </c>
      <c r="B41" s="5"/>
      <c r="C41" s="5">
        <v>1593.1752807922101</v>
      </c>
      <c r="D41" s="5">
        <v>-22.906456943663681</v>
      </c>
      <c r="E41" s="5">
        <v>-379.481351565068</v>
      </c>
      <c r="F41" s="5">
        <v>49.685640912406818</v>
      </c>
      <c r="G41" s="5">
        <v>0</v>
      </c>
      <c r="H41" s="5">
        <f t="shared" si="5"/>
        <v>1240.4731131958852</v>
      </c>
      <c r="I41" s="4">
        <f t="shared" si="1"/>
        <v>4.0229226158738918E-4</v>
      </c>
      <c r="J41" s="5"/>
      <c r="K41">
        <v>2011</v>
      </c>
      <c r="L41" s="9">
        <v>1124</v>
      </c>
      <c r="M41" s="9">
        <v>0</v>
      </c>
      <c r="N41" s="9">
        <v>0</v>
      </c>
      <c r="O41" s="9">
        <v>1174.2707141225901</v>
      </c>
      <c r="P41" s="9">
        <v>0</v>
      </c>
      <c r="Q41" s="9">
        <v>0.13928587740611001</v>
      </c>
      <c r="R41" s="9">
        <v>1155.5451657142098</v>
      </c>
    </row>
    <row r="42" spans="1:18" x14ac:dyDescent="0.15">
      <c r="A42" s="3">
        <v>2029</v>
      </c>
      <c r="B42" s="5"/>
      <c r="C42" s="5">
        <v>1612.4621854567099</v>
      </c>
      <c r="D42" s="5">
        <v>-29.783430161856817</v>
      </c>
      <c r="E42" s="5">
        <v>-388.95670994897398</v>
      </c>
      <c r="F42" s="5">
        <v>57.796624879026538</v>
      </c>
      <c r="G42" s="5">
        <v>0</v>
      </c>
      <c r="H42" s="5">
        <f t="shared" si="5"/>
        <v>1251.5186702249055</v>
      </c>
      <c r="I42" s="4">
        <f t="shared" si="1"/>
        <v>8.9043099052450447E-3</v>
      </c>
      <c r="J42" s="5"/>
      <c r="K42">
        <v>2012</v>
      </c>
      <c r="L42" s="9">
        <v>1123</v>
      </c>
      <c r="M42" s="9">
        <v>0</v>
      </c>
      <c r="N42" s="9">
        <v>1</v>
      </c>
      <c r="O42" s="9">
        <v>1158.6885376995999</v>
      </c>
      <c r="P42" s="9">
        <v>0</v>
      </c>
      <c r="Q42" s="9">
        <v>0.70146230039631496</v>
      </c>
      <c r="R42" s="9">
        <v>1154.5171006201579</v>
      </c>
    </row>
    <row r="43" spans="1:18" x14ac:dyDescent="0.15">
      <c r="A43" s="3">
        <v>2030</v>
      </c>
      <c r="B43" s="5"/>
      <c r="C43" s="5">
        <v>1636.87320911761</v>
      </c>
      <c r="D43" s="5">
        <v>-30.09988680269155</v>
      </c>
      <c r="E43" s="5">
        <v>-402.98061703483597</v>
      </c>
      <c r="F43" s="5">
        <v>67.762346702544264</v>
      </c>
      <c r="G43" s="5">
        <v>0</v>
      </c>
      <c r="H43" s="5">
        <f t="shared" si="5"/>
        <v>1271.5550519826265</v>
      </c>
      <c r="I43" s="4">
        <f t="shared" si="1"/>
        <v>1.6009654697456854E-2</v>
      </c>
      <c r="J43" s="5"/>
      <c r="K43">
        <v>2013</v>
      </c>
      <c r="L43" s="9">
        <v>1124</v>
      </c>
      <c r="M43" s="9">
        <v>0</v>
      </c>
      <c r="N43" s="9">
        <v>2</v>
      </c>
      <c r="O43" s="9">
        <v>1160.2633723715501</v>
      </c>
      <c r="P43" s="9">
        <v>0</v>
      </c>
      <c r="Q43" s="9">
        <v>1.3766276284548</v>
      </c>
      <c r="R43" s="9">
        <v>1155.5451657142098</v>
      </c>
    </row>
    <row r="44" spans="1:18" x14ac:dyDescent="0.15">
      <c r="A44" s="3">
        <v>2031</v>
      </c>
      <c r="B44" s="5"/>
      <c r="C44" s="5">
        <v>1661.7526565942999</v>
      </c>
      <c r="D44" s="5">
        <v>-29.144684357159363</v>
      </c>
      <c r="E44" s="5">
        <v>-414.72606576044501</v>
      </c>
      <c r="F44" s="5">
        <v>77.438768200965029</v>
      </c>
      <c r="G44" s="5">
        <v>0</v>
      </c>
      <c r="H44" s="5">
        <f t="shared" si="5"/>
        <v>1295.3206746776607</v>
      </c>
      <c r="I44" s="4">
        <f t="shared" si="1"/>
        <v>1.8690203509457604E-2</v>
      </c>
      <c r="J44" s="5"/>
      <c r="K44">
        <v>2014</v>
      </c>
      <c r="L44" s="9">
        <v>1141</v>
      </c>
      <c r="M44" s="9">
        <v>0</v>
      </c>
      <c r="N44" s="9">
        <v>2</v>
      </c>
      <c r="O44" s="9">
        <v>1188.95634040512</v>
      </c>
      <c r="P44" s="9">
        <v>0</v>
      </c>
      <c r="Q44" s="9">
        <v>0.90365959487826297</v>
      </c>
      <c r="R44" s="9">
        <v>1173.0222723130901</v>
      </c>
    </row>
    <row r="45" spans="1:18" x14ac:dyDescent="0.15">
      <c r="A45" s="3">
        <v>2032</v>
      </c>
      <c r="B45" s="5"/>
      <c r="C45" s="5">
        <v>1678.3288081814801</v>
      </c>
      <c r="D45" s="5">
        <v>-35.411008653820083</v>
      </c>
      <c r="E45" s="5">
        <v>-424.943422657631</v>
      </c>
      <c r="F45" s="5">
        <v>90.401976815374027</v>
      </c>
      <c r="G45" s="5">
        <v>0</v>
      </c>
      <c r="H45" s="5">
        <f t="shared" si="5"/>
        <v>1308.376353685403</v>
      </c>
      <c r="I45" s="4">
        <f t="shared" si="1"/>
        <v>1.0079109569521183E-2</v>
      </c>
      <c r="J45" s="5"/>
      <c r="K45">
        <v>2015</v>
      </c>
      <c r="L45" s="9">
        <v>1200</v>
      </c>
      <c r="M45" s="9">
        <v>0</v>
      </c>
      <c r="N45" s="9">
        <v>3</v>
      </c>
      <c r="O45" s="9">
        <v>1233.02445077893</v>
      </c>
      <c r="P45" s="9">
        <v>0</v>
      </c>
      <c r="Q45" s="9">
        <v>2.8555492210748499</v>
      </c>
      <c r="R45" s="9">
        <v>1233.6781128621456</v>
      </c>
    </row>
    <row r="46" spans="1:18" x14ac:dyDescent="0.15">
      <c r="A46" s="3">
        <v>2033</v>
      </c>
      <c r="B46" s="5"/>
      <c r="C46" s="5">
        <v>1698.2874041184602</v>
      </c>
      <c r="D46" s="5">
        <v>-37.598623483091792</v>
      </c>
      <c r="E46" s="5">
        <v>-435.40297376696401</v>
      </c>
      <c r="F46" s="5">
        <v>103.69228676146781</v>
      </c>
      <c r="G46" s="5">
        <v>0</v>
      </c>
      <c r="H46" s="5">
        <f t="shared" si="5"/>
        <v>1328.9780936298723</v>
      </c>
      <c r="I46" s="4">
        <f t="shared" si="1"/>
        <v>1.5746035065857589E-2</v>
      </c>
      <c r="J46" s="5"/>
      <c r="K46">
        <v>2016</v>
      </c>
      <c r="L46" s="9">
        <v>1183</v>
      </c>
      <c r="M46" s="9">
        <v>0</v>
      </c>
      <c r="N46" s="9">
        <v>4</v>
      </c>
      <c r="O46" s="9">
        <v>1201.6401508729</v>
      </c>
      <c r="P46" s="9">
        <v>0</v>
      </c>
      <c r="Q46" s="9">
        <v>4.2298491270978502</v>
      </c>
      <c r="R46" s="9">
        <v>1216.2010062632651</v>
      </c>
    </row>
    <row r="47" spans="1:18" x14ac:dyDescent="0.15">
      <c r="A47" s="3">
        <v>2034</v>
      </c>
      <c r="B47" s="5"/>
      <c r="C47" s="5">
        <v>1707.2956558834096</v>
      </c>
      <c r="D47" s="5">
        <v>-45.216603305899994</v>
      </c>
      <c r="E47" s="5">
        <v>-441.18561355485497</v>
      </c>
      <c r="F47" s="5">
        <v>119.26734811729861</v>
      </c>
      <c r="G47" s="5">
        <v>0</v>
      </c>
      <c r="H47" s="5">
        <f t="shared" si="5"/>
        <v>1340.1607871399531</v>
      </c>
      <c r="I47" s="4">
        <f t="shared" si="1"/>
        <v>8.4145055239677191E-3</v>
      </c>
      <c r="J47" s="5"/>
      <c r="K47">
        <v>2017</v>
      </c>
      <c r="L47" s="9">
        <v>1176</v>
      </c>
      <c r="M47" s="9">
        <v>0</v>
      </c>
      <c r="N47" s="9">
        <v>6</v>
      </c>
      <c r="O47" s="9">
        <v>1192.1987056001101</v>
      </c>
      <c r="P47" s="9">
        <v>0</v>
      </c>
      <c r="Q47" s="9">
        <v>4.44129439988978</v>
      </c>
      <c r="R47" s="9">
        <v>1209.0045506049025</v>
      </c>
    </row>
    <row r="48" spans="1:18" x14ac:dyDescent="0.15">
      <c r="A48" s="3">
        <v>2035</v>
      </c>
      <c r="B48" s="5"/>
      <c r="C48" s="5">
        <v>1712.6608920700799</v>
      </c>
      <c r="D48" s="5">
        <v>-44.157332573874299</v>
      </c>
      <c r="E48" s="5">
        <v>-449.43588091960703</v>
      </c>
      <c r="F48" s="5">
        <v>133.62816237544871</v>
      </c>
      <c r="G48" s="5">
        <v>0</v>
      </c>
      <c r="H48" s="5">
        <f t="shared" si="5"/>
        <v>1352.6958409520473</v>
      </c>
      <c r="I48" s="4">
        <f t="shared" si="1"/>
        <v>9.3533954525302221E-3</v>
      </c>
      <c r="J48" s="5"/>
      <c r="K48">
        <v>2018</v>
      </c>
      <c r="L48" s="9">
        <v>1182</v>
      </c>
      <c r="M48" s="9">
        <v>0</v>
      </c>
      <c r="N48" s="9">
        <v>6</v>
      </c>
      <c r="O48" s="9">
        <v>1217.5862060414299</v>
      </c>
      <c r="P48" s="9">
        <v>0</v>
      </c>
      <c r="Q48" s="9">
        <v>6.5437939585663099</v>
      </c>
      <c r="R48" s="9">
        <v>1215.1729411692133</v>
      </c>
    </row>
    <row r="49" spans="1:18" x14ac:dyDescent="0.15">
      <c r="A49" s="3">
        <v>2036</v>
      </c>
      <c r="B49" s="5"/>
      <c r="C49" s="5">
        <v>1732.9519582726698</v>
      </c>
      <c r="D49" s="5">
        <v>-42.026994296651146</v>
      </c>
      <c r="E49" s="5">
        <v>-455.65860837622802</v>
      </c>
      <c r="F49" s="5">
        <v>152.09366334554281</v>
      </c>
      <c r="G49" s="5">
        <v>0</v>
      </c>
      <c r="H49" s="5">
        <f t="shared" si="5"/>
        <v>1387.3600189453334</v>
      </c>
      <c r="I49" s="4">
        <f t="shared" si="1"/>
        <v>2.5625995840194982E-2</v>
      </c>
      <c r="J49" s="5"/>
      <c r="K49">
        <v>2019</v>
      </c>
      <c r="L49" s="9">
        <v>1166.3210368486023</v>
      </c>
      <c r="M49" s="9">
        <v>-1.6724586216818149</v>
      </c>
      <c r="N49" s="9">
        <v>14.996874114289376</v>
      </c>
      <c r="O49" s="9">
        <v>1201.8278452852201</v>
      </c>
      <c r="P49" s="9">
        <v>0</v>
      </c>
      <c r="Q49" s="9">
        <v>8.4721547147767104</v>
      </c>
      <c r="R49" s="9">
        <v>1199.0539464423373</v>
      </c>
    </row>
    <row r="50" spans="1:18" x14ac:dyDescent="0.15">
      <c r="A50" s="3">
        <v>2037</v>
      </c>
      <c r="B50" s="5"/>
      <c r="C50" s="5">
        <v>1757.37625351565</v>
      </c>
      <c r="D50" s="5">
        <v>-42.199390118482455</v>
      </c>
      <c r="E50" s="5">
        <v>-465.83768407315</v>
      </c>
      <c r="F50" s="5">
        <v>171.22441473400511</v>
      </c>
      <c r="G50" s="5">
        <v>0</v>
      </c>
      <c r="H50" s="5">
        <f t="shared" si="5"/>
        <v>1420.5635940580228</v>
      </c>
      <c r="I50" s="4">
        <f t="shared" si="1"/>
        <v>2.3932919112034545E-2</v>
      </c>
      <c r="J50" s="5"/>
    </row>
    <row r="51" spans="1:18" x14ac:dyDescent="0.15">
      <c r="A51" s="3">
        <v>2038</v>
      </c>
      <c r="B51" s="5"/>
      <c r="C51" s="5">
        <v>1775.4826760517699</v>
      </c>
      <c r="D51" s="5">
        <v>-52.395577454856358</v>
      </c>
      <c r="E51" s="5">
        <v>-477.14879871944299</v>
      </c>
      <c r="F51" s="5">
        <v>193.09293994514479</v>
      </c>
      <c r="G51" s="5">
        <v>0</v>
      </c>
      <c r="H51" s="5">
        <f t="shared" si="5"/>
        <v>1439.0312398226154</v>
      </c>
      <c r="I51" s="4">
        <f t="shared" si="1"/>
        <v>1.3000224588212372E-2</v>
      </c>
      <c r="J51" s="5"/>
      <c r="K51" t="s">
        <v>41</v>
      </c>
      <c r="N51" t="s">
        <v>47</v>
      </c>
    </row>
    <row r="52" spans="1:18" x14ac:dyDescent="0.15">
      <c r="A52" s="3">
        <v>2039</v>
      </c>
      <c r="B52" s="5"/>
      <c r="C52" s="5">
        <v>1787.34228501443</v>
      </c>
      <c r="D52" s="5">
        <v>-53.756435793308093</v>
      </c>
      <c r="E52" s="5">
        <v>-484.49785972087301</v>
      </c>
      <c r="F52" s="5">
        <v>217.19223578434639</v>
      </c>
      <c r="G52" s="5">
        <v>0</v>
      </c>
      <c r="H52" s="5">
        <f t="shared" si="5"/>
        <v>1466.2802252845952</v>
      </c>
      <c r="I52" s="4">
        <f t="shared" si="1"/>
        <v>1.8935645528681322E-2</v>
      </c>
      <c r="J52" s="5"/>
      <c r="K52" t="s">
        <v>40</v>
      </c>
      <c r="L52" t="s">
        <v>36</v>
      </c>
      <c r="M52" t="s">
        <v>37</v>
      </c>
      <c r="N52" t="s">
        <v>38</v>
      </c>
      <c r="O52" t="s">
        <v>46</v>
      </c>
    </row>
    <row r="53" spans="1:18" x14ac:dyDescent="0.15">
      <c r="A53" s="3">
        <v>2040</v>
      </c>
      <c r="B53" s="5"/>
      <c r="C53" s="5">
        <v>1790.55645824367</v>
      </c>
      <c r="D53" s="5">
        <v>-57.540420073616893</v>
      </c>
      <c r="E53" s="5">
        <v>-488.495380691462</v>
      </c>
      <c r="F53" s="5">
        <v>244.90677739058509</v>
      </c>
      <c r="G53" s="5">
        <v>0</v>
      </c>
      <c r="H53" s="5">
        <f t="shared" si="5"/>
        <v>1489.4274348691763</v>
      </c>
      <c r="I53" s="4">
        <f t="shared" si="1"/>
        <v>1.5786347783615762E-2</v>
      </c>
      <c r="J53" s="5"/>
      <c r="K53">
        <v>2006</v>
      </c>
      <c r="L53">
        <v>1312</v>
      </c>
      <c r="M53">
        <v>0</v>
      </c>
      <c r="N53">
        <v>0</v>
      </c>
      <c r="O53" cm="1">
        <f t="array" ref="O53:O66">'Slide 18 by layers'!P62:P75/'Slide 19 by layers'!L53:L66/8.76</f>
        <v>0.72926054891970149</v>
      </c>
      <c r="R53">
        <f>AVERAGE(O36:O49)/AVERAGE(_xlfn.ANCHORARRAY(L36))</f>
        <v>1.0280650940517879</v>
      </c>
    </row>
    <row r="54" spans="1:18" x14ac:dyDescent="0.15">
      <c r="A54" s="3">
        <v>2041</v>
      </c>
      <c r="B54" s="5"/>
      <c r="C54" s="5">
        <v>1795.06270462622</v>
      </c>
      <c r="D54" s="5">
        <v>-58.745206625618174</v>
      </c>
      <c r="E54" s="5">
        <v>-495.78146736664002</v>
      </c>
      <c r="F54" s="5">
        <v>279.29492462436178</v>
      </c>
      <c r="G54" s="5">
        <v>0</v>
      </c>
      <c r="H54" s="5">
        <f t="shared" si="5"/>
        <v>1519.8309552583235</v>
      </c>
      <c r="I54" s="4">
        <f t="shared" si="1"/>
        <v>2.04128913415762E-2</v>
      </c>
      <c r="J54" s="5"/>
      <c r="K54">
        <v>2007</v>
      </c>
      <c r="L54">
        <v>1248.9000000000001</v>
      </c>
      <c r="M54">
        <v>0</v>
      </c>
      <c r="N54">
        <v>0</v>
      </c>
      <c r="O54">
        <v>0.76464572111129026</v>
      </c>
    </row>
    <row r="55" spans="1:18" x14ac:dyDescent="0.15">
      <c r="A55" s="3">
        <v>2042</v>
      </c>
      <c r="B55" s="5"/>
      <c r="C55" s="5">
        <v>1813.3386921512599</v>
      </c>
      <c r="D55" s="5">
        <v>-56.531851137487372</v>
      </c>
      <c r="E55" s="5">
        <v>-501.73093095785498</v>
      </c>
      <c r="F55" s="5">
        <v>316.27479040921469</v>
      </c>
      <c r="G55" s="5">
        <v>0</v>
      </c>
      <c r="H55" s="5">
        <f t="shared" si="5"/>
        <v>1571.3507004651324</v>
      </c>
      <c r="I55" s="4">
        <f t="shared" si="1"/>
        <v>3.389833917289331E-2</v>
      </c>
      <c r="J55" s="5"/>
      <c r="K55">
        <v>2008</v>
      </c>
      <c r="L55">
        <v>1223.46</v>
      </c>
      <c r="M55">
        <v>0</v>
      </c>
      <c r="N55">
        <v>0</v>
      </c>
      <c r="O55">
        <v>0.76576023687443295</v>
      </c>
    </row>
    <row r="56" spans="1:18" x14ac:dyDescent="0.15">
      <c r="A56" s="3">
        <v>2043</v>
      </c>
      <c r="B56" s="5"/>
      <c r="C56" s="5">
        <v>1846.6728908844</v>
      </c>
      <c r="D56" s="5">
        <v>-54.852507197957685</v>
      </c>
      <c r="E56" s="5">
        <v>-509.11675343569198</v>
      </c>
      <c r="F56" s="5">
        <v>351.67110531114758</v>
      </c>
      <c r="G56" s="5">
        <v>0</v>
      </c>
      <c r="H56" s="5">
        <f t="shared" si="5"/>
        <v>1634.374735561898</v>
      </c>
      <c r="I56" s="4">
        <f t="shared" si="1"/>
        <v>4.0108191683823291E-2</v>
      </c>
      <c r="J56" s="5"/>
      <c r="K56">
        <v>2009</v>
      </c>
      <c r="L56">
        <v>1252.1400000000001</v>
      </c>
      <c r="M56">
        <v>0</v>
      </c>
      <c r="N56">
        <v>0</v>
      </c>
      <c r="O56">
        <v>0.73055166723519105</v>
      </c>
    </row>
    <row r="57" spans="1:18" x14ac:dyDescent="0.15">
      <c r="A57" s="3">
        <v>2044</v>
      </c>
      <c r="B57" s="5"/>
      <c r="C57" s="5">
        <v>1862.16662232767</v>
      </c>
      <c r="D57" s="5">
        <v>-65.838699003339443</v>
      </c>
      <c r="E57" s="5">
        <v>-509.96224275121398</v>
      </c>
      <c r="F57" s="5">
        <v>392.00158033948838</v>
      </c>
      <c r="G57" s="5">
        <v>0</v>
      </c>
      <c r="H57" s="5">
        <f t="shared" si="5"/>
        <v>1678.3672609126049</v>
      </c>
      <c r="I57" s="4">
        <f t="shared" si="1"/>
        <v>2.6917037074476236E-2</v>
      </c>
      <c r="J57" s="5"/>
      <c r="K57">
        <v>2010</v>
      </c>
      <c r="L57">
        <v>1190.8800000000001</v>
      </c>
      <c r="M57">
        <v>0</v>
      </c>
      <c r="N57">
        <v>0</v>
      </c>
      <c r="O57">
        <v>0.7604379164450451</v>
      </c>
    </row>
    <row r="58" spans="1:18" x14ac:dyDescent="0.15">
      <c r="A58" s="3">
        <v>2045</v>
      </c>
      <c r="B58" s="5"/>
      <c r="C58" s="5">
        <v>1867.6737395569401</v>
      </c>
      <c r="D58" s="5">
        <v>-67.99395899645657</v>
      </c>
      <c r="E58" s="5">
        <v>-528.30657267495803</v>
      </c>
      <c r="F58" s="5">
        <v>431.54792330944531</v>
      </c>
      <c r="G58" s="5">
        <v>0</v>
      </c>
      <c r="H58" s="5">
        <f t="shared" si="5"/>
        <v>1702.9211311949707</v>
      </c>
      <c r="I58" s="4">
        <f t="shared" si="1"/>
        <v>1.4629617041632903E-2</v>
      </c>
      <c r="J58" s="5"/>
      <c r="K58">
        <v>2011</v>
      </c>
      <c r="L58">
        <v>1174.2707141225901</v>
      </c>
      <c r="M58">
        <v>0</v>
      </c>
      <c r="N58">
        <v>0.13928587740611001</v>
      </c>
      <c r="O58">
        <v>0.76493503267582219</v>
      </c>
    </row>
    <row r="59" spans="1:18" x14ac:dyDescent="0.15">
      <c r="A59" s="3">
        <v>2046</v>
      </c>
      <c r="B59" s="5"/>
      <c r="C59" s="5">
        <v>1867.3201122993496</v>
      </c>
      <c r="D59" s="5">
        <v>-67.1064095114059</v>
      </c>
      <c r="E59" s="5">
        <v>-532.45278850824093</v>
      </c>
      <c r="F59" s="5">
        <v>479.09183445839415</v>
      </c>
      <c r="G59" s="5">
        <v>0</v>
      </c>
      <c r="H59" s="5">
        <f t="shared" si="5"/>
        <v>1746.852748738097</v>
      </c>
      <c r="I59" s="4">
        <f t="shared" si="1"/>
        <v>2.5797799286393586E-2</v>
      </c>
      <c r="J59" s="5"/>
      <c r="K59">
        <v>2012</v>
      </c>
      <c r="L59">
        <v>1158.6885376995999</v>
      </c>
      <c r="M59">
        <v>0</v>
      </c>
      <c r="N59">
        <v>0.70146230039631496</v>
      </c>
      <c r="O59">
        <v>0.74494819281767566</v>
      </c>
    </row>
    <row r="60" spans="1:18" x14ac:dyDescent="0.15">
      <c r="A60" s="3">
        <v>2047</v>
      </c>
      <c r="B60" s="5"/>
      <c r="C60" s="5">
        <v>1877.54996370194</v>
      </c>
      <c r="D60" s="5">
        <v>-72.45953582122759</v>
      </c>
      <c r="E60" s="5">
        <v>-539.05746662384195</v>
      </c>
      <c r="F60" s="5">
        <v>526.96401682604323</v>
      </c>
      <c r="G60" s="5">
        <v>0</v>
      </c>
      <c r="H60" s="5">
        <f t="shared" si="5"/>
        <v>1792.9969780829138</v>
      </c>
      <c r="I60" s="4">
        <f t="shared" si="1"/>
        <v>2.6415637710820672E-2</v>
      </c>
      <c r="J60" s="5"/>
      <c r="K60">
        <v>2013</v>
      </c>
      <c r="L60">
        <v>1160.2633723715501</v>
      </c>
      <c r="M60">
        <v>0</v>
      </c>
      <c r="N60">
        <v>1.3766276284548</v>
      </c>
      <c r="O60">
        <v>0.74899070595468553</v>
      </c>
    </row>
    <row r="61" spans="1:18" x14ac:dyDescent="0.15">
      <c r="A61" s="3">
        <v>2048</v>
      </c>
      <c r="B61" s="5"/>
      <c r="C61" s="5">
        <v>1919.2332072497802</v>
      </c>
      <c r="D61" s="5">
        <v>-63.610860568317996</v>
      </c>
      <c r="E61" s="5">
        <v>-545.69255330046508</v>
      </c>
      <c r="F61" s="5">
        <v>565.68712710574948</v>
      </c>
      <c r="G61" s="5">
        <v>0</v>
      </c>
      <c r="H61" s="5">
        <f t="shared" si="5"/>
        <v>1875.6169204867465</v>
      </c>
      <c r="I61" s="4">
        <f t="shared" si="1"/>
        <v>4.607924241577388E-2</v>
      </c>
      <c r="J61" s="5"/>
      <c r="K61">
        <v>2014</v>
      </c>
      <c r="L61">
        <v>1221.3871041693101</v>
      </c>
      <c r="M61">
        <v>-32.430763764192797</v>
      </c>
      <c r="N61">
        <v>0.90365959487826297</v>
      </c>
      <c r="O61">
        <v>0.71718163030222393</v>
      </c>
    </row>
    <row r="62" spans="1:18" x14ac:dyDescent="0.15">
      <c r="A62" s="3">
        <v>2049</v>
      </c>
      <c r="B62" s="5"/>
      <c r="C62" s="5">
        <v>1938.0662222050998</v>
      </c>
      <c r="D62" s="5">
        <v>-77.63727100006453</v>
      </c>
      <c r="E62" s="5">
        <v>-550.76181006719594</v>
      </c>
      <c r="F62" s="5">
        <v>595.85003518910707</v>
      </c>
      <c r="G62" s="5">
        <v>0</v>
      </c>
      <c r="H62" s="5">
        <f t="shared" si="5"/>
        <v>1905.5171763269464</v>
      </c>
      <c r="I62" s="4">
        <f t="shared" si="1"/>
        <v>1.5941557955470032E-2</v>
      </c>
      <c r="J62" s="5"/>
      <c r="K62">
        <v>2015</v>
      </c>
      <c r="L62">
        <v>1318.66925734551</v>
      </c>
      <c r="M62">
        <v>-85.644806566579703</v>
      </c>
      <c r="N62">
        <v>2.8555492210748499</v>
      </c>
      <c r="O62">
        <v>0.67052146735982987</v>
      </c>
    </row>
    <row r="63" spans="1:18" x14ac:dyDescent="0.15">
      <c r="A63" s="3">
        <v>2050</v>
      </c>
      <c r="B63" s="5"/>
      <c r="C63" s="5">
        <v>1947.0169758833097</v>
      </c>
      <c r="D63" s="5">
        <v>-77.517943564710919</v>
      </c>
      <c r="E63" s="5">
        <v>-555.54941291853106</v>
      </c>
      <c r="F63" s="5">
        <v>620.94748538882266</v>
      </c>
      <c r="G63" s="5">
        <v>0</v>
      </c>
      <c r="H63" s="5">
        <f t="shared" si="5"/>
        <v>1934.8971047888904</v>
      </c>
      <c r="I63" s="4">
        <f t="shared" si="1"/>
        <v>1.541834879629711E-2</v>
      </c>
      <c r="J63" s="5"/>
      <c r="K63">
        <v>2016</v>
      </c>
      <c r="L63">
        <v>1262.8924279043999</v>
      </c>
      <c r="M63">
        <v>-61.252277031502402</v>
      </c>
      <c r="N63">
        <v>4.2298491270978502</v>
      </c>
      <c r="O63">
        <v>0.69681657132524744</v>
      </c>
    </row>
    <row r="64" spans="1:18" x14ac:dyDescent="0.15">
      <c r="K64">
        <v>2017</v>
      </c>
      <c r="L64">
        <v>1352.9942321573301</v>
      </c>
      <c r="M64">
        <v>-160.795526557221</v>
      </c>
      <c r="N64">
        <v>4.44129439988978</v>
      </c>
      <c r="O64">
        <v>0.64941393085241883</v>
      </c>
    </row>
    <row r="65" spans="1:15" x14ac:dyDescent="0.15">
      <c r="K65">
        <v>2018</v>
      </c>
      <c r="L65">
        <v>1337.6662093048301</v>
      </c>
      <c r="M65">
        <v>-120.08000326339599</v>
      </c>
      <c r="N65">
        <v>6.5437939585663099</v>
      </c>
      <c r="O65">
        <v>0.66772799211392808</v>
      </c>
    </row>
    <row r="66" spans="1:15" x14ac:dyDescent="0.15">
      <c r="K66">
        <v>2019</v>
      </c>
      <c r="L66">
        <v>1383.46600525855</v>
      </c>
      <c r="M66">
        <v>-181.63815997333</v>
      </c>
      <c r="N66">
        <v>8.4721547147767104</v>
      </c>
      <c r="O66">
        <v>0.65086754888354448</v>
      </c>
    </row>
    <row r="67" spans="1:15" x14ac:dyDescent="0.15">
      <c r="A67" t="s">
        <v>17</v>
      </c>
    </row>
    <row r="68" spans="1:15" x14ac:dyDescent="0.15">
      <c r="A68" t="s">
        <v>19</v>
      </c>
      <c r="K68" t="s">
        <v>49</v>
      </c>
      <c r="N68" t="s">
        <v>48</v>
      </c>
    </row>
    <row r="69" spans="1:15" x14ac:dyDescent="0.15">
      <c r="K69" t="s">
        <v>40</v>
      </c>
      <c r="L69" t="s">
        <v>36</v>
      </c>
      <c r="M69" t="s">
        <v>37</v>
      </c>
      <c r="N69" t="s">
        <v>38</v>
      </c>
    </row>
    <row r="70" spans="1:15" x14ac:dyDescent="0.15">
      <c r="K70">
        <v>2006</v>
      </c>
      <c r="L70">
        <v>1281</v>
      </c>
      <c r="M70">
        <v>0</v>
      </c>
      <c r="N70">
        <v>0</v>
      </c>
    </row>
    <row r="71" spans="1:15" x14ac:dyDescent="0.15">
      <c r="K71">
        <v>2007</v>
      </c>
      <c r="L71">
        <v>1241.29</v>
      </c>
      <c r="M71">
        <v>0</v>
      </c>
      <c r="N71">
        <v>0</v>
      </c>
    </row>
    <row r="72" spans="1:15" x14ac:dyDescent="0.15">
      <c r="K72">
        <v>2008</v>
      </c>
      <c r="L72">
        <v>1210.01</v>
      </c>
      <c r="M72">
        <v>0</v>
      </c>
      <c r="N72">
        <v>0</v>
      </c>
    </row>
    <row r="73" spans="1:15" x14ac:dyDescent="0.15">
      <c r="K73">
        <v>2009</v>
      </c>
      <c r="L73">
        <v>1252.1400000000001</v>
      </c>
      <c r="M73">
        <v>0</v>
      </c>
      <c r="N73">
        <v>0</v>
      </c>
    </row>
    <row r="74" spans="1:15" x14ac:dyDescent="0.15">
      <c r="K74">
        <v>2010</v>
      </c>
      <c r="L74">
        <v>1190.8800000000001</v>
      </c>
      <c r="M74">
        <v>0</v>
      </c>
      <c r="N74">
        <v>0</v>
      </c>
    </row>
    <row r="75" spans="1:15" x14ac:dyDescent="0.15">
      <c r="K75">
        <v>2011</v>
      </c>
      <c r="L75">
        <v>1174.2707141225901</v>
      </c>
      <c r="M75">
        <v>0</v>
      </c>
      <c r="N75">
        <v>0.13928587740611001</v>
      </c>
    </row>
    <row r="76" spans="1:15" x14ac:dyDescent="0.15">
      <c r="K76">
        <v>2012</v>
      </c>
      <c r="L76">
        <v>1158.6885376995999</v>
      </c>
      <c r="M76">
        <v>0</v>
      </c>
      <c r="N76">
        <v>0.70146230039631496</v>
      </c>
    </row>
    <row r="77" spans="1:15" x14ac:dyDescent="0.15">
      <c r="K77">
        <v>2013</v>
      </c>
      <c r="L77">
        <v>1160.2633723715501</v>
      </c>
      <c r="M77">
        <v>0</v>
      </c>
      <c r="N77">
        <v>1.3766276284548</v>
      </c>
    </row>
    <row r="78" spans="1:15" x14ac:dyDescent="0.15">
      <c r="K78">
        <v>2014</v>
      </c>
      <c r="L78">
        <v>1188.95634040512</v>
      </c>
      <c r="M78">
        <v>0</v>
      </c>
      <c r="N78">
        <v>0.90365959487826297</v>
      </c>
    </row>
    <row r="79" spans="1:15" x14ac:dyDescent="0.15">
      <c r="K79">
        <v>2015</v>
      </c>
      <c r="L79">
        <v>1233.02445077893</v>
      </c>
      <c r="M79">
        <v>0</v>
      </c>
      <c r="N79">
        <v>2.8555492210748499</v>
      </c>
    </row>
    <row r="80" spans="1:15" x14ac:dyDescent="0.15">
      <c r="K80">
        <v>2016</v>
      </c>
      <c r="L80">
        <v>1201.6401508729</v>
      </c>
      <c r="M80">
        <v>0</v>
      </c>
      <c r="N80">
        <v>4.2298491270978502</v>
      </c>
    </row>
    <row r="81" spans="11:14" x14ac:dyDescent="0.15">
      <c r="K81">
        <v>2017</v>
      </c>
      <c r="L81">
        <v>1192.1987056001101</v>
      </c>
      <c r="M81">
        <v>0</v>
      </c>
      <c r="N81">
        <v>4.44129439988978</v>
      </c>
    </row>
    <row r="82" spans="11:14" x14ac:dyDescent="0.15">
      <c r="K82">
        <v>2018</v>
      </c>
      <c r="L82">
        <v>1217.5862060414299</v>
      </c>
      <c r="M82">
        <v>0</v>
      </c>
      <c r="N82">
        <v>6.5437939585663099</v>
      </c>
    </row>
    <row r="83" spans="11:14" x14ac:dyDescent="0.15">
      <c r="K83">
        <v>2019</v>
      </c>
      <c r="L83">
        <v>1201.8278452852201</v>
      </c>
      <c r="M83">
        <v>0</v>
      </c>
      <c r="N83">
        <v>8.4721547147767104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_x0020_Classification xmlns="3c194807-ed71-4349-902d-1632284b062d" xsi:nil="true"/>
    <Data_x0020_Retention_x0020_Classification xmlns="3c194807-ed71-4349-902d-1632284b062d" xsi:nil="true"/>
    <Workspaces_ID xmlns="3c194807-ed71-4349-902d-1632284b062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4FD50554F6AE4ABD4E65BF94B7A121" ma:contentTypeVersion="3" ma:contentTypeDescription="Create a new document." ma:contentTypeScope="" ma:versionID="a98e759686097d79455783f305777f6a">
  <xsd:schema xmlns:xsd="http://www.w3.org/2001/XMLSchema" xmlns:xs="http://www.w3.org/2001/XMLSchema" xmlns:p="http://schemas.microsoft.com/office/2006/metadata/properties" xmlns:ns2="3c194807-ed71-4349-902d-1632284b062d" targetNamespace="http://schemas.microsoft.com/office/2006/metadata/properties" ma:root="true" ma:fieldsID="b97df309532b2f308559f10bbdc25b41" ns2:_="">
    <xsd:import namespace="3c194807-ed71-4349-902d-1632284b062d"/>
    <xsd:element name="properties">
      <xsd:complexType>
        <xsd:sequence>
          <xsd:element name="documentManagement">
            <xsd:complexType>
              <xsd:all>
                <xsd:element ref="ns2:Confidential_x0020_Classification" minOccurs="0"/>
                <xsd:element ref="ns2:Data_x0020_Retention_x0020_Classification" minOccurs="0"/>
                <xsd:element ref="ns2:Workspaces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94807-ed71-4349-902d-1632284b062d" elementFormDefault="qualified">
    <xsd:import namespace="http://schemas.microsoft.com/office/2006/documentManagement/types"/>
    <xsd:import namespace="http://schemas.microsoft.com/office/infopath/2007/PartnerControls"/>
    <xsd:element name="Confidential_x0020_Classification" ma:index="8" nillable="true" ma:displayName="Information Classification" ma:description="Information Classification (per Information Resource Master Policy 01-04-00)" ma:format="Dropdown" ma:internalName="Confidential_x0020_Classification">
      <xsd:simpleType>
        <xsd:restriction base="dms:Choice">
          <xsd:enumeration value="Public"/>
          <xsd:enumeration value="Internal Use"/>
          <xsd:enumeration value="Confidential"/>
          <xsd:enumeration value="Confidential –Restricted Distribution"/>
        </xsd:restriction>
      </xsd:simpleType>
    </xsd:element>
    <xsd:element name="Data_x0020_Retention_x0020_Classification" ma:index="9" nillable="true" ma:displayName="Data Retention Classification" ma:description="Data Retention Classification (per Information Resource Master Policy 01-07-00)" ma:format="Dropdown" ma:internalName="Data_x0020_Retention_x0020_Classification">
      <xsd:simpleType>
        <xsd:restriction base="dms:Choice">
          <xsd:enumeration value="Official Record"/>
          <xsd:enumeration value="Non-Record"/>
        </xsd:restriction>
      </xsd:simpleType>
    </xsd:element>
    <xsd:element name="Workspaces_ID" ma:index="10" nillable="true" ma:displayName="Workspaces_ID" ma:internalName="Workspaces_I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FE8F47-39B4-416D-AAFB-38D1E86053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C03B99-B8E7-46E1-AD34-152AA11C3B72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c194807-ed71-4349-902d-1632284b062d"/>
    <ds:schemaRef ds:uri="http://schemas.microsoft.com/office/2006/documentManagement/types"/>
    <ds:schemaRef ds:uri="http://schemas.microsoft.com/office/infopath/2007/PartnerControls"/>
    <ds:schemaRef ds:uri="af428d80-3882-4973-ab5f-e9b3cff8530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1390A79-0442-4AC5-9CFF-D62BA9C58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194807-ed71-4349-902d-1632284b06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Slide 18 graph data</vt:lpstr>
      <vt:lpstr>Slide 18 by layers</vt:lpstr>
      <vt:lpstr>Slide 19 graph data</vt:lpstr>
      <vt:lpstr>Slide 19 by 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</dc:creator>
  <cp:lastModifiedBy>Matthias Fripp</cp:lastModifiedBy>
  <dcterms:created xsi:type="dcterms:W3CDTF">2020-02-05T22:47:01Z</dcterms:created>
  <dcterms:modified xsi:type="dcterms:W3CDTF">2020-08-11T17:34:54Z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0x010100794FD50554F6AE4ABD4E65BF94B7A121</vt:lpwstr>
  </property>
  <property fmtid="{D5CDD505-2E9C-101B-9397-08002B2CF9AE}" pid="3" name="_dlc_DocIdItemGuid">
    <vt:lpwstr>2e1667ea-ae5e-4458-8c85-0e5341f4a40b</vt:lpwstr>
  </property>
  <property fmtid="{D5CDD505-2E9C-101B-9397-08002B2CF9AE}" pid="4" name="Order">
    <vt:r8>36600</vt:r8>
  </property>
  <property fmtid="{D5CDD505-2E9C-101B-9397-08002B2CF9AE}" pid="5" name="URL">
    <vt:lpwstr/>
  </property>
  <property fmtid="{D5CDD505-2E9C-101B-9397-08002B2CF9AE}" pid="6" name="xd_ProgID">
    <vt:lpwstr/>
  </property>
  <property fmtid="{D5CDD505-2E9C-101B-9397-08002B2CF9AE}" pid="7" name="_CopySource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