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3"/>
  <workbookPr showInkAnnotation="0" autoCompressPictures="0"/>
  <mc:AlternateContent xmlns:mc="http://schemas.openxmlformats.org/markup-compatibility/2006">
    <mc:Choice Requires="x15">
      <x15ac:absPath xmlns:x15ac="http://schemas.microsoft.com/office/spreadsheetml/2010/11/ac" url="/Users/matthias/Dropbox/Research/shared/Switch-Hawaii/data/EIA-based fuel cost forecasts/"/>
    </mc:Choice>
  </mc:AlternateContent>
  <xr:revisionPtr revIDLastSave="0" documentId="13_ncr:1_{01FCF22D-B6A6-634C-A8CB-51A3B931A31F}" xr6:coauthVersionLast="45" xr6:coauthVersionMax="45" xr10:uidLastSave="{00000000-0000-0000-0000-000000000000}"/>
  <bookViews>
    <workbookView xWindow="7520" yWindow="460" windowWidth="27540" windowHeight="15940" tabRatio="500" xr2:uid="{00000000-000D-0000-FFFF-FFFF00000000}"/>
  </bookViews>
  <sheets>
    <sheet name="hub and local prices" sheetId="1" r:id="rId1"/>
    <sheet name="AEO" sheetId="6" r:id="rId2"/>
    <sheet name="regressions" sheetId="5" r:id="rId3"/>
    <sheet name="DBEDT Oahu" sheetId="7" r:id="rId4"/>
    <sheet name="Brent History" sheetId="9" r:id="rId5"/>
    <sheet name="Coal History" sheetId="10" r:id="rId6"/>
  </sheets>
  <externalReferences>
    <externalReference r:id="rId7"/>
  </externalReferences>
  <definedNames>
    <definedName name="base_year">'hub and local prices'!$I$47</definedName>
    <definedName name="fuel_prices">'hub and local prices'!$N$3:$W$38</definedName>
    <definedName name="Fuel_Properties">'[1]fuel properties'!$A$2:$D$14</definedName>
    <definedName name="Fuel_Ranks">'[1]fuel properties'!$A$2:$B$9</definedName>
    <definedName name="inflation_rate">'hub and local prices'!$J$47</definedName>
    <definedName name="interest_rate">'hub and local prices'!$F$47</definedName>
    <definedName name="interest_rate_nominal">'hub and local prices'!$G$47</definedName>
    <definedName name="interest_rate_real">'hub and local prices'!$F$47</definedName>
    <definedName name="tier_fixed_costs">'hub and local prices'!$N$46:$W$53</definedName>
    <definedName name="tier_properties">'hub and local prices'!$N$40:$W$42</definedName>
    <definedName name="years">'hub and local prices'!$A$5:$A$19</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P51" i="5" l="1" a="1"/>
  <c r="P51" i="5" s="1"/>
  <c r="A62" i="5" l="1"/>
  <c r="A63" i="5"/>
  <c r="F49" i="5"/>
  <c r="G49" i="5"/>
  <c r="H49" i="5"/>
  <c r="I49" i="5"/>
  <c r="J49" i="5"/>
  <c r="K49" i="5"/>
  <c r="L49" i="5"/>
  <c r="M49" i="5"/>
  <c r="N49" i="5"/>
  <c r="O49" i="5"/>
  <c r="P49" i="5"/>
  <c r="Q49" i="5"/>
  <c r="E49" i="5"/>
  <c r="F48" i="5"/>
  <c r="G48" i="5"/>
  <c r="H48" i="5"/>
  <c r="I48" i="5"/>
  <c r="J48" i="5"/>
  <c r="K48" i="5"/>
  <c r="L48" i="5"/>
  <c r="M48" i="5"/>
  <c r="N48" i="5"/>
  <c r="O48" i="5"/>
  <c r="P48" i="5"/>
  <c r="Q48" i="5"/>
  <c r="E48" i="5"/>
  <c r="B12" i="5"/>
  <c r="C12" i="5"/>
  <c r="C11" i="5"/>
  <c r="C21" i="5"/>
  <c r="C20" i="5"/>
  <c r="C31" i="5"/>
  <c r="C30" i="5"/>
  <c r="C29" i="5"/>
  <c r="C28" i="5"/>
  <c r="C27" i="5"/>
  <c r="C24" i="5"/>
  <c r="C23" i="5"/>
  <c r="C22" i="5"/>
  <c r="C34" i="5"/>
  <c r="C42" i="5" s="1"/>
  <c r="C36" i="5" l="1"/>
  <c r="C38" i="5"/>
  <c r="C35" i="5"/>
  <c r="C39" i="5"/>
  <c r="B39" i="5" s="1"/>
  <c r="C37" i="5"/>
  <c r="C43" i="5" l="1"/>
  <c r="C45" i="5"/>
  <c r="C47" i="5"/>
  <c r="C46" i="5"/>
  <c r="C44" i="5"/>
  <c r="F57" i="6" l="1"/>
  <c r="G57" i="6"/>
  <c r="H57" i="6"/>
  <c r="H58" i="6" s="1"/>
  <c r="I57" i="6"/>
  <c r="I58" i="6" s="1"/>
  <c r="J57" i="6"/>
  <c r="J58" i="6" s="1"/>
  <c r="K57" i="6"/>
  <c r="L57" i="6"/>
  <c r="M57" i="6"/>
  <c r="N57" i="6"/>
  <c r="O57" i="6"/>
  <c r="P57" i="6"/>
  <c r="Q57" i="6"/>
  <c r="Q58" i="6" s="1"/>
  <c r="R57" i="6"/>
  <c r="R58" i="6" s="1"/>
  <c r="S57" i="6"/>
  <c r="T57" i="6"/>
  <c r="T58" i="6" s="1"/>
  <c r="U57" i="6"/>
  <c r="V57" i="6"/>
  <c r="W57" i="6"/>
  <c r="X57" i="6"/>
  <c r="Y57" i="6"/>
  <c r="Y58" i="6" s="1"/>
  <c r="Z57" i="6"/>
  <c r="AA57" i="6"/>
  <c r="AB57" i="6"/>
  <c r="AB58" i="6" s="1"/>
  <c r="AC57" i="6"/>
  <c r="AD57" i="6"/>
  <c r="AE57" i="6"/>
  <c r="AF57" i="6"/>
  <c r="AG57" i="6"/>
  <c r="AH57" i="6"/>
  <c r="AI57" i="6"/>
  <c r="AJ57" i="6"/>
  <c r="AJ58" i="6" s="1"/>
  <c r="AK57" i="6"/>
  <c r="AL57" i="6"/>
  <c r="E57" i="6"/>
  <c r="E5" i="1" a="1"/>
  <c r="E6" i="1" s="1"/>
  <c r="D5" i="1" a="1"/>
  <c r="D38" i="1" s="1"/>
  <c r="B5" i="1" a="1"/>
  <c r="B5" i="1" s="1"/>
  <c r="A5" i="1"/>
  <c r="L58" i="6" l="1"/>
  <c r="AE58" i="6"/>
  <c r="W58" i="6"/>
  <c r="O58" i="6"/>
  <c r="G58" i="6"/>
  <c r="X58" i="6"/>
  <c r="P58" i="6"/>
  <c r="AD58" i="6"/>
  <c r="V58" i="6"/>
  <c r="N58" i="6"/>
  <c r="AH58" i="6"/>
  <c r="Z58" i="6"/>
  <c r="AG58" i="6"/>
  <c r="AL58" i="6"/>
  <c r="AK58" i="6"/>
  <c r="AC58" i="6"/>
  <c r="U58" i="6"/>
  <c r="M58" i="6"/>
  <c r="F58" i="6"/>
  <c r="AI58" i="6"/>
  <c r="AA58" i="6"/>
  <c r="S58" i="6"/>
  <c r="K58" i="6"/>
  <c r="AF58" i="6"/>
  <c r="E37" i="1"/>
  <c r="E21" i="1"/>
  <c r="E5" i="1"/>
  <c r="E28" i="1"/>
  <c r="E12" i="1"/>
  <c r="E27" i="1"/>
  <c r="E11" i="1"/>
  <c r="E26" i="1"/>
  <c r="E8" i="1"/>
  <c r="E18" i="1"/>
  <c r="E29" i="1"/>
  <c r="E13" i="1"/>
  <c r="E36" i="1"/>
  <c r="E20" i="1"/>
  <c r="E35" i="1"/>
  <c r="E19" i="1"/>
  <c r="E34" i="1"/>
  <c r="E10" i="1"/>
  <c r="E33" i="1"/>
  <c r="E25" i="1"/>
  <c r="E17" i="1"/>
  <c r="E9" i="1"/>
  <c r="E32" i="1"/>
  <c r="E24" i="1"/>
  <c r="E16" i="1"/>
  <c r="E31" i="1"/>
  <c r="E23" i="1"/>
  <c r="E15" i="1"/>
  <c r="E7" i="1"/>
  <c r="E38" i="1"/>
  <c r="E30" i="1"/>
  <c r="E22" i="1"/>
  <c r="E14" i="1"/>
  <c r="D7" i="1"/>
  <c r="D15" i="1"/>
  <c r="D23" i="1"/>
  <c r="D31" i="1"/>
  <c r="D8" i="1"/>
  <c r="D16" i="1"/>
  <c r="D24" i="1"/>
  <c r="D32" i="1"/>
  <c r="D9" i="1"/>
  <c r="D17" i="1"/>
  <c r="D25" i="1"/>
  <c r="D33" i="1"/>
  <c r="D10" i="1"/>
  <c r="D18" i="1"/>
  <c r="D35" i="1"/>
  <c r="D36" i="1"/>
  <c r="D13" i="1"/>
  <c r="D21" i="1"/>
  <c r="D29" i="1"/>
  <c r="D37" i="1"/>
  <c r="D26" i="1"/>
  <c r="D34" i="1"/>
  <c r="D11" i="1"/>
  <c r="D19" i="1"/>
  <c r="D27" i="1"/>
  <c r="D5" i="1"/>
  <c r="D12" i="1"/>
  <c r="D20" i="1"/>
  <c r="D28" i="1"/>
  <c r="D6" i="1"/>
  <c r="D14" i="1"/>
  <c r="D22" i="1"/>
  <c r="D30" i="1"/>
  <c r="B36" i="1"/>
  <c r="C36" i="1" s="1"/>
  <c r="B28" i="1"/>
  <c r="C28" i="1" s="1"/>
  <c r="B20" i="1"/>
  <c r="B12" i="1"/>
  <c r="C12" i="1" s="1"/>
  <c r="B35" i="1"/>
  <c r="C35" i="1" s="1"/>
  <c r="B27" i="1"/>
  <c r="B19" i="1"/>
  <c r="C19" i="1" s="1"/>
  <c r="B11" i="1"/>
  <c r="C11" i="1" s="1"/>
  <c r="B34" i="1"/>
  <c r="C34" i="1" s="1"/>
  <c r="B26" i="1"/>
  <c r="C26" i="1" s="1"/>
  <c r="B18" i="1"/>
  <c r="B10" i="1"/>
  <c r="C10" i="1" s="1"/>
  <c r="B33" i="1"/>
  <c r="B25" i="1"/>
  <c r="B17" i="1"/>
  <c r="C17" i="1" s="1"/>
  <c r="B9" i="1"/>
  <c r="C9" i="1" s="1"/>
  <c r="B32" i="1"/>
  <c r="C32" i="1" s="1"/>
  <c r="B24" i="1"/>
  <c r="C24" i="1" s="1"/>
  <c r="B16" i="1"/>
  <c r="C16" i="1" s="1"/>
  <c r="B8" i="1"/>
  <c r="C8" i="1" s="1"/>
  <c r="B31" i="1"/>
  <c r="B23" i="1"/>
  <c r="B15" i="1"/>
  <c r="C15" i="1" s="1"/>
  <c r="B7" i="1"/>
  <c r="B38" i="1"/>
  <c r="B30" i="1"/>
  <c r="C30" i="1" s="1"/>
  <c r="B22" i="1"/>
  <c r="B14" i="1"/>
  <c r="B6" i="1"/>
  <c r="C6" i="1" s="1"/>
  <c r="B37" i="1"/>
  <c r="B29" i="1"/>
  <c r="B21" i="1"/>
  <c r="B13" i="1"/>
  <c r="C5" i="1"/>
  <c r="C13" i="1"/>
  <c r="C38" i="1"/>
  <c r="C51" i="5"/>
  <c r="C52" i="5" s="1"/>
  <c r="D17" i="5"/>
  <c r="E17" i="5" s="1"/>
  <c r="A42" i="5"/>
  <c r="A56" i="5" s="1"/>
  <c r="A44" i="5"/>
  <c r="A45" i="5"/>
  <c r="A46" i="5"/>
  <c r="A47" i="5"/>
  <c r="A43" i="5"/>
  <c r="A39" i="5" l="1"/>
  <c r="A61" i="5"/>
  <c r="A71" i="5" s="1"/>
  <c r="A38" i="5"/>
  <c r="A60" i="5"/>
  <c r="A70" i="5" s="1"/>
  <c r="A37" i="5"/>
  <c r="A59" i="5"/>
  <c r="A69" i="5" s="1"/>
  <c r="A36" i="5"/>
  <c r="A58" i="5"/>
  <c r="A68" i="5" s="1"/>
  <c r="A35" i="5"/>
  <c r="A57" i="5"/>
  <c r="A67" i="5" s="1"/>
  <c r="D20" i="5"/>
  <c r="D27" i="5"/>
  <c r="D31" i="5"/>
  <c r="D34" i="5"/>
  <c r="D21" i="5"/>
  <c r="D24" i="5"/>
  <c r="D30" i="5"/>
  <c r="D22" i="5"/>
  <c r="D28" i="5"/>
  <c r="D23" i="5"/>
  <c r="D29" i="5"/>
  <c r="E21" i="5"/>
  <c r="E28" i="5"/>
  <c r="E34" i="5"/>
  <c r="E42" i="5" s="1"/>
  <c r="E20" i="5"/>
  <c r="E27" i="5"/>
  <c r="E31" i="5"/>
  <c r="E23" i="5"/>
  <c r="E24" i="5"/>
  <c r="E30" i="5"/>
  <c r="E29" i="5"/>
  <c r="E22" i="5"/>
  <c r="C25" i="1"/>
  <c r="C7" i="1"/>
  <c r="C33" i="1"/>
  <c r="C22" i="1"/>
  <c r="C31" i="1"/>
  <c r="C18" i="1"/>
  <c r="C23" i="1"/>
  <c r="C37" i="1"/>
  <c r="C27" i="1"/>
  <c r="C14" i="1"/>
  <c r="C29" i="1"/>
  <c r="C21" i="1"/>
  <c r="C20" i="1"/>
  <c r="E51" i="5"/>
  <c r="E52" i="5" s="1"/>
  <c r="F17" i="5"/>
  <c r="D51" i="5"/>
  <c r="D52" i="5" s="1"/>
  <c r="D42" i="5" l="1"/>
  <c r="E38" i="5"/>
  <c r="D39" i="5"/>
  <c r="E36" i="5"/>
  <c r="E39" i="5"/>
  <c r="E37" i="5"/>
  <c r="E35" i="5"/>
  <c r="D37" i="5"/>
  <c r="D35" i="5"/>
  <c r="D36" i="5"/>
  <c r="F21" i="5"/>
  <c r="F22" i="5"/>
  <c r="F28" i="5"/>
  <c r="F34" i="5"/>
  <c r="F42" i="5" s="1"/>
  <c r="F23" i="5"/>
  <c r="F20" i="5"/>
  <c r="F27" i="5"/>
  <c r="F31" i="5"/>
  <c r="F29" i="5"/>
  <c r="F24" i="5"/>
  <c r="F30" i="5"/>
  <c r="D38" i="5"/>
  <c r="G17" i="5"/>
  <c r="F51" i="5"/>
  <c r="F52" i="5" s="1"/>
  <c r="E47" i="5" l="1"/>
  <c r="D47" i="5"/>
  <c r="E43" i="5"/>
  <c r="E45" i="5"/>
  <c r="D45" i="5"/>
  <c r="D46" i="5"/>
  <c r="D43" i="5"/>
  <c r="E44" i="5"/>
  <c r="D44" i="5"/>
  <c r="E46" i="5"/>
  <c r="F37" i="5"/>
  <c r="F36" i="5"/>
  <c r="G24" i="5"/>
  <c r="G23" i="5"/>
  <c r="G21" i="5"/>
  <c r="G22" i="5"/>
  <c r="G28" i="5"/>
  <c r="G34" i="5"/>
  <c r="G42" i="5" s="1"/>
  <c r="G30" i="5"/>
  <c r="G29" i="5"/>
  <c r="G20" i="5"/>
  <c r="G27" i="5"/>
  <c r="G31" i="5"/>
  <c r="F38" i="5"/>
  <c r="F39" i="5"/>
  <c r="F35" i="5"/>
  <c r="H17" i="5"/>
  <c r="G51" i="5"/>
  <c r="G52" i="5" s="1"/>
  <c r="G35" i="5" l="1"/>
  <c r="G43" i="5" s="1"/>
  <c r="F47" i="5"/>
  <c r="G36" i="5"/>
  <c r="F43" i="5"/>
  <c r="F44" i="5"/>
  <c r="F46" i="5"/>
  <c r="F45" i="5"/>
  <c r="G39" i="5"/>
  <c r="G38" i="5"/>
  <c r="G37" i="5"/>
  <c r="H23" i="5"/>
  <c r="H29" i="5"/>
  <c r="H21" i="5"/>
  <c r="H22" i="5"/>
  <c r="H28" i="5"/>
  <c r="H34" i="5"/>
  <c r="H42" i="5" s="1"/>
  <c r="H24" i="5"/>
  <c r="H30" i="5"/>
  <c r="H20" i="5"/>
  <c r="H27" i="5"/>
  <c r="H31" i="5"/>
  <c r="I17" i="5"/>
  <c r="H51" i="5"/>
  <c r="H52" i="5" s="1"/>
  <c r="G47" i="5" l="1"/>
  <c r="G44" i="5"/>
  <c r="G45" i="5"/>
  <c r="G46" i="5"/>
  <c r="H36" i="5"/>
  <c r="H35" i="5"/>
  <c r="H37" i="5"/>
  <c r="I30" i="5"/>
  <c r="I23" i="5"/>
  <c r="I29" i="5"/>
  <c r="I20" i="5"/>
  <c r="I27" i="5"/>
  <c r="I31" i="5"/>
  <c r="I21" i="5"/>
  <c r="I22" i="5"/>
  <c r="I28" i="5"/>
  <c r="I34" i="5"/>
  <c r="I42" i="5" s="1"/>
  <c r="I24" i="5"/>
  <c r="H39" i="5"/>
  <c r="H38" i="5"/>
  <c r="J17" i="5"/>
  <c r="I51" i="5"/>
  <c r="I52" i="5" s="1"/>
  <c r="U40" i="1"/>
  <c r="V40" i="1"/>
  <c r="W40" i="1"/>
  <c r="AN3" i="1" s="1"/>
  <c r="U41" i="1"/>
  <c r="U47" i="1" s="1"/>
  <c r="V41" i="1"/>
  <c r="V47" i="1" s="1"/>
  <c r="W41" i="1"/>
  <c r="W47" i="1" s="1"/>
  <c r="U46" i="1"/>
  <c r="V46" i="1"/>
  <c r="G58" i="1"/>
  <c r="C58" i="1"/>
  <c r="C59" i="1"/>
  <c r="C57" i="1"/>
  <c r="O42" i="1" s="1"/>
  <c r="A6" i="1"/>
  <c r="G47" i="1"/>
  <c r="H50" i="1"/>
  <c r="G51" i="1" s="1"/>
  <c r="G52" i="1"/>
  <c r="B58" i="1" s="1"/>
  <c r="D58" i="1" s="1"/>
  <c r="B57" i="1"/>
  <c r="Q40" i="1"/>
  <c r="AJ3" i="1" s="1"/>
  <c r="R40" i="1"/>
  <c r="AK3" i="1"/>
  <c r="R46" i="1"/>
  <c r="S40" i="1"/>
  <c r="AL3" i="1" s="1"/>
  <c r="T40" i="1"/>
  <c r="T46" i="1" s="1"/>
  <c r="Q41" i="1"/>
  <c r="Q47" i="1" s="1"/>
  <c r="R41" i="1"/>
  <c r="R47" i="1" s="1"/>
  <c r="S41" i="1"/>
  <c r="S47" i="1" s="1"/>
  <c r="T41" i="1"/>
  <c r="T47" i="1" s="1"/>
  <c r="N41" i="1"/>
  <c r="N40" i="1"/>
  <c r="O41" i="1"/>
  <c r="O47" i="1" s="1"/>
  <c r="P41" i="1"/>
  <c r="P47" i="1" s="1"/>
  <c r="P40" i="1"/>
  <c r="P46" i="1" s="1"/>
  <c r="O40" i="1"/>
  <c r="O46" i="1" s="1"/>
  <c r="P42" i="1"/>
  <c r="B59" i="1"/>
  <c r="D45" i="1"/>
  <c r="D46" i="1"/>
  <c r="D47" i="1"/>
  <c r="D48" i="1"/>
  <c r="D49" i="1"/>
  <c r="D50" i="1"/>
  <c r="D51" i="1"/>
  <c r="D52" i="1"/>
  <c r="D53" i="1"/>
  <c r="D54" i="1"/>
  <c r="D44" i="1"/>
  <c r="B45" i="1"/>
  <c r="B46" i="1"/>
  <c r="B47" i="1"/>
  <c r="B48" i="1"/>
  <c r="B49" i="1"/>
  <c r="B50" i="1"/>
  <c r="B51" i="1"/>
  <c r="B52" i="1"/>
  <c r="B53" i="1"/>
  <c r="B54" i="1"/>
  <c r="B44" i="1"/>
  <c r="Q46" i="1"/>
  <c r="I35" i="5" l="1"/>
  <c r="I43" i="5" s="1"/>
  <c r="H45" i="5"/>
  <c r="H43" i="5"/>
  <c r="H44" i="5"/>
  <c r="H46" i="5"/>
  <c r="H47" i="5"/>
  <c r="I37" i="5"/>
  <c r="I39" i="5"/>
  <c r="J24" i="5"/>
  <c r="J30" i="5"/>
  <c r="J20" i="5"/>
  <c r="J27" i="5"/>
  <c r="J23" i="5"/>
  <c r="J29" i="5"/>
  <c r="J31" i="5"/>
  <c r="J21" i="5"/>
  <c r="J22" i="5"/>
  <c r="J28" i="5"/>
  <c r="J34" i="5"/>
  <c r="J42" i="5" s="1"/>
  <c r="I36" i="5"/>
  <c r="I38" i="5"/>
  <c r="AI3" i="1"/>
  <c r="D59" i="1"/>
  <c r="N5" i="1"/>
  <c r="A7" i="1"/>
  <c r="N6" i="1"/>
  <c r="W46" i="1"/>
  <c r="G54" i="1"/>
  <c r="G56" i="1" s="1"/>
  <c r="P48" i="1" s="1"/>
  <c r="AM3" i="1"/>
  <c r="K17" i="5"/>
  <c r="J51" i="5"/>
  <c r="J52" i="5" s="1"/>
  <c r="B60" i="1"/>
  <c r="O48" i="1" s="1"/>
  <c r="S46" i="1"/>
  <c r="D57" i="1"/>
  <c r="I44" i="5" l="1"/>
  <c r="I46" i="5"/>
  <c r="I45" i="5"/>
  <c r="I47" i="5"/>
  <c r="J39" i="5"/>
  <c r="J35" i="5"/>
  <c r="J37" i="5"/>
  <c r="J36" i="5"/>
  <c r="J38" i="5"/>
  <c r="K22" i="5"/>
  <c r="K28" i="5"/>
  <c r="K34" i="5"/>
  <c r="K42" i="5" s="1"/>
  <c r="K24" i="5"/>
  <c r="K30" i="5"/>
  <c r="K21" i="5"/>
  <c r="K27" i="5"/>
  <c r="K31" i="5"/>
  <c r="K20" i="5"/>
  <c r="K23" i="5"/>
  <c r="K29" i="5"/>
  <c r="L17" i="5"/>
  <c r="K51" i="5"/>
  <c r="K52" i="5" s="1"/>
  <c r="A8" i="1"/>
  <c r="N7" i="1"/>
  <c r="J46" i="5" l="1"/>
  <c r="J45" i="5"/>
  <c r="J44" i="5"/>
  <c r="J43" i="5"/>
  <c r="J47" i="5"/>
  <c r="K38" i="5"/>
  <c r="K36" i="5"/>
  <c r="K37" i="5"/>
  <c r="L20" i="5"/>
  <c r="L27" i="5"/>
  <c r="L31" i="5"/>
  <c r="L22" i="5"/>
  <c r="L28" i="5"/>
  <c r="L24" i="5"/>
  <c r="L30" i="5"/>
  <c r="L21" i="5"/>
  <c r="L34" i="5"/>
  <c r="L42" i="5" s="1"/>
  <c r="L23" i="5"/>
  <c r="L29" i="5"/>
  <c r="K35" i="5"/>
  <c r="K39" i="5"/>
  <c r="N8" i="1"/>
  <c r="A9" i="1"/>
  <c r="M17" i="5"/>
  <c r="L51" i="5"/>
  <c r="L52" i="5" s="1"/>
  <c r="K47" i="5" l="1"/>
  <c r="K44" i="5"/>
  <c r="K46" i="5"/>
  <c r="K43" i="5"/>
  <c r="K45" i="5"/>
  <c r="L36" i="5"/>
  <c r="L35" i="5"/>
  <c r="L37" i="5"/>
  <c r="L38" i="5"/>
  <c r="L39" i="5"/>
  <c r="M20" i="5"/>
  <c r="M27" i="5"/>
  <c r="M31" i="5"/>
  <c r="M21" i="5"/>
  <c r="M22" i="5"/>
  <c r="M23" i="5"/>
  <c r="M29" i="5"/>
  <c r="M24" i="5"/>
  <c r="M30" i="5"/>
  <c r="M28" i="5"/>
  <c r="M34" i="5"/>
  <c r="M42" i="5" s="1"/>
  <c r="N17" i="5"/>
  <c r="M51" i="5"/>
  <c r="M52" i="5" s="1"/>
  <c r="N9" i="1"/>
  <c r="A10" i="1"/>
  <c r="L47" i="5" l="1"/>
  <c r="L45" i="5"/>
  <c r="L46" i="5"/>
  <c r="L43" i="5"/>
  <c r="L44" i="5"/>
  <c r="M39" i="5"/>
  <c r="N21" i="5"/>
  <c r="N22" i="5"/>
  <c r="N28" i="5"/>
  <c r="N34" i="5"/>
  <c r="N29" i="5"/>
  <c r="N20" i="5"/>
  <c r="N27" i="5"/>
  <c r="N31" i="5"/>
  <c r="N23" i="5"/>
  <c r="N24" i="5"/>
  <c r="N30" i="5"/>
  <c r="O17" i="5"/>
  <c r="M35" i="5"/>
  <c r="M38" i="5"/>
  <c r="M36" i="5"/>
  <c r="M37" i="5"/>
  <c r="N51" i="5"/>
  <c r="N52" i="5" s="1"/>
  <c r="A11" i="1"/>
  <c r="N10" i="1"/>
  <c r="N42" i="5" l="1"/>
  <c r="M47" i="5"/>
  <c r="M46" i="5"/>
  <c r="M44" i="5"/>
  <c r="M43" i="5"/>
  <c r="M45" i="5"/>
  <c r="N35" i="5"/>
  <c r="N39" i="5"/>
  <c r="N38" i="5"/>
  <c r="N36" i="5"/>
  <c r="N37" i="5"/>
  <c r="P17" i="5"/>
  <c r="O30" i="5"/>
  <c r="O21" i="5"/>
  <c r="O22" i="5"/>
  <c r="O28" i="5"/>
  <c r="O34" i="5"/>
  <c r="O24" i="5"/>
  <c r="O29" i="5"/>
  <c r="O20" i="5"/>
  <c r="O27" i="5"/>
  <c r="O31" i="5"/>
  <c r="O23" i="5"/>
  <c r="O51" i="5"/>
  <c r="O52" i="5" s="1"/>
  <c r="P52" i="5" s="1"/>
  <c r="A12" i="1"/>
  <c r="N11" i="1"/>
  <c r="Q52" i="5" l="1"/>
  <c r="O42" i="5"/>
  <c r="B34" i="5"/>
  <c r="N47" i="5"/>
  <c r="N46" i="5"/>
  <c r="N45" i="5"/>
  <c r="N44" i="5"/>
  <c r="N43" i="5"/>
  <c r="O35" i="5"/>
  <c r="B35" i="5" s="1"/>
  <c r="O36" i="5"/>
  <c r="B36" i="5" s="1"/>
  <c r="O39" i="5"/>
  <c r="O38" i="5"/>
  <c r="B38" i="5" s="1"/>
  <c r="P23" i="5"/>
  <c r="P29" i="5"/>
  <c r="P24" i="5"/>
  <c r="P30" i="5"/>
  <c r="P21" i="5"/>
  <c r="P22" i="5"/>
  <c r="P28" i="5"/>
  <c r="P34" i="5"/>
  <c r="P42" i="5" s="1"/>
  <c r="P20" i="5"/>
  <c r="P27" i="5"/>
  <c r="P31" i="5"/>
  <c r="Q17" i="5"/>
  <c r="O37" i="5"/>
  <c r="B37" i="5" s="1"/>
  <c r="N12" i="1"/>
  <c r="A13" i="1"/>
  <c r="R52" i="5" l="1"/>
  <c r="O47" i="5"/>
  <c r="O46" i="5"/>
  <c r="O43" i="5"/>
  <c r="O45" i="5"/>
  <c r="O44" i="5"/>
  <c r="P35" i="5"/>
  <c r="P38" i="5"/>
  <c r="P37" i="5"/>
  <c r="P39" i="5"/>
  <c r="Q20" i="5"/>
  <c r="Q23" i="5"/>
  <c r="Q29" i="5"/>
  <c r="Q27" i="5"/>
  <c r="Q31" i="5"/>
  <c r="Q24" i="5"/>
  <c r="Q21" i="5"/>
  <c r="Q22" i="5"/>
  <c r="Q28" i="5"/>
  <c r="Q34" i="5"/>
  <c r="Q42" i="5" s="1"/>
  <c r="Q30" i="5"/>
  <c r="P36" i="5"/>
  <c r="A14" i="1"/>
  <c r="N13" i="1"/>
  <c r="AH4" i="1" s="1"/>
  <c r="S52" i="5" l="1"/>
  <c r="R53" i="5"/>
  <c r="P47" i="5"/>
  <c r="P45" i="5"/>
  <c r="P46" i="5"/>
  <c r="P44" i="5"/>
  <c r="P43" i="5"/>
  <c r="Q35" i="5"/>
  <c r="Q39" i="5"/>
  <c r="E53" i="5"/>
  <c r="Q53" i="5"/>
  <c r="O53" i="5"/>
  <c r="G5" i="1" s="1" a="1"/>
  <c r="C53" i="5"/>
  <c r="D53" i="5"/>
  <c r="F53" i="5"/>
  <c r="G53" i="5"/>
  <c r="H53" i="5"/>
  <c r="I53" i="5"/>
  <c r="J53" i="5"/>
  <c r="K53" i="5"/>
  <c r="L53" i="5"/>
  <c r="M53" i="5"/>
  <c r="N53" i="5"/>
  <c r="Q38" i="5"/>
  <c r="Q37" i="5"/>
  <c r="Q36" i="5"/>
  <c r="A15" i="1"/>
  <c r="N14" i="1"/>
  <c r="G5" i="1" l="1"/>
  <c r="T52" i="5"/>
  <c r="S53" i="5"/>
  <c r="H62" i="5"/>
  <c r="H63" i="5"/>
  <c r="K62" i="5"/>
  <c r="K63" i="5"/>
  <c r="G62" i="5"/>
  <c r="G63" i="5"/>
  <c r="N62" i="5"/>
  <c r="N63" i="5"/>
  <c r="M62" i="5"/>
  <c r="M63" i="5"/>
  <c r="D62" i="5"/>
  <c r="D63" i="5"/>
  <c r="J62" i="5"/>
  <c r="J63" i="5"/>
  <c r="O56" i="5"/>
  <c r="O63" i="5"/>
  <c r="O62" i="5"/>
  <c r="E62" i="5"/>
  <c r="E63" i="5"/>
  <c r="F62" i="5"/>
  <c r="F63" i="5"/>
  <c r="L62" i="5"/>
  <c r="L63" i="5"/>
  <c r="C62" i="5"/>
  <c r="C63" i="5"/>
  <c r="I62" i="5"/>
  <c r="I63" i="5"/>
  <c r="Q62" i="5"/>
  <c r="Q63" i="5"/>
  <c r="J58" i="5"/>
  <c r="J59" i="5"/>
  <c r="J57" i="5"/>
  <c r="J60" i="5"/>
  <c r="J61" i="5"/>
  <c r="C58" i="5"/>
  <c r="C60" i="5"/>
  <c r="C61" i="5"/>
  <c r="C59" i="5"/>
  <c r="C57" i="5"/>
  <c r="O59" i="5"/>
  <c r="I57" i="5"/>
  <c r="I60" i="5"/>
  <c r="I58" i="5"/>
  <c r="I61" i="5"/>
  <c r="I59" i="5"/>
  <c r="K60" i="5"/>
  <c r="K59" i="5"/>
  <c r="K58" i="5"/>
  <c r="K61" i="5"/>
  <c r="K57" i="5"/>
  <c r="N61" i="5"/>
  <c r="N58" i="5"/>
  <c r="N57" i="5"/>
  <c r="N59" i="5"/>
  <c r="N60" i="5"/>
  <c r="G57" i="5"/>
  <c r="G58" i="5"/>
  <c r="G59" i="5"/>
  <c r="G61" i="5"/>
  <c r="G60" i="5"/>
  <c r="O61" i="5"/>
  <c r="M60" i="5"/>
  <c r="M61" i="5"/>
  <c r="M59" i="5"/>
  <c r="M57" i="5"/>
  <c r="M58" i="5"/>
  <c r="O60" i="5"/>
  <c r="H58" i="5"/>
  <c r="H61" i="5"/>
  <c r="H59" i="5"/>
  <c r="H60" i="5"/>
  <c r="H57" i="5"/>
  <c r="E61" i="5"/>
  <c r="E59" i="5"/>
  <c r="E57" i="5"/>
  <c r="E60" i="5"/>
  <c r="E58" i="5"/>
  <c r="F60" i="5"/>
  <c r="F58" i="5"/>
  <c r="F57" i="5"/>
  <c r="F61" i="5"/>
  <c r="F59" i="5"/>
  <c r="O58" i="5"/>
  <c r="L60" i="5"/>
  <c r="L61" i="5"/>
  <c r="L59" i="5"/>
  <c r="L58" i="5"/>
  <c r="L57" i="5"/>
  <c r="D57" i="5"/>
  <c r="D58" i="5"/>
  <c r="D60" i="5"/>
  <c r="D59" i="5"/>
  <c r="D61" i="5"/>
  <c r="O57" i="5"/>
  <c r="H56" i="5"/>
  <c r="M56" i="5"/>
  <c r="F56" i="5"/>
  <c r="L56" i="5"/>
  <c r="D56" i="5"/>
  <c r="G56" i="5"/>
  <c r="K56" i="5"/>
  <c r="E56" i="5"/>
  <c r="N56" i="5"/>
  <c r="J56" i="5"/>
  <c r="I56" i="5"/>
  <c r="Q56" i="5"/>
  <c r="C56" i="5"/>
  <c r="Q47" i="5"/>
  <c r="Q61" i="5" s="1"/>
  <c r="Q44" i="5"/>
  <c r="Q45" i="5"/>
  <c r="Q46" i="5"/>
  <c r="Q60" i="5" s="1"/>
  <c r="Q43" i="5"/>
  <c r="A16" i="1"/>
  <c r="N15" i="1"/>
  <c r="U52" i="5" l="1"/>
  <c r="T53" i="5"/>
  <c r="E75" i="5" a="1"/>
  <c r="B75" i="5"/>
  <c r="E71" i="5" a="1"/>
  <c r="E67" i="5" a="1"/>
  <c r="E67" i="5" s="1"/>
  <c r="E68" i="5" a="1"/>
  <c r="E69" i="5" a="1"/>
  <c r="E70" i="5" a="1"/>
  <c r="B71" i="5"/>
  <c r="B69" i="5"/>
  <c r="B70" i="5"/>
  <c r="B68" i="5"/>
  <c r="B67" i="5"/>
  <c r="Q57" i="5"/>
  <c r="Q59" i="5"/>
  <c r="Q58" i="5"/>
  <c r="A17" i="1"/>
  <c r="N16" i="1"/>
  <c r="V52" i="5" l="1"/>
  <c r="U53" i="5"/>
  <c r="E75" i="5"/>
  <c r="F75" i="5"/>
  <c r="E71" i="5"/>
  <c r="F71" i="5"/>
  <c r="F67" i="5"/>
  <c r="F70" i="5"/>
  <c r="E70" i="5"/>
  <c r="E69" i="5"/>
  <c r="F69" i="5"/>
  <c r="E68" i="5"/>
  <c r="F68" i="5"/>
  <c r="N17" i="1"/>
  <c r="A18" i="1"/>
  <c r="W52" i="5" l="1"/>
  <c r="V53" i="5"/>
  <c r="N18" i="1"/>
  <c r="A19" i="1"/>
  <c r="X52" i="5" l="1"/>
  <c r="W53" i="5"/>
  <c r="N19" i="1"/>
  <c r="A20" i="1"/>
  <c r="Y52" i="5" l="1"/>
  <c r="X53" i="5"/>
  <c r="N20" i="1"/>
  <c r="A21" i="1"/>
  <c r="Z52" i="5" l="1"/>
  <c r="Y53" i="5"/>
  <c r="A22" i="1"/>
  <c r="N21" i="1"/>
  <c r="AA52" i="5" l="1"/>
  <c r="Z53" i="5"/>
  <c r="A23" i="1"/>
  <c r="N22" i="1"/>
  <c r="AA53" i="5" l="1"/>
  <c r="AB52" i="5"/>
  <c r="A24" i="1"/>
  <c r="N23" i="1"/>
  <c r="AH5" i="1" s="1"/>
  <c r="AC52" i="5" l="1"/>
  <c r="AB53" i="5"/>
  <c r="N24" i="1"/>
  <c r="A25" i="1"/>
  <c r="AD52" i="5" l="1"/>
  <c r="AC53" i="5"/>
  <c r="A26" i="1"/>
  <c r="N25" i="1"/>
  <c r="AE52" i="5" l="1"/>
  <c r="AD53" i="5"/>
  <c r="N26" i="1"/>
  <c r="A27" i="1"/>
  <c r="AF52" i="5" l="1"/>
  <c r="AE53" i="5"/>
  <c r="A28" i="1"/>
  <c r="N27" i="1"/>
  <c r="AG52" i="5" l="1"/>
  <c r="AF53" i="5"/>
  <c r="N28" i="1"/>
  <c r="AH6" i="1" s="1"/>
  <c r="A29" i="1"/>
  <c r="AH52" i="5" l="1"/>
  <c r="AG53" i="5"/>
  <c r="N29" i="1"/>
  <c r="A30" i="1"/>
  <c r="AH53" i="5" l="1"/>
  <c r="AI52" i="5"/>
  <c r="A31" i="1"/>
  <c r="N30" i="1"/>
  <c r="AI53" i="5" l="1"/>
  <c r="AJ52" i="5"/>
  <c r="A32" i="1"/>
  <c r="N31" i="1"/>
  <c r="AK52" i="5" l="1"/>
  <c r="AJ53" i="5"/>
  <c r="A33" i="1"/>
  <c r="N32" i="1"/>
  <c r="AL52" i="5" l="1"/>
  <c r="AK53" i="5"/>
  <c r="N33" i="1"/>
  <c r="AH7" i="1" s="1"/>
  <c r="A34" i="1"/>
  <c r="AM52" i="5" l="1"/>
  <c r="AL53" i="5"/>
  <c r="A35" i="1"/>
  <c r="N34" i="1"/>
  <c r="AN52" i="5" l="1"/>
  <c r="AM53" i="5"/>
  <c r="A36" i="1"/>
  <c r="N35" i="1"/>
  <c r="AN53" i="5" l="1"/>
  <c r="AO52" i="5"/>
  <c r="A37" i="1"/>
  <c r="N36" i="1"/>
  <c r="AO53" i="5" l="1"/>
  <c r="AP52" i="5"/>
  <c r="N37" i="1"/>
  <c r="A38" i="1"/>
  <c r="N38" i="1" s="1"/>
  <c r="P53" i="5"/>
  <c r="P61" i="5" l="1"/>
  <c r="AQ52" i="5"/>
  <c r="AP53" i="5"/>
  <c r="P58" i="5"/>
  <c r="P62" i="5"/>
  <c r="P57" i="5"/>
  <c r="P63" i="5"/>
  <c r="P60" i="5"/>
  <c r="P59" i="5"/>
  <c r="P56" i="5"/>
  <c r="AR52" i="5" l="1"/>
  <c r="AQ53" i="5"/>
  <c r="AR53" i="5" l="1"/>
  <c r="AS52" i="5"/>
  <c r="AT52" i="5" l="1"/>
  <c r="AS53" i="5"/>
  <c r="AU52" i="5" l="1"/>
  <c r="AU53" i="5" s="1"/>
  <c r="AT53" i="5"/>
  <c r="O5" i="1" l="1"/>
  <c r="O13" i="1"/>
  <c r="O10" i="1"/>
  <c r="O8" i="1"/>
  <c r="O6" i="1"/>
  <c r="O26" i="1"/>
  <c r="O17" i="1"/>
  <c r="O38" i="1"/>
  <c r="O36" i="1"/>
  <c r="O34" i="1"/>
  <c r="O32" i="1"/>
  <c r="O33" i="1"/>
  <c r="O24" i="1"/>
  <c r="O15" i="1"/>
  <c r="O9" i="1"/>
  <c r="O35" i="1"/>
  <c r="O19" i="1"/>
  <c r="O23" i="1"/>
  <c r="O21" i="1"/>
  <c r="O7" i="1"/>
  <c r="O27" i="1"/>
  <c r="O25" i="1"/>
  <c r="O14" i="1"/>
  <c r="O22" i="1"/>
  <c r="O11" i="1"/>
  <c r="O12" i="1"/>
  <c r="O18" i="1"/>
  <c r="O16" i="1"/>
  <c r="O28" i="1"/>
  <c r="O31" i="1"/>
  <c r="O20" i="1"/>
  <c r="O30" i="1"/>
  <c r="O29" i="1"/>
  <c r="O37" i="1"/>
  <c r="U7" i="1"/>
  <c r="U15" i="1"/>
  <c r="U23" i="1"/>
  <c r="U31" i="1"/>
  <c r="P37" i="1"/>
  <c r="P11" i="1"/>
  <c r="P19" i="1"/>
  <c r="P27" i="1"/>
  <c r="U9" i="1"/>
  <c r="U17" i="1"/>
  <c r="U33" i="1"/>
  <c r="P13" i="1"/>
  <c r="P29" i="1"/>
  <c r="U11" i="1"/>
  <c r="U19" i="1"/>
  <c r="U27" i="1"/>
  <c r="P7" i="1"/>
  <c r="P15" i="1"/>
  <c r="P31" i="1"/>
  <c r="U20" i="1"/>
  <c r="U36" i="1"/>
  <c r="P34" i="1"/>
  <c r="P16" i="1"/>
  <c r="P32" i="1"/>
  <c r="U5" i="1"/>
  <c r="U13" i="1"/>
  <c r="U21" i="1"/>
  <c r="U37" i="1"/>
  <c r="P17" i="1"/>
  <c r="P18" i="1"/>
  <c r="U8" i="1"/>
  <c r="U16" i="1"/>
  <c r="U24" i="1"/>
  <c r="U32" i="1"/>
  <c r="P38" i="1"/>
  <c r="P12" i="1"/>
  <c r="P20" i="1"/>
  <c r="P28" i="1"/>
  <c r="U25" i="1"/>
  <c r="P5" i="1"/>
  <c r="P21" i="1"/>
  <c r="U10" i="1"/>
  <c r="U18" i="1"/>
  <c r="U26" i="1"/>
  <c r="U34" i="1"/>
  <c r="P6" i="1"/>
  <c r="P14" i="1"/>
  <c r="P22" i="1"/>
  <c r="P30" i="1"/>
  <c r="U35" i="1"/>
  <c r="P23" i="1"/>
  <c r="U28" i="1"/>
  <c r="P8" i="1"/>
  <c r="P24" i="1"/>
  <c r="U29" i="1"/>
  <c r="P9" i="1"/>
  <c r="P33" i="1"/>
  <c r="U6" i="1"/>
  <c r="U22" i="1"/>
  <c r="U38" i="1"/>
  <c r="P10" i="1"/>
  <c r="U12" i="1"/>
  <c r="P35" i="1"/>
  <c r="U14" i="1"/>
  <c r="U30" i="1"/>
  <c r="P36" i="1"/>
  <c r="P26" i="1"/>
  <c r="P25" i="1"/>
  <c r="R17" i="1"/>
  <c r="T22" i="1"/>
  <c r="T37" i="1"/>
  <c r="T9" i="1"/>
  <c r="T18" i="1"/>
  <c r="S5" i="1"/>
  <c r="S34" i="1"/>
  <c r="S36" i="1"/>
  <c r="R15" i="1"/>
  <c r="R38" i="1"/>
  <c r="R24" i="1"/>
  <c r="R19" i="1"/>
  <c r="S22" i="1"/>
  <c r="Q16" i="1"/>
  <c r="Q29" i="1"/>
  <c r="Q23" i="1"/>
  <c r="Q31" i="1"/>
  <c r="V23" i="1"/>
  <c r="V32" i="1"/>
  <c r="V25" i="1"/>
  <c r="V27" i="1"/>
  <c r="W11" i="1"/>
  <c r="W9" i="1"/>
  <c r="W6" i="1"/>
  <c r="W34" i="1"/>
  <c r="W35" i="1"/>
  <c r="S30" i="1"/>
  <c r="S17" i="1"/>
  <c r="R28" i="1"/>
  <c r="S16" i="1"/>
  <c r="Q12" i="1"/>
  <c r="V16" i="1"/>
  <c r="V8" i="1"/>
  <c r="V10" i="1"/>
  <c r="W38" i="1"/>
  <c r="W33" i="1"/>
  <c r="R7" i="1"/>
  <c r="R26" i="1"/>
  <c r="Q17" i="1"/>
  <c r="Q18" i="1"/>
  <c r="V26" i="1"/>
  <c r="V29" i="1"/>
  <c r="W10" i="1"/>
  <c r="T7" i="1"/>
  <c r="S27" i="1"/>
  <c r="R25" i="1"/>
  <c r="Q7" i="1"/>
  <c r="V13" i="1"/>
  <c r="T15" i="1"/>
  <c r="R29" i="1"/>
  <c r="Q13" i="1"/>
  <c r="V20" i="1"/>
  <c r="V19" i="1"/>
  <c r="W25" i="1"/>
  <c r="T36" i="1"/>
  <c r="T35" i="1"/>
  <c r="R10" i="1"/>
  <c r="Q22" i="1"/>
  <c r="V14" i="1"/>
  <c r="T10" i="1"/>
  <c r="S31" i="1"/>
  <c r="S19" i="1"/>
  <c r="V28" i="1"/>
  <c r="W30" i="1"/>
  <c r="S29" i="1"/>
  <c r="T30" i="1"/>
  <c r="T8" i="1"/>
  <c r="T17" i="1"/>
  <c r="T26" i="1"/>
  <c r="S9" i="1"/>
  <c r="S26" i="1"/>
  <c r="S20" i="1"/>
  <c r="R31" i="1"/>
  <c r="R21" i="1"/>
  <c r="R6" i="1"/>
  <c r="R23" i="1"/>
  <c r="S28" i="1"/>
  <c r="Q34" i="1"/>
  <c r="Q28" i="1"/>
  <c r="Q10" i="1"/>
  <c r="Q32" i="1"/>
  <c r="V36" i="1"/>
  <c r="V35" i="1"/>
  <c r="V31" i="1"/>
  <c r="V9" i="1"/>
  <c r="W16" i="1"/>
  <c r="W18" i="1"/>
  <c r="W15" i="1"/>
  <c r="W36" i="1"/>
  <c r="T38" i="1"/>
  <c r="T16" i="1"/>
  <c r="T25" i="1"/>
  <c r="T34" i="1"/>
  <c r="S10" i="1"/>
  <c r="S23" i="1"/>
  <c r="R9" i="1"/>
  <c r="R37" i="1"/>
  <c r="R11" i="1"/>
  <c r="Q19" i="1"/>
  <c r="Q27" i="1"/>
  <c r="V7" i="1"/>
  <c r="W13" i="1"/>
  <c r="W12" i="1"/>
  <c r="S35" i="1"/>
  <c r="R8" i="1"/>
  <c r="Q33" i="1"/>
  <c r="Q36" i="1"/>
  <c r="V33" i="1"/>
  <c r="W28" i="1"/>
  <c r="S38" i="1"/>
  <c r="T19" i="1"/>
  <c r="S8" i="1"/>
  <c r="R36" i="1"/>
  <c r="Q38" i="1"/>
  <c r="V5" i="1"/>
  <c r="W23" i="1"/>
  <c r="T20" i="1"/>
  <c r="S11" i="1"/>
  <c r="Q6" i="1"/>
  <c r="V17" i="1"/>
  <c r="W5" i="1"/>
  <c r="T6" i="1"/>
  <c r="S15" i="1"/>
  <c r="R33" i="1"/>
  <c r="Q37" i="1"/>
  <c r="W29" i="1"/>
  <c r="T31" i="1"/>
  <c r="R27" i="1"/>
  <c r="Q35" i="1"/>
  <c r="V15" i="1"/>
  <c r="Q14" i="1"/>
  <c r="W24" i="1"/>
  <c r="T32" i="1"/>
  <c r="S14" i="1"/>
  <c r="R32" i="1"/>
  <c r="Q8" i="1"/>
  <c r="V24" i="1"/>
  <c r="W27" i="1"/>
  <c r="T28" i="1"/>
  <c r="S13" i="1"/>
  <c r="R22" i="1"/>
  <c r="Q11" i="1"/>
  <c r="V18" i="1"/>
  <c r="W19" i="1"/>
  <c r="T23" i="1"/>
  <c r="S7" i="1"/>
  <c r="R18" i="1"/>
  <c r="Q30" i="1"/>
  <c r="V6" i="1"/>
  <c r="W14" i="1"/>
  <c r="S18" i="1"/>
  <c r="R13" i="1"/>
  <c r="Q25" i="1"/>
  <c r="V38" i="1"/>
  <c r="W8" i="1"/>
  <c r="T13" i="1"/>
  <c r="T24" i="1"/>
  <c r="T33" i="1"/>
  <c r="T11" i="1"/>
  <c r="S32" i="1"/>
  <c r="R30" i="1"/>
  <c r="S12" i="1"/>
  <c r="R14" i="1"/>
  <c r="Q20" i="1"/>
  <c r="V30" i="1"/>
  <c r="W32" i="1"/>
  <c r="T12" i="1"/>
  <c r="S21" i="1"/>
  <c r="R35" i="1"/>
  <c r="Q24" i="1"/>
  <c r="Q26" i="1"/>
  <c r="V11" i="1"/>
  <c r="W7" i="1"/>
  <c r="T27" i="1"/>
  <c r="S33" i="1"/>
  <c r="R34" i="1"/>
  <c r="S6" i="1"/>
  <c r="Q15" i="1"/>
  <c r="V21" i="1"/>
  <c r="W22" i="1"/>
  <c r="T21" i="1"/>
  <c r="S37" i="1"/>
  <c r="Q9" i="1"/>
  <c r="W37" i="1"/>
  <c r="S24" i="1"/>
  <c r="R16" i="1"/>
  <c r="Q5" i="1"/>
  <c r="W21" i="1"/>
  <c r="W17" i="1"/>
  <c r="R5" i="1"/>
  <c r="V37" i="1"/>
  <c r="T29" i="1"/>
  <c r="R20" i="1"/>
  <c r="Q21" i="1"/>
  <c r="W20" i="1"/>
  <c r="T5" i="1"/>
  <c r="S25" i="1"/>
  <c r="V12" i="1"/>
  <c r="W26" i="1"/>
  <c r="R12" i="1"/>
  <c r="V22" i="1"/>
  <c r="W31" i="1"/>
  <c r="V34" i="1"/>
  <c r="T14" i="1"/>
  <c r="AL6" i="1" l="1"/>
  <c r="AI4" i="1"/>
  <c r="AM7" i="1"/>
  <c r="AJ6" i="1"/>
  <c r="AK7" i="1"/>
  <c r="AL7" i="1"/>
  <c r="AN5" i="1"/>
  <c r="AK4" i="1"/>
  <c r="AJ4" i="1"/>
  <c r="AM5" i="1"/>
  <c r="AN4" i="1"/>
  <c r="AJ7" i="1"/>
  <c r="AI6" i="1"/>
  <c r="AN7" i="1"/>
  <c r="AL4" i="1"/>
  <c r="AL5" i="1"/>
  <c r="AM6" i="1"/>
  <c r="AN6" i="1"/>
  <c r="AK5" i="1"/>
  <c r="AM4" i="1"/>
  <c r="AJ5" i="1"/>
  <c r="AK6" i="1"/>
  <c r="AI7" i="1"/>
  <c r="AI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Matthias Fripp</author>
    <author>Microsoft Office User</author>
  </authors>
  <commentList>
    <comment ref="N1" authorId="0" shapeId="0" xr:uid="{00000000-0006-0000-0000-000001000000}">
      <text>
        <r>
          <rPr>
            <sz val="9"/>
            <color indexed="81"/>
            <rFont val="Calibri"/>
            <family val="2"/>
          </rPr>
          <t>regression coefficients from Research/Shared/Switch-Hawaii/data/HECO Plans/PSIP-WebDAV/Resource Assumptions/PSIP Fuel Price Forecasts for HE 2016-06-27 regressions.xlsx</t>
        </r>
      </text>
    </comment>
    <comment ref="O2" authorId="1" shapeId="0" xr:uid="{00000000-0006-0000-0000-000002000000}">
      <text>
        <r>
          <rPr>
            <sz val="10"/>
            <color rgb="FF000000"/>
            <rFont val="Calibri"/>
            <family val="2"/>
          </rPr>
          <t>cost coefficiencts found from regression below. Also match Barbara Treat phone call 6/3/16, which said they were around 0.13 * Brent Crude (bbl) + 0.50/MMBtu</t>
        </r>
      </text>
    </comment>
    <comment ref="P2" authorId="0" shapeId="0" xr:uid="{00000000-0006-0000-0000-000003000000}">
      <text>
        <r>
          <rPr>
            <sz val="9"/>
            <color rgb="FF000000"/>
            <rFont val="Calibri"/>
            <family val="2"/>
          </rPr>
          <t xml:space="preserve">Coefficients found by regressing delivered cost of LNG in 2016-09-07 PSIP workplan against EIA AEO 2016 Early Release data (see PSIP Fuel Price Forecasts for HE 2016-06-27 regressions.xlsx).
</t>
        </r>
        <r>
          <rPr>
            <sz val="9"/>
            <color rgb="FF000000"/>
            <rFont val="Calibri"/>
            <family val="2"/>
          </rPr>
          <t xml:space="preserve">
</t>
        </r>
        <r>
          <rPr>
            <sz val="9"/>
            <color rgb="FF000000"/>
            <rFont val="Calibri"/>
            <family val="2"/>
          </rPr>
          <t>HECO's formula doesn't seem to account for inflation, so we just use the coefficients from the nominal-cost regression.</t>
        </r>
      </text>
    </comment>
    <comment ref="F4" authorId="0" shapeId="0" xr:uid="{00000000-0006-0000-0000-00000D000000}">
      <text>
        <r>
          <rPr>
            <sz val="9"/>
            <color rgb="FF000000"/>
            <rFont val="Calibri"/>
            <family val="2"/>
          </rPr>
          <t xml:space="preserve">By inspection of Ziklha letter to Hawaii PUC on 10/6/14, their price appears to be $13.25 in 2016$, with 2% annual inflation. 
</t>
        </r>
        <r>
          <rPr>
            <sz val="9"/>
            <color rgb="FF000000"/>
            <rFont val="Calibri"/>
            <family val="2"/>
          </rPr>
          <t xml:space="preserve">
</t>
        </r>
        <r>
          <rPr>
            <sz val="9"/>
            <color rgb="FF000000"/>
            <rFont val="Calibri"/>
            <family val="2"/>
          </rPr>
          <t xml:space="preserve">Letter is at
</t>
        </r>
        <r>
          <rPr>
            <sz val="9"/>
            <color rgb="FF000000"/>
            <rFont val="Calibri"/>
            <family val="2"/>
          </rPr>
          <t xml:space="preserve">http://dms.puc.hawaii.gov/dms/FetchESDocServlet?p=aHR0cDovL2Rtc2luL2FwaS92MTAvZG9jdW1lbnQvY29udGVudD9jb2xsZWN0aW9uPWNvbF80MTY5MyZ1cmk9Y206Ly9sc2RiL1BDX0RvY2tldFJlcG9ydC84NiUyQjMlMkJJQ000JTJCbHNkYjExJTJCSUNNQkFTRVRFWFQ1OCUyQjI2JTJCQTEwMDEwMDFBMTRKMDdCMDA5NTlINzM1NTIxOCUyQkExNEowN0IwMDk1OUg3MzU1MjElMkIxMyUyQjMwMQ==&amp;m=YXBwbGljYXRpb24vcGRm
</t>
        </r>
        <r>
          <rPr>
            <sz val="9"/>
            <color rgb="FF000000"/>
            <rFont val="Calibri"/>
            <family val="2"/>
          </rPr>
          <t xml:space="preserve">
</t>
        </r>
        <r>
          <rPr>
            <sz val="9"/>
            <color rgb="FF000000"/>
            <rFont val="Calibri"/>
            <family val="2"/>
          </rPr>
          <t>Also see Aug. 2014 PSIP  (50% black pellet biomass) and http://www.bizjournals.com/pacific/news/2013/12/04/zilkha-biomass-energys-black-pellet.html (Zilkha is source for HECO)</t>
        </r>
      </text>
    </comment>
    <comment ref="M6" authorId="0" shapeId="0" xr:uid="{46373A02-4A46-DE4A-AA19-83B5670C2321}">
      <text>
        <r>
          <rPr>
            <sz val="9"/>
            <color rgb="FF000000"/>
            <rFont val="Calibri"/>
            <family val="2"/>
          </rPr>
          <t>From https://www.eia.gov/outlooks/aeo/data/browser/#/?id=1-AEO2018&amp;region=0-0&amp;cases=ref2018~highprice~lowprice&amp;start=2016&amp;end=2050&amp;f=A&amp;sourcekey=0</t>
        </r>
      </text>
    </comment>
    <comment ref="A42" authorId="1" shapeId="0" xr:uid="{00000000-0006-0000-0000-00000F000000}">
      <text>
        <r>
          <rPr>
            <sz val="10"/>
            <color rgb="FF000000"/>
            <rFont val="Calibri"/>
            <family val="2"/>
          </rPr>
          <t>From Table 2 of "HG Response to PSIP File Stamped 1-15-16.pdf" e-mailed by Barbara Treat 6/3/16</t>
        </r>
      </text>
    </comment>
    <comment ref="N42" authorId="1" shapeId="0" xr:uid="{00000000-0006-0000-0000-000010000000}">
      <text>
        <r>
          <rPr>
            <sz val="10"/>
            <color rgb="FF000000"/>
            <rFont val="Calibri"/>
            <family val="2"/>
          </rPr>
          <t>MMBtu/year</t>
        </r>
      </text>
    </comment>
    <comment ref="I47" authorId="0" shapeId="0" xr:uid="{A81EE514-C435-6F4C-8995-AEA95DBB5DE2}">
      <text>
        <r>
          <rPr>
            <sz val="10"/>
            <color rgb="FF000000"/>
            <rFont val="Tahoma"/>
            <family val="2"/>
          </rPr>
          <t>We use the EIA reference year (2018) instead of a study year because the EIA has different inflators in the high, ref and low oil prices scenarios and we don't want that to affect our "real" prices. We will just apply a standard inflator later (e.g. 2.5%) to convert all these to the study year.</t>
        </r>
      </text>
    </comment>
    <comment ref="N48" authorId="1" shapeId="0" xr:uid="{00000000-0006-0000-0000-000012000000}">
      <text>
        <r>
          <rPr>
            <sz val="10"/>
            <color indexed="81"/>
            <rFont val="Calibri"/>
            <family val="2"/>
          </rPr>
          <t>$/MMBtu, at full utilization</t>
        </r>
      </text>
    </comment>
    <comment ref="F49" authorId="1" shapeId="0" xr:uid="{00000000-0006-0000-0000-000013000000}">
      <text>
        <r>
          <rPr>
            <sz val="10"/>
            <color indexed="81"/>
            <rFont val="Calibri"/>
            <family val="2"/>
          </rPr>
          <t>All data from Exhibit J of "Application of Hawaiian Electric Company, Inc., Hawai'i Electric Light Company, Inc., and Maui Electric Company, Limited; Verification; Exhibits A-T; Testimonies T-1 through T-9; Book 1 of 3", Hawaii PUC Docket Number 2016-0135, 2016-05-18</t>
        </r>
      </text>
    </comment>
    <comment ref="G57" authorId="1" shapeId="0" xr:uid="{00000000-0006-0000-0000-000014000000}">
      <text>
        <r>
          <rPr>
            <sz val="10"/>
            <color rgb="FF000000"/>
            <rFont val="Calibri"/>
            <family val="2"/>
          </rPr>
          <t>based on max Oahu share from p. 78 of HECO LNG application  2016-05-18 in docket 2016-0135</t>
        </r>
      </text>
    </comment>
    <comment ref="B59" authorId="1" shapeId="0" xr:uid="{00000000-0006-0000-0000-000015000000}">
      <text>
        <r>
          <rPr>
            <sz val="10"/>
            <color rgb="FF000000"/>
            <rFont val="Calibri"/>
            <family val="2"/>
          </rPr>
          <t>From phone call with Barbara Treat at Hawaii Gas 6/3/16; also matches reported cost of $0.70/MMBtu.</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B9" authorId="0" shapeId="0" xr:uid="{56F6769C-E80F-BD42-B42D-3F64F1EFA91C}">
      <text>
        <r>
          <rPr>
            <sz val="9"/>
            <color rgb="FF000000"/>
            <rFont val="Calibri"/>
            <family val="2"/>
          </rPr>
          <t>From https://www.eia.gov/outlooks/aeo/pdf/appg.pdf</t>
        </r>
      </text>
    </comment>
    <comment ref="B10" authorId="0" shapeId="0" xr:uid="{E407AD40-D804-814D-AB60-7FE7AC8E16BB}">
      <text>
        <r>
          <rPr>
            <sz val="10"/>
            <color rgb="FF000000"/>
            <rFont val="Tahoma"/>
            <family val="2"/>
          </rPr>
          <t xml:space="preserve">5.8 from https://www.spe.org/industry/unit-conversion-factors.php citing EIA; EIA page above gives 5.7 for domestic and 6.0 for imports; not clear what Brent should be, so we use this,
</t>
        </r>
      </text>
    </comment>
    <comment ref="C11" authorId="0" shapeId="0" xr:uid="{93157D7C-915C-F34F-859B-9FDEE2FB86C9}">
      <text>
        <r>
          <rPr>
            <sz val="9"/>
            <color rgb="FF000000"/>
            <rFont val="Calibri"/>
            <family val="2"/>
          </rPr>
          <t>Hawaii fuel tax from http://files.hawaii.gov/tax/stats/monthly/201708fuels-rates.pdf</t>
        </r>
      </text>
    </comment>
    <comment ref="C12" authorId="0" shapeId="0" xr:uid="{2CD4EEAA-0525-854F-A245-6B8BBD6A4E00}">
      <text>
        <r>
          <rPr>
            <sz val="9"/>
            <color rgb="FF000000"/>
            <rFont val="Calibri"/>
            <family val="2"/>
          </rPr>
          <t>Hawaii fuel tax from http://files.hawaii.gov/tax/stats/monthly/201708fuels-rates.pdf</t>
        </r>
      </text>
    </comment>
    <comment ref="B71" authorId="0" shapeId="0" xr:uid="{B2B41C08-390E-8C42-8F51-DDF259B4B730}">
      <text>
        <r>
          <rPr>
            <sz val="10"/>
            <color rgb="FF000000"/>
            <rFont val="Tahoma"/>
            <family val="2"/>
          </rPr>
          <t>we omit 2010-2012 due to price spikes while market started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<sst xmlns="http://schemas.openxmlformats.org/spreadsheetml/2006/main" count="534" uniqueCount="337">
  <si>
    <t>Hawaii Gas price formula</t>
  </si>
  <si>
    <t>Brent price</t>
  </si>
  <si>
    <t>Brent price $/mmBtu</t>
  </si>
  <si>
    <t>calculated</t>
  </si>
  <si>
    <t>volume (MMBtu/year)</t>
  </si>
  <si>
    <t>cost per unit</t>
  </si>
  <si>
    <t>FSRU charter</t>
  </si>
  <si>
    <t>MMBtu</t>
  </si>
  <si>
    <t>conversion table from http://www.beg.utexas.edu/energyecon/lng/LNG_introduction_12.php based on BP Statistical Review of U.S. Energy June 2002</t>
  </si>
  <si>
    <t>unit</t>
  </si>
  <si>
    <t>1e9 cubic feet</t>
  </si>
  <si>
    <t>1e6 tons LNG</t>
  </si>
  <si>
    <t>LNG into FSRU price</t>
  </si>
  <si>
    <t>Diesel</t>
  </si>
  <si>
    <t>LSFO</t>
  </si>
  <si>
    <t>Biodiesel</t>
  </si>
  <si>
    <t>LNG</t>
  </si>
  <si>
    <t>HG</t>
  </si>
  <si>
    <t>HECO</t>
  </si>
  <si>
    <t>tier</t>
  </si>
  <si>
    <t>bulk</t>
  </si>
  <si>
    <t>container</t>
  </si>
  <si>
    <t>base</t>
  </si>
  <si>
    <t>Btu/ton gas</t>
  </si>
  <si>
    <t>http://energy.gov/sites/prod/files/2013/04/f0/LNG_primerupd.pdf p. 9</t>
  </si>
  <si>
    <t>max_avail_at_cost</t>
  </si>
  <si>
    <t>finance term (years)</t>
  </si>
  <si>
    <t>cost</t>
  </si>
  <si>
    <t>MW</t>
  </si>
  <si>
    <t>K5, K6, CC receiving</t>
  </si>
  <si>
    <t>K5 &amp; K6 burners</t>
  </si>
  <si>
    <t>Kalaeloa receiving</t>
  </si>
  <si>
    <t>HECO Oahu conversion cost</t>
  </si>
  <si>
    <t>ISO containers (Oahu)</t>
  </si>
  <si>
    <t>Annual cost</t>
  </si>
  <si>
    <t>Total per year</t>
  </si>
  <si>
    <t>Max vol (MMBtu/y)</t>
  </si>
  <si>
    <t>Total Oahu capital</t>
  </si>
  <si>
    <t>fuel_type</t>
  </si>
  <si>
    <t>pipeline pmt</t>
  </si>
  <si>
    <t>base financial year</t>
  </si>
  <si>
    <t>Coal</t>
  </si>
  <si>
    <t>Pellet-Biomass</t>
  </si>
  <si>
    <t>term</t>
  </si>
  <si>
    <t>fixed cost, all terms</t>
  </si>
  <si>
    <t>Brent Crude (real $/bbl)</t>
  </si>
  <si>
    <t>Henry Hub (real $/MMBtul)</t>
  </si>
  <si>
    <t>interest rate (real)</t>
  </si>
  <si>
    <t>interest rate (nominal)</t>
  </si>
  <si>
    <t>Product prices (real)</t>
  </si>
  <si>
    <t>ref year</t>
  </si>
  <si>
    <t>offset</t>
  </si>
  <si>
    <t>Zilkha Pellet Biomass (real $/MMBtu)</t>
  </si>
  <si>
    <t>U.S. Delivered Coal (real $/MMBtu)</t>
  </si>
  <si>
    <t>volume (million tons/year)</t>
  </si>
  <si>
    <t>Max vol (million tons/year)</t>
  </si>
  <si>
    <t>Motor Diesel</t>
  </si>
  <si>
    <t>Motor Gasoline</t>
  </si>
  <si>
    <t/>
  </si>
  <si>
    <t>when adding new fuels, also update "Energy Source Properties.xlsx"</t>
  </si>
  <si>
    <t>Series</t>
  </si>
  <si>
    <t>Unit</t>
  </si>
  <si>
    <t>Gasoline - Regular</t>
  </si>
  <si>
    <t>$ per Gallon</t>
  </si>
  <si>
    <t>Fuel Oil Used by Utility Companies</t>
  </si>
  <si>
    <t>Gasoline and Diesel Prices</t>
  </si>
  <si>
    <t>Ave Cost/Bbl of Oil Consumed</t>
  </si>
  <si>
    <t>Dollars</t>
  </si>
  <si>
    <t>Diesel Oil Used by Utility Companies</t>
  </si>
  <si>
    <t>Fuel</t>
  </si>
  <si>
    <t>Biodiesel Oil Used by Utility Companies</t>
  </si>
  <si>
    <t>Crude oil</t>
  </si>
  <si>
    <t>Cost per MMBtu (current-year dollars)</t>
  </si>
  <si>
    <t>Prices from DBEDT Monthly Energy Data workbook at http://dbedt.hawaii.gov/economic/energy-trends-2/</t>
  </si>
  <si>
    <t>GDP Deflator</t>
  </si>
  <si>
    <t>from https://fred.stlouisfed.org/series/GDPDEF</t>
  </si>
  <si>
    <t>observation_date</t>
  </si>
  <si>
    <t>GDPDEF</t>
  </si>
  <si>
    <t>Year</t>
  </si>
  <si>
    <t>Deflator</t>
  </si>
  <si>
    <t>Base Year Inflator</t>
  </si>
  <si>
    <t>mean offset from Brent Crude (base-year dollars per MMBtu)</t>
  </si>
  <si>
    <t>EIA Brent Crude ($/MMBtu)</t>
  </si>
  <si>
    <t>Brent Crude (real $/MMBtu)</t>
  </si>
  <si>
    <t>shows rack biodiesel on average $1.40/gal higher than refiner diesel in 2005-2016; this is $1.40/gal*42gal/bbl*1bbl/5.8MMbtu=$10.13/MMBtu difference, which matches Hawaii' experience</t>
  </si>
  <si>
    <t>std dev</t>
  </si>
  <si>
    <t>Total Energy Supply, Disposition, and Price Summary</t>
  </si>
  <si>
    <t>Source: U.S. Energy Information Administration</t>
  </si>
  <si>
    <t>full name</t>
  </si>
  <si>
    <t>api key</t>
  </si>
  <si>
    <t>units</t>
  </si>
  <si>
    <t>Growth (2018-2050)</t>
  </si>
  <si>
    <t>Production</t>
  </si>
  <si>
    <t>1-AEO2019.2.</t>
  </si>
  <si>
    <t>Crude Oil and Lease Condensate</t>
  </si>
  <si>
    <t>quads</t>
  </si>
  <si>
    <t>Natural Gas Plant Liquids</t>
  </si>
  <si>
    <t>Dry Natural Gas</t>
  </si>
  <si>
    <t>Nuclear / Uranium</t>
  </si>
  <si>
    <t>Conventional Hydroelectric Power</t>
  </si>
  <si>
    <t>Biomass</t>
  </si>
  <si>
    <t>Other Renewable Energy</t>
  </si>
  <si>
    <t>Other</t>
  </si>
  <si>
    <t>Total</t>
  </si>
  <si>
    <t>Imports</t>
  </si>
  <si>
    <t>1-AEO2019.14.</t>
  </si>
  <si>
    <t>Crude Oil</t>
  </si>
  <si>
    <t>Petroleum and Other Liquids</t>
  </si>
  <si>
    <t>Natural Gas</t>
  </si>
  <si>
    <t>Exports</t>
  </si>
  <si>
    <t>1-AEO2019.21.</t>
  </si>
  <si>
    <t>Discrepancy</t>
  </si>
  <si>
    <t>- -</t>
  </si>
  <si>
    <t>Consumption</t>
  </si>
  <si>
    <t>1-AEO2019.29.</t>
  </si>
  <si>
    <t>Prices (2018 dollars per unit)</t>
  </si>
  <si>
    <t>1-AEO2019.40.</t>
  </si>
  <si>
    <t>Brent Spot Price (dollars per barrel)</t>
  </si>
  <si>
    <t>2018 $/b</t>
  </si>
  <si>
    <t>West Texas Intermediate Spot Price (dollars per barrel)</t>
  </si>
  <si>
    <t>Natural Gas at Henry Hub (dollars per mmBtu)</t>
  </si>
  <si>
    <t>2018 $/MMBtu</t>
  </si>
  <si>
    <t>Electricity (cents per kilowatthour)</t>
  </si>
  <si>
    <t>2018 cents/kWh</t>
  </si>
  <si>
    <t>Prices (nominal dollars per unit)</t>
  </si>
  <si>
    <t>1-AEO2019.51.</t>
  </si>
  <si>
    <t>nom $/b</t>
  </si>
  <si>
    <t>nom $/MMBtu</t>
  </si>
  <si>
    <t>nom cents/kWh</t>
  </si>
  <si>
    <t>EIA Brent Crude ($/bbl)</t>
  </si>
  <si>
    <t>EIA Henry Hub ($/MMBtu)</t>
  </si>
  <si>
    <t>U.S. Delivered Coal Price ($/MMBtu)</t>
  </si>
  <si>
    <t>Zilkha Pellet Biomass ($/MMBtu)</t>
  </si>
  <si>
    <t>inflator</t>
  </si>
  <si>
    <t>inflation</t>
  </si>
  <si>
    <t>Gasoline - Mid Grade</t>
  </si>
  <si>
    <t>Gasoline - Premium</t>
  </si>
  <si>
    <t>Foreign Imports</t>
  </si>
  <si>
    <t>1000 Barrels</t>
  </si>
  <si>
    <t>Distillate</t>
  </si>
  <si>
    <t>Jet Fuel, Kerosene</t>
  </si>
  <si>
    <t>Residual Fuel Oil</t>
  </si>
  <si>
    <t>Propane</t>
  </si>
  <si>
    <t>Fuel Ethanol</t>
  </si>
  <si>
    <t>Other Refined Petroleum Products</t>
  </si>
  <si>
    <t>Liquid Fuel Tax Base</t>
  </si>
  <si>
    <t>Gasoline</t>
  </si>
  <si>
    <t>Gallons</t>
  </si>
  <si>
    <t>Diesel Oil (non-hwy)</t>
  </si>
  <si>
    <t>Diesel Oil (hwy use)</t>
  </si>
  <si>
    <t>LPG (off hwy)</t>
  </si>
  <si>
    <t>LPG (hwy use)</t>
  </si>
  <si>
    <t>Small Boat (gas)</t>
  </si>
  <si>
    <t>Small Boat (diesel)</t>
  </si>
  <si>
    <t>Aviation Fuel</t>
  </si>
  <si>
    <t>Other Fuel</t>
  </si>
  <si>
    <t>Agricultural Refund</t>
  </si>
  <si>
    <t>Registered Vehicles, Taxable</t>
  </si>
  <si>
    <t>Passenger, Electric</t>
  </si>
  <si>
    <t>Vehicle</t>
  </si>
  <si>
    <t>Passenger, Diesel</t>
  </si>
  <si>
    <t>Passenger, Gasoline</t>
  </si>
  <si>
    <t>Passenger, Hybrid</t>
  </si>
  <si>
    <t>Passenger, Misc Fuel</t>
  </si>
  <si>
    <t>Freight, Electric</t>
  </si>
  <si>
    <t>Freight, Diesel</t>
  </si>
  <si>
    <t>Freight, Gasoline</t>
  </si>
  <si>
    <t>Freight, Hybrid</t>
  </si>
  <si>
    <t>Freight, Misc Fuel</t>
  </si>
  <si>
    <t>Electricity Production and Sale by Utility Companies</t>
  </si>
  <si>
    <t>Electricity Consumers</t>
  </si>
  <si>
    <t>All Sectors</t>
  </si>
  <si>
    <t>Consumers</t>
  </si>
  <si>
    <t>Residential</t>
  </si>
  <si>
    <t>Commercial</t>
  </si>
  <si>
    <t>Street Lights</t>
  </si>
  <si>
    <t>Electric Meters</t>
  </si>
  <si>
    <t>Meters</t>
  </si>
  <si>
    <t>Electricity Sale (KWH Sold)</t>
  </si>
  <si>
    <t>KWH</t>
  </si>
  <si>
    <t>Net Revenue of Utility Companies</t>
  </si>
  <si>
    <t>Electricity Retail Prices (Average Price per KWH)</t>
  </si>
  <si>
    <t>Cents/KWh</t>
  </si>
  <si>
    <t>Electricity Production</t>
  </si>
  <si>
    <t>Electricity Sent to System by Electric Utility Companies</t>
  </si>
  <si>
    <t>Electricity Generated at the Electric Utility Stations</t>
  </si>
  <si>
    <t xml:space="preserve">     - Generated by Steam</t>
  </si>
  <si>
    <t xml:space="preserve">     - Generated by Diesel</t>
  </si>
  <si>
    <t xml:space="preserve">     - Generated by Biodiesel</t>
  </si>
  <si>
    <t xml:space="preserve">     - Generated by Hydro and Wind</t>
  </si>
  <si>
    <t>Electricity Purchased from Independent Power Plant</t>
  </si>
  <si>
    <t>Electricity Used by Electric Utility Stations</t>
  </si>
  <si>
    <t>Barrels of Oil Consumed</t>
  </si>
  <si>
    <t>Barrels</t>
  </si>
  <si>
    <t>Total Cost of Oil Consumed</t>
  </si>
  <si>
    <t>Month-end price per barrel</t>
  </si>
  <si>
    <t>Cost of Oil/KWH Generated</t>
  </si>
  <si>
    <t>Dollar/KWh</t>
  </si>
  <si>
    <t>Energy Cost Adjustment Factor</t>
  </si>
  <si>
    <t>Schedules R, G, J, DS, P, F, U, TOU-R, TOU-G, TOU-J, SS, TOU-EV, EV-R, EV-C</t>
  </si>
  <si>
    <t>$/KWH</t>
  </si>
  <si>
    <t>http://tonto.eia.gov/dnav/pet/hist/LeafHandler.ashx?n=PET&amp;s=RBRTE&amp;f=A</t>
  </si>
  <si>
    <t>Back to Contents</t>
  </si>
  <si>
    <t>Data 1: Europe Brent Spot Price FOB (Dollars per Barrel)</t>
  </si>
  <si>
    <t>Sourcekey</t>
  </si>
  <si>
    <t>RBRTE</t>
  </si>
  <si>
    <t>Date</t>
  </si>
  <si>
    <t>Europe Brent Spot Price FOB (Dollars per Barrel)</t>
  </si>
  <si>
    <t>from</t>
  </si>
  <si>
    <t>Brent Crude</t>
  </si>
  <si>
    <t>Annual total fuel consumed (barrels)</t>
  </si>
  <si>
    <t>Annual total fuel cost (current-year dollars)</t>
  </si>
  <si>
    <t>(paste Oahu data into DBEDT Oahu page and make sure bold rows are still the ones we want)</t>
  </si>
  <si>
    <t>note: biodiesel costs are reported as $0 in 9/14 and strongly negative in 9/18 and 10/18; we assume these are bookkeeping effects that average out over the year</t>
  </si>
  <si>
    <t>Annual average fuel cost (current-year dollars per barrel)</t>
  </si>
  <si>
    <t>year</t>
  </si>
  <si>
    <t>MMBtu/bbl</t>
  </si>
  <si>
    <t>Road tax per bbl</t>
  </si>
  <si>
    <t>scale</t>
  </si>
  <si>
    <t>Cost per MMBtu (base-year dollars)</t>
  </si>
  <si>
    <t>^^^^ also note: FAPRI history at https://www.fapri.missouri.edu/publications/outlook/ or https://www.fapri.missouri.edu/wp-content/uploads/2018/03/FAPRI-MU_2018_baseline_tables.xlsx</t>
  </si>
  <si>
    <t>Coal shipments to the electric power sector: heat content, by plant state</t>
  </si>
  <si>
    <t>https://www.eia.gov/coal/data/browser/#/topic/49?agg=1,0&amp;geo=g000000000008&amp;rank=g&amp;linechart=COAL.SHIP_PLANT_HEAT.US-TOT.A&amp;columnchart=COAL.SHIP_PLANT_HEAT.US-TOT.A&amp;map=COAL.SHIP_PLANT_HEAT.US-TOT.A&amp;freq=A&amp;start=2008&amp;end=2018&amp;ctype=linechart&amp;ltype=pin&amp;rtype=s&amp;maptype=0&amp;rse=0&amp;pin=</t>
  </si>
  <si>
    <t>Wed Oct 02 2019 16:30:26 GMT-1000 (HST)</t>
  </si>
  <si>
    <t>description</t>
  </si>
  <si>
    <t>source key</t>
  </si>
  <si>
    <t>Btu/lb</t>
  </si>
  <si>
    <t>All coal</t>
  </si>
  <si>
    <t>COAL.SHIP_PLANT_HEAT.US-TOT.A</t>
  </si>
  <si>
    <t>All coal : United States</t>
  </si>
  <si>
    <t>All coal : Pacific Noncontiguous</t>
  </si>
  <si>
    <t>COAL.SHIP_PLANT_HEAT.PCN-TOT.A</t>
  </si>
  <si>
    <t>All coal : Hawaii</t>
  </si>
  <si>
    <t>COAL.SHIP_PLANT_HEAT.HI-TOT.A</t>
  </si>
  <si>
    <t>Coal shipments to the electric power sector: price, by plant state</t>
  </si>
  <si>
    <t>https://www.eia.gov/coal/data/browser/#/topic/45?agg=1,0&amp;geo=g000000000008&amp;rank=g&amp;freq=A&amp;start=2008&amp;end=2018&amp;ctype=linechart&amp;ltype=pin&amp;rtype=s&amp;pin=&amp;rse=0&amp;maptype=0</t>
  </si>
  <si>
    <t>Wed Oct 02 2019 16:31:47 GMT-1000 (HST)</t>
  </si>
  <si>
    <t>$/short ton</t>
  </si>
  <si>
    <t>COAL.SHIP_PLANT_PRICE.US-TOT.A</t>
  </si>
  <si>
    <t>COAL.SHIP_PLANT_PRICE.PCN-TOT.A</t>
  </si>
  <si>
    <t>COAL.SHIP_PLANT_PRICE.HI-TOT.A</t>
  </si>
  <si>
    <t>U.S. Coal</t>
  </si>
  <si>
    <t>Hawaii Coal</t>
  </si>
  <si>
    <t>Hawaii Coal vs. U.S. Coal</t>
  </si>
  <si>
    <t>&gt;&gt;&gt; future</t>
  </si>
  <si>
    <t>past &lt;&lt;&lt;</t>
  </si>
  <si>
    <t>https://www.eia.gov/outlooks/aeo/data/browser/#/?id=1-AEO2019&amp;region=0-0&amp;cases=highprice&amp;start=2017&amp;end=2050&amp;f=A&amp;linechart=highprice-d111618a.41-1-AEO2019~highprice-d111618a.44-1-AEO2019~highprice-d111618a.47-1-AEO2019~~~&amp;ctype=linechart&amp;sourcekey=0</t>
  </si>
  <si>
    <t>Wed Oct 09 2019 15:13:53 GMT-1000 (HST)</t>
  </si>
  <si>
    <t>Total Energy: Production: Crude Oil and Lease Condensate: High oil price</t>
  </si>
  <si>
    <t>1-AEO2019.3.highprice-d111618a</t>
  </si>
  <si>
    <t>Total Energy: Production: Natural Gas Plant Liquids: High oil price</t>
  </si>
  <si>
    <t>1-AEO2019.4.highprice-d111618a</t>
  </si>
  <si>
    <t>Total Energy: Production: Dry Natural Gas: High oil price</t>
  </si>
  <si>
    <t>1-AEO2019.5.highprice-d111618a</t>
  </si>
  <si>
    <t>Total Energy: Production: Coal: High oil price</t>
  </si>
  <si>
    <t>1-AEO2019.6.highprice-d111618a</t>
  </si>
  <si>
    <t>Total Energy: Production: Nuclear: High oil price</t>
  </si>
  <si>
    <t>1-AEO2019.7.highprice-d111618a</t>
  </si>
  <si>
    <t>Total Energy: Production: Hydropower: High oil price</t>
  </si>
  <si>
    <t>1-AEO2019.8.highprice-d111618a</t>
  </si>
  <si>
    <t>Total Energy: Production: Biomass: High oil price</t>
  </si>
  <si>
    <t>1-AEO2019.9.highprice-d111618a</t>
  </si>
  <si>
    <t>Total Energy: Production: Other Renewable Energy: High oil price</t>
  </si>
  <si>
    <t>1-AEO2019.10.highprice-d111618a</t>
  </si>
  <si>
    <t>Total Energy: Production: Other: High oil price</t>
  </si>
  <si>
    <t>1-AEO2019.11.highprice-d111618a</t>
  </si>
  <si>
    <t>Total Energy: Production: Total: High oil price</t>
  </si>
  <si>
    <t>1-AEO2019.12.highprice-d111618a</t>
  </si>
  <si>
    <t>Total Energy: Imports: Crude Oil: High oil price</t>
  </si>
  <si>
    <t>1-AEO2019.15.highprice-d111618a</t>
  </si>
  <si>
    <t>Total Energy: Imports: Liquid Fuels: High oil price</t>
  </si>
  <si>
    <t>1-AEO2019.16.highprice-d111618a</t>
  </si>
  <si>
    <t>Total Energy: Imports: Natural Gas: High oil price</t>
  </si>
  <si>
    <t>1-AEO2019.17.highprice-d111618a</t>
  </si>
  <si>
    <t>Total Energy: Imports: Other: High oil price</t>
  </si>
  <si>
    <t>1-AEO2019.18.highprice-d111618a</t>
  </si>
  <si>
    <t>Total Energy: Imports: Total: High oil price</t>
  </si>
  <si>
    <t>1-AEO2019.19.highprice-d111618a</t>
  </si>
  <si>
    <t>Total Energy: Exports: Petroleum: High oil price</t>
  </si>
  <si>
    <t>1-AEO2019.22.highprice-d111618a</t>
  </si>
  <si>
    <t>Total Energy: Exports: Natural Gas: High oil price</t>
  </si>
  <si>
    <t>1-AEO2019.23.highprice-d111618a</t>
  </si>
  <si>
    <t>Total Energy: Exports: Coal: High oil price</t>
  </si>
  <si>
    <t>1-AEO2019.24.highprice-d111618a</t>
  </si>
  <si>
    <t>Total Energy: Exports: Total: High oil price</t>
  </si>
  <si>
    <t>1-AEO2019.25.highprice-d111618a</t>
  </si>
  <si>
    <t>Total Energy: Discrepancy: High oil price</t>
  </si>
  <si>
    <t>1-AEO2019.27.highprice-d111618a</t>
  </si>
  <si>
    <t>Total Energy: Use: Liquid Fuels: High oil price</t>
  </si>
  <si>
    <t>1-AEO2019.30.highprice-d111618a</t>
  </si>
  <si>
    <t>Total Energy: Use: Natural Gas: High oil price</t>
  </si>
  <si>
    <t>1-AEO2019.31.highprice-d111618a</t>
  </si>
  <si>
    <t>Total Energy: Use: Coal: High oil price</t>
  </si>
  <si>
    <t>1-AEO2019.32.highprice-d111618a</t>
  </si>
  <si>
    <t>Total Energy: Use: Nuclear: High oil price</t>
  </si>
  <si>
    <t>1-AEO2019.33.highprice-d111618a</t>
  </si>
  <si>
    <t>Total Energy: Use: Hydropower: High oil price</t>
  </si>
  <si>
    <t>1-AEO2019.34.highprice-d111618a</t>
  </si>
  <si>
    <t>Total Energy: Use: Biomass: High oil price</t>
  </si>
  <si>
    <t>1-AEO2019.35.highprice-d111618a</t>
  </si>
  <si>
    <t>Total Energy: Use: Other Renewable Energy: High oil price</t>
  </si>
  <si>
    <t>1-AEO2019.36.highprice-d111618a</t>
  </si>
  <si>
    <t>Total Energy: Use: Other: High oil price</t>
  </si>
  <si>
    <t>1-AEO2019.37.highprice-d111618a</t>
  </si>
  <si>
    <t>Total Energy: Use: Total: High oil price</t>
  </si>
  <si>
    <t>1-AEO2019.38.highprice-d111618a</t>
  </si>
  <si>
    <t>Total Energy: Real Prices: Brent: High oil price</t>
  </si>
  <si>
    <t>1-AEO2019.41.highprice-d111618a</t>
  </si>
  <si>
    <t>Total Energy: Real Prices: West Texas Intermediate: High oil price</t>
  </si>
  <si>
    <t>1-AEO2019.42.highprice-d111618a</t>
  </si>
  <si>
    <t>Total Energy: Real Prices: Gas Price at Henry Hub: High oil price</t>
  </si>
  <si>
    <t>1-AEO2019.44.highprice-d111618a</t>
  </si>
  <si>
    <t xml:space="preserve"> Minemouth (dollars per ton)</t>
  </si>
  <si>
    <t>Total Energy: Real Prices: Coal at Minemouth: High oil price</t>
  </si>
  <si>
    <t>1-AEO2019.45.highprice-d111618a</t>
  </si>
  <si>
    <t xml:space="preserve"> Minemouth (dollars per million Btu)</t>
  </si>
  <si>
    <t>Total Energy: Real Prices: Coal Minemouth: High oil price</t>
  </si>
  <si>
    <t>1-AEO2019.46.highprice-d111618a</t>
  </si>
  <si>
    <t xml:space="preserve"> Delivered (dollars per million Btu)</t>
  </si>
  <si>
    <t>Total Energy: Real Prices: Delivered Coal: High oil price</t>
  </si>
  <si>
    <t>1-AEO2019.47.highprice-d111618a</t>
  </si>
  <si>
    <t>Total Energy: Real Prices: Electricity: High oil price</t>
  </si>
  <si>
    <t>1-AEO2019.48.highprice-d111618a</t>
  </si>
  <si>
    <t>Total Energy: Nominal Prices: Brent: High oil price</t>
  </si>
  <si>
    <t>1-AEO2019.52.highprice-d111618a</t>
  </si>
  <si>
    <t>Total Energy: Nominal Prices: West Texas Intermediate: High oil price</t>
  </si>
  <si>
    <t>1-AEO2019.53.highprice-d111618a</t>
  </si>
  <si>
    <t>Total Energy: Nominal Prices: Gas Price at Henry Hub: High oil price</t>
  </si>
  <si>
    <t>1-AEO2019.54.highprice-d111618a</t>
  </si>
  <si>
    <t>Total Energy: Nominal Prices: Coal at Minemouth: High oil price</t>
  </si>
  <si>
    <t>1-AEO2019.55.highprice-d111618a</t>
  </si>
  <si>
    <t>Total Energy: Nominal Prices: Coal Minemouth: High oil price</t>
  </si>
  <si>
    <t>1-AEO2019.56.highprice-d111618a</t>
  </si>
  <si>
    <t>Total Energy: Nominal Prices: Delivered Coal: High oil price</t>
  </si>
  <si>
    <t>1-AEO2019.57.highprice-d111618a</t>
  </si>
  <si>
    <t>Total Energy: Nominal Prices: Electricity: High oil price</t>
  </si>
  <si>
    <t>1-AEO2019.58.highprice-d111618a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</si>
</sst>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_);[Red]\(&quot;$&quot;#,##0\)"/>
    <numFmt numFmtId="8" formatCode="&quot;$&quot;#,##0.00_);[Red]\(&quot;$&quot;#,##0.00\)"/>
    <numFmt numFmtId="41" formatCode="_(* #,##0_);_(* \(#,##0\);_(* &quot;-&quot;_);_(@_)"/>
    <numFmt numFmtId="164" formatCode="&quot;$&quot;#,##0.00"/>
    <numFmt numFmtId="165" formatCode="[$-409]mmm\-yy;@"/>
    <numFmt numFmtId="166" formatCode="#,##0.000"/>
    <numFmt numFmtId="167" formatCode="#,##0;\(#,##0\);&quot;-&quot;"/>
    <numFmt numFmtId="168" formatCode="#,##0;\(#,##0\);\ &quot;-&quot;;_(@_)"/>
    <numFmt numFmtId="169" formatCode="#,##0.00000"/>
    <numFmt numFmtId="170" formatCode="0.000"/>
    <numFmt numFmtId="171" formatCode="yyyy"/>
  </numFmts>
  <fonts count="19" x14ac:knownFonts="1">
    <font>
      <sz val="12"/>
      <color theme="1"/>
      <name val="Calibri"/>
      <family val="2"/>
      <scheme val="minor"/>
    </font>
    <font>
      <u/>
      <sz val="12"/>
      <color theme="10"/>
      <name val="Calibri"/>
      <family val="2"/>
      <scheme val="minor"/>
    </font>
    <font>
      <u/>
      <sz val="12"/>
      <color theme="11"/>
      <name val="Calibri"/>
      <family val="2"/>
      <scheme val="minor"/>
    </font>
    <font>
      <sz val="9"/>
      <color indexed="81"/>
      <name val="Calibri"/>
      <family val="2"/>
    </font>
    <font>
      <sz val="12"/>
      <color rgb="FF0000FF"/>
      <name val="Calibri"/>
      <family val="2"/>
      <scheme val="minor"/>
    </font>
    <font>
      <b/>
      <sz val="12"/>
      <color theme="1"/>
      <name val="Calibri"/>
      <family val="2"/>
      <scheme val="minor"/>
    </font>
    <font>
      <sz val="10"/>
      <color indexed="81"/>
      <name val="Calibri"/>
      <family val="2"/>
    </font>
    <font>
      <sz val="12"/>
      <color rgb="FF0070C0"/>
      <name val="Calibri"/>
      <family val="2"/>
      <scheme val="minor"/>
    </font>
    <font>
      <b/>
      <sz val="12"/>
      <color rgb="FF0070C0"/>
      <name val="Calibri"/>
      <family val="2"/>
      <scheme val="minor"/>
    </font>
    <font>
      <sz val="10"/>
      <color theme="1"/>
      <name val="Calibri"/>
      <family val="2"/>
      <scheme val="minor"/>
    </font>
    <font>
      <sz val="9"/>
      <color rgb="FF000000"/>
      <name val="Calibri"/>
      <family val="2"/>
    </font>
    <font>
      <sz val="10"/>
      <color rgb="FF000000"/>
      <name val="Calibri"/>
      <family val="2"/>
    </font>
    <font>
      <sz val="10"/>
      <color rgb="FF000000"/>
      <name val="Tahoma"/>
      <family val="2"/>
    </font>
    <font>
      <b/>
      <sz val="11"/>
      <color theme="1"/>
      <name val="Calibri"/>
      <family val="2"/>
      <scheme val="minor"/>
    </font>
    <font>
      <u/>
      <sz val="10"/>
      <color indexed="12"/>
      <name val="Arial"/>
      <family val="2"/>
    </font>
    <font>
      <b/>
      <sz val="12"/>
      <color indexed="18"/>
      <name val="Arial"/>
      <family val="2"/>
    </font>
    <font>
      <b/>
      <sz val="9"/>
      <name val="Arial"/>
      <family val="2"/>
    </font>
    <font>
      <b/>
      <sz val="10"/>
      <name val="Arial"/>
      <family val="2"/>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9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41">
    <xf numFmtId="0" fontId="0" fillId="0" borderId="0" xfId="0"/>
    <xf numFmtId="2" fontId="4" fillId="0" borderId="0" xfId="0" applyNumberFormat="1" applyFont="1"/>
    <xf numFmtId="2" fontId="0" fillId="0" borderId="0" xfId="0" applyNumberFormat="1"/>
    <xf numFmtId="8" fontId="0" fillId="0" borderId="0" xfId="0" applyNumberFormat="1"/>
    <xf numFmtId="11" fontId="0" fillId="0" borderId="0" xfId="0" applyNumberFormat="1"/>
    <xf numFmtId="6" fontId="0" fillId="0" borderId="0" xfId="0" applyNumberFormat="1"/>
    <xf numFmtId="0" fontId="7" fillId="0" borderId="0" xfId="0" applyFont="1"/>
    <xf numFmtId="0" fontId="5" fillId="0" borderId="0" xfId="0" applyFont="1"/>
    <xf numFmtId="0" fontId="8" fillId="0" borderId="0" xfId="0" applyFont="1"/>
    <xf numFmtId="2" fontId="8" fillId="0" borderId="0" xfId="0" applyNumberFormat="1" applyFont="1"/>
    <xf numFmtId="3" fontId="0" fillId="0" borderId="0" xfId="0" applyNumberFormat="1"/>
    <xf numFmtId="8" fontId="5" fillId="0" borderId="0" xfId="0" applyNumberFormat="1" applyFont="1"/>
    <xf numFmtId="6" fontId="5" fillId="0" borderId="0" xfId="0" applyNumberFormat="1" applyFont="1"/>
    <xf numFmtId="10" fontId="0" fillId="0" borderId="0" xfId="0" applyNumberFormat="1"/>
    <xf numFmtId="0" fontId="9" fillId="0" borderId="0" xfId="0" applyFont="1"/>
    <xf numFmtId="164" fontId="9" fillId="0" borderId="0" xfId="0" applyNumberFormat="1" applyFont="1"/>
    <xf numFmtId="0" fontId="0" fillId="0" borderId="0" xfId="0" applyAlignment="1">
      <alignment wrapText="1"/>
    </xf>
    <xf numFmtId="0" fontId="0" fillId="0" borderId="0" xfId="0" applyFont="1"/>
    <xf numFmtId="8" fontId="0" fillId="0" borderId="0" xfId="0" quotePrefix="1" applyNumberFormat="1"/>
    <xf numFmtId="0" fontId="0" fillId="0" borderId="0" xfId="0" quotePrefix="1"/>
    <xf numFmtId="0" fontId="13" fillId="0" borderId="0" xfId="0" applyFont="1"/>
    <xf numFmtId="17" fontId="13" fillId="0" borderId="0" xfId="0" applyNumberFormat="1" applyFont="1"/>
    <xf numFmtId="4" fontId="0" fillId="0" borderId="0" xfId="0" applyNumberFormat="1"/>
    <xf numFmtId="166" fontId="0" fillId="0" borderId="0" xfId="0" applyNumberFormat="1"/>
    <xf numFmtId="41" fontId="0" fillId="0" borderId="0" xfId="0" applyNumberFormat="1"/>
    <xf numFmtId="165" fontId="0" fillId="0" borderId="0" xfId="0" applyNumberFormat="1"/>
    <xf numFmtId="14" fontId="0" fillId="0" borderId="0" xfId="0" applyNumberFormat="1"/>
    <xf numFmtId="14" fontId="5" fillId="0" borderId="0" xfId="0" applyNumberFormat="1" applyFont="1"/>
    <xf numFmtId="167" fontId="0" fillId="0" borderId="0" xfId="0" applyNumberFormat="1"/>
    <xf numFmtId="168" fontId="0" fillId="0" borderId="0" xfId="0" applyNumberFormat="1"/>
    <xf numFmtId="169" fontId="0" fillId="0" borderId="0" xfId="0" applyNumberFormat="1"/>
    <xf numFmtId="170" fontId="0" fillId="0" borderId="0" xfId="0" applyNumberFormat="1"/>
    <xf numFmtId="0" fontId="14" fillId="0" borderId="0" xfId="0" applyFont="1"/>
    <xf numFmtId="0" fontId="1" fillId="0" borderId="0" xfId="197" quotePrefix="1" applyAlignment="1">
      <alignment horizontal="left"/>
    </xf>
    <xf numFmtId="0" fontId="15" fillId="0" borderId="0" xfId="0" applyFont="1"/>
    <xf numFmtId="0" fontId="16" fillId="0" borderId="0" xfId="0" applyFont="1" applyAlignment="1">
      <alignment horizontal="center" wrapText="1"/>
    </xf>
    <xf numFmtId="0" fontId="17" fillId="0" borderId="0" xfId="0" applyFont="1" applyAlignment="1">
      <alignment horizontal="center" wrapText="1"/>
    </xf>
    <xf numFmtId="171" fontId="0" fillId="0" borderId="0" xfId="0" applyNumberFormat="1"/>
    <xf numFmtId="0" fontId="1" fillId="0" borderId="0" xfId="197"/>
    <xf numFmtId="0" fontId="18" fillId="0" borderId="0" xfId="0" applyFont="1"/>
    <xf numFmtId="0" fontId="0" fillId="0" borderId="0" xfId="0" applyAlignment="1">
      <alignment horizontal="right"/>
    </xf>
  </cellXfs>
  <cellStyles count="19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7.3368110236220502E-2"/>
          <c:y val="6.0185185185185203E-2"/>
          <c:w val="0.89234995625546798"/>
          <c:h val="0.80365422800410802"/>
        </c:manualLayout>
      </c:layout>
      <c:lineChart>
        <c:grouping val="standard"/>
        <c:varyColors val="0"/>
        <c:ser>
          <c:idx val="0"/>
          <c:order val="0"/>
          <c:tx>
            <c:strRef>
              <c:f>'hub and local prices'!$O$4</c:f>
              <c:strCache>
                <c:ptCount val="1"/>
                <c:pt idx="0">
                  <c:v>bulk</c:v>
                </c:pt>
              </c:strCache>
            </c:strRef>
          </c:tx>
          <c:marker>
            <c:symbol val="none"/>
          </c:marker>
          <c:cat>
            <c:numRef>
              <c:f>'hub and local prices'!$N$5:$N$38</c:f>
              <c:numCache>
                <c:formatCode>General</c:formatCode>
                <c:ptCount val="3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pt idx="31">
                  <c:v>2048</c:v>
                </c:pt>
                <c:pt idx="32">
                  <c:v>2049</c:v>
                </c:pt>
                <c:pt idx="33">
                  <c:v>2050</c:v>
                </c:pt>
              </c:numCache>
            </c:numRef>
          </c:cat>
          <c:val>
            <c:numRef>
              <c:f>'hub and local prices'!$O$5:$O$38</c:f>
              <c:numCache>
                <c:formatCode>0.00</c:formatCode>
                <c:ptCount val="34"/>
                <c:pt idx="0">
                  <c:v>7.8121933831999995</c:v>
                </c:pt>
                <c:pt idx="1">
                  <c:v>10.3734858333</c:v>
                </c:pt>
                <c:pt idx="2">
                  <c:v>15.163533488600001</c:v>
                </c:pt>
                <c:pt idx="3">
                  <c:v>16.836888245300003</c:v>
                </c:pt>
                <c:pt idx="4">
                  <c:v>18.231544827299999</c:v>
                </c:pt>
                <c:pt idx="5">
                  <c:v>19.099160269200002</c:v>
                </c:pt>
                <c:pt idx="6">
                  <c:v>19.834694073100003</c:v>
                </c:pt>
                <c:pt idx="7">
                  <c:v>20.7075328755</c:v>
                </c:pt>
                <c:pt idx="8">
                  <c:v>21.187608959800002</c:v>
                </c:pt>
                <c:pt idx="9">
                  <c:v>21.672920534900001</c:v>
                </c:pt>
                <c:pt idx="10">
                  <c:v>22.360631097600002</c:v>
                </c:pt>
                <c:pt idx="11">
                  <c:v>22.961762510500002</c:v>
                </c:pt>
                <c:pt idx="12">
                  <c:v>23.461930370600001</c:v>
                </c:pt>
                <c:pt idx="13">
                  <c:v>23.9441279244</c:v>
                </c:pt>
                <c:pt idx="14">
                  <c:v>24.273962911700004</c:v>
                </c:pt>
                <c:pt idx="15">
                  <c:v>24.6792732921</c:v>
                </c:pt>
                <c:pt idx="16">
                  <c:v>24.972772965499999</c:v>
                </c:pt>
                <c:pt idx="17">
                  <c:v>25.284464623100003</c:v>
                </c:pt>
                <c:pt idx="18">
                  <c:v>25.698710369100002</c:v>
                </c:pt>
                <c:pt idx="19">
                  <c:v>25.972575752300003</c:v>
                </c:pt>
                <c:pt idx="20">
                  <c:v>26.103022065900003</c:v>
                </c:pt>
                <c:pt idx="21">
                  <c:v>26.378105944400005</c:v>
                </c:pt>
                <c:pt idx="22">
                  <c:v>26.573027868400004</c:v>
                </c:pt>
                <c:pt idx="23">
                  <c:v>26.758054400200002</c:v>
                </c:pt>
                <c:pt idx="24">
                  <c:v>26.9806427392</c:v>
                </c:pt>
                <c:pt idx="25">
                  <c:v>27.076204042900002</c:v>
                </c:pt>
                <c:pt idx="26">
                  <c:v>27.198658754900002</c:v>
                </c:pt>
                <c:pt idx="27">
                  <c:v>27.5172598847</c:v>
                </c:pt>
                <c:pt idx="28">
                  <c:v>27.694720041900002</c:v>
                </c:pt>
                <c:pt idx="29">
                  <c:v>27.978139169400002</c:v>
                </c:pt>
                <c:pt idx="30">
                  <c:v>28.109376618500004</c:v>
                </c:pt>
                <c:pt idx="31">
                  <c:v>28.182915829100004</c:v>
                </c:pt>
                <c:pt idx="32">
                  <c:v>28.477416185600003</c:v>
                </c:pt>
                <c:pt idx="33">
                  <c:v>28.669563736700002</c:v>
                </c:pt>
              </c:numCache>
            </c:numRef>
          </c:val>
          <c:smooth val="0"/>
          <c:extLst>
            <c:ext xmlns:c16="http://schemas.microsoft.com/office/drawing/2014/chart" uri="{C3380CC4-5D6E-409C-BE32-E72D297353CC}">
              <c16:uniqueId val="{00000000-A220-0840-B7BD-54C167082C01}"/>
            </c:ext>
          </c:extLst>
        </c:ser>
        <c:ser>
          <c:idx val="1"/>
          <c:order val="1"/>
          <c:tx>
            <c:strRef>
              <c:f>'hub and local prices'!$P$4</c:f>
              <c:strCache>
                <c:ptCount val="1"/>
                <c:pt idx="0">
                  <c:v>container</c:v>
                </c:pt>
              </c:strCache>
            </c:strRef>
          </c:tx>
          <c:marker>
            <c:symbol val="none"/>
          </c:marker>
          <c:cat>
            <c:numRef>
              <c:f>'hub and local prices'!$N$5:$N$38</c:f>
              <c:numCache>
                <c:formatCode>General</c:formatCode>
                <c:ptCount val="3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pt idx="31">
                  <c:v>2048</c:v>
                </c:pt>
                <c:pt idx="32">
                  <c:v>2049</c:v>
                </c:pt>
                <c:pt idx="33">
                  <c:v>2050</c:v>
                </c:pt>
              </c:numCache>
            </c:numRef>
          </c:cat>
          <c:val>
            <c:numRef>
              <c:f>'hub and local prices'!$P$5:$P$38</c:f>
              <c:numCache>
                <c:formatCode>0.00</c:formatCode>
                <c:ptCount val="34"/>
                <c:pt idx="0">
                  <c:v>11.4068257394</c:v>
                </c:pt>
                <c:pt idx="1">
                  <c:v>11.2648129496</c:v>
                </c:pt>
                <c:pt idx="2">
                  <c:v>11.3950145834</c:v>
                </c:pt>
                <c:pt idx="3">
                  <c:v>11.4933120722</c:v>
                </c:pt>
                <c:pt idx="4">
                  <c:v>11.220885733399999</c:v>
                </c:pt>
                <c:pt idx="5">
                  <c:v>11.090283642199999</c:v>
                </c:pt>
                <c:pt idx="6">
                  <c:v>11.132889504800001</c:v>
                </c:pt>
                <c:pt idx="7">
                  <c:v>11.366892189800001</c:v>
                </c:pt>
                <c:pt idx="8">
                  <c:v>11.749737255199999</c:v>
                </c:pt>
                <c:pt idx="9">
                  <c:v>12.0078873656</c:v>
                </c:pt>
                <c:pt idx="10">
                  <c:v>12.3069433424</c:v>
                </c:pt>
                <c:pt idx="11">
                  <c:v>12.4381126184</c:v>
                </c:pt>
                <c:pt idx="12">
                  <c:v>12.611451461</c:v>
                </c:pt>
                <c:pt idx="13">
                  <c:v>12.8236222058</c:v>
                </c:pt>
                <c:pt idx="14">
                  <c:v>13.083395960600001</c:v>
                </c:pt>
                <c:pt idx="15">
                  <c:v>13.2569654168</c:v>
                </c:pt>
                <c:pt idx="16">
                  <c:v>13.4160856844</c:v>
                </c:pt>
                <c:pt idx="17">
                  <c:v>13.498508231599999</c:v>
                </c:pt>
                <c:pt idx="18">
                  <c:v>13.597505352200001</c:v>
                </c:pt>
                <c:pt idx="19">
                  <c:v>13.663906487</c:v>
                </c:pt>
                <c:pt idx="20">
                  <c:v>13.7119909808</c:v>
                </c:pt>
                <c:pt idx="21">
                  <c:v>13.754465954600001</c:v>
                </c:pt>
                <c:pt idx="22">
                  <c:v>13.764667490000001</c:v>
                </c:pt>
                <c:pt idx="23">
                  <c:v>14.041338365600001</c:v>
                </c:pt>
                <c:pt idx="24">
                  <c:v>14.239310792000001</c:v>
                </c:pt>
                <c:pt idx="25">
                  <c:v>14.305034109800001</c:v>
                </c:pt>
                <c:pt idx="26">
                  <c:v>14.361207219800001</c:v>
                </c:pt>
                <c:pt idx="27">
                  <c:v>14.524453601000001</c:v>
                </c:pt>
                <c:pt idx="28">
                  <c:v>14.6589356102</c:v>
                </c:pt>
                <c:pt idx="29">
                  <c:v>14.763775980800002</c:v>
                </c:pt>
                <c:pt idx="30">
                  <c:v>14.797606061</c:v>
                </c:pt>
                <c:pt idx="31">
                  <c:v>14.9488854662</c:v>
                </c:pt>
                <c:pt idx="32">
                  <c:v>15.051813925400001</c:v>
                </c:pt>
                <c:pt idx="33">
                  <c:v>15.107762654600002</c:v>
                </c:pt>
              </c:numCache>
            </c:numRef>
          </c:val>
          <c:smooth val="0"/>
          <c:extLst>
            <c:ext xmlns:c16="http://schemas.microsoft.com/office/drawing/2014/chart" uri="{C3380CC4-5D6E-409C-BE32-E72D297353CC}">
              <c16:uniqueId val="{00000001-A220-0840-B7BD-54C167082C01}"/>
            </c:ext>
          </c:extLst>
        </c:ser>
        <c:dLbls>
          <c:showLegendKey val="0"/>
          <c:showVal val="0"/>
          <c:showCatName val="0"/>
          <c:showSerName val="0"/>
          <c:showPercent val="0"/>
          <c:showBubbleSize val="0"/>
        </c:dLbls>
        <c:smooth val="0"/>
        <c:axId val="-2077920680"/>
        <c:axId val="-2046722872"/>
      </c:lineChart>
      <c:catAx>
        <c:axId val="-2077920680"/>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2046722872"/>
        <c:crosses val="autoZero"/>
        <c:auto val="1"/>
        <c:lblAlgn val="ctr"/>
        <c:lblOffset val="100"/>
        <c:noMultiLvlLbl val="0"/>
      </c:catAx>
      <c:valAx>
        <c:axId val="-2046722872"/>
        <c:scaling>
          <c:orientation val="minMax"/>
        </c:scaling>
        <c:delete val="0"/>
        <c:axPos val="l"/>
        <c:numFmt formatCode="0.00" sourceLinked="1"/>
        <c:majorTickMark val="out"/>
        <c:minorTickMark val="none"/>
        <c:tickLblPos val="nextTo"/>
        <c:crossAx val="-2077920680"/>
        <c:crosses val="autoZero"/>
        <c:crossBetween val="midCat"/>
      </c:valAx>
    </c:plotArea>
    <c:legend>
      <c:legendPos val="r"/>
      <c:layout>
        <c:manualLayout>
          <c:xMode val="edge"/>
          <c:yMode val="edge"/>
          <c:x val="0.57271872265966695"/>
          <c:y val="0.670528579760863"/>
          <c:w val="0.40228127734033198"/>
          <c:h val="0.20060950714494"/>
        </c:manualLayout>
      </c:layout>
      <c:overlay val="0"/>
    </c:legend>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'hub and local prices'!$C$43</c:f>
              <c:strCache>
                <c:ptCount val="1"/>
                <c:pt idx="0">
                  <c:v>LNG into FSRU price</c:v>
                </c:pt>
              </c:strCache>
            </c:strRef>
          </c:tx>
          <c:spPr>
            <a:ln w="4762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8680358705161901"/>
                  <c:y val="-4.1666666666666702E-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'hub and local prices'!$A$44:$A$54</c:f>
              <c:numCache>
                <c:formatCode>General</c:formatCode>
                <c:ptCount val="11"/>
                <c:pt idx="0">
                  <c:v>20</c:v>
                </c:pt>
                <c:pt idx="1">
                  <c:v>30</c:v>
                </c:pt>
                <c:pt idx="2">
                  <c:v>40</c:v>
                </c:pt>
                <c:pt idx="3">
                  <c:v>50</c:v>
                </c:pt>
                <c:pt idx="4">
                  <c:v>60</c:v>
                </c:pt>
                <c:pt idx="5">
                  <c:v>70</c:v>
                </c:pt>
                <c:pt idx="6">
                  <c:v>80</c:v>
                </c:pt>
                <c:pt idx="7">
                  <c:v>90</c:v>
                </c:pt>
                <c:pt idx="8">
                  <c:v>100</c:v>
                </c:pt>
                <c:pt idx="9">
                  <c:v>110</c:v>
                </c:pt>
                <c:pt idx="10">
                  <c:v>120</c:v>
                </c:pt>
              </c:numCache>
            </c:numRef>
          </c:xVal>
          <c:yVal>
            <c:numRef>
              <c:f>'hub and local prices'!$C$44:$C$54</c:f>
              <c:numCache>
                <c:formatCode>General</c:formatCode>
                <c:ptCount val="11"/>
                <c:pt idx="0">
                  <c:v>3.12</c:v>
                </c:pt>
                <c:pt idx="1">
                  <c:v>4.45</c:v>
                </c:pt>
                <c:pt idx="2">
                  <c:v>5.78</c:v>
                </c:pt>
                <c:pt idx="3">
                  <c:v>7.12</c:v>
                </c:pt>
                <c:pt idx="4">
                  <c:v>8.4499999999999993</c:v>
                </c:pt>
                <c:pt idx="5">
                  <c:v>9.7799999999999994</c:v>
                </c:pt>
                <c:pt idx="6">
                  <c:v>11.11</c:v>
                </c:pt>
                <c:pt idx="7">
                  <c:v>12.45</c:v>
                </c:pt>
                <c:pt idx="8">
                  <c:v>13.78</c:v>
                </c:pt>
                <c:pt idx="9">
                  <c:v>15.11</c:v>
                </c:pt>
                <c:pt idx="10">
                  <c:v>16.45</c:v>
                </c:pt>
              </c:numCache>
            </c:numRef>
          </c:yVal>
          <c:smooth val="0"/>
          <c:extLst>
            <c:ext xmlns:c16="http://schemas.microsoft.com/office/drawing/2014/chart" uri="{C3380CC4-5D6E-409C-BE32-E72D297353CC}">
              <c16:uniqueId val="{00000001-F512-3E41-BB86-86D9B98922BE}"/>
            </c:ext>
          </c:extLst>
        </c:ser>
        <c:dLbls>
          <c:showLegendKey val="0"/>
          <c:showVal val="0"/>
          <c:showCatName val="0"/>
          <c:showSerName val="0"/>
          <c:showPercent val="0"/>
          <c:showBubbleSize val="0"/>
        </c:dLbls>
        <c:axId val="-2077314168"/>
        <c:axId val="-2062885528"/>
      </c:scatterChart>
      <c:valAx>
        <c:axId val="-2077314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2885528"/>
        <c:crosses val="autoZero"/>
        <c:crossBetween val="midCat"/>
      </c:valAx>
      <c:valAx>
        <c:axId val="-2062885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31416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regressions!$A$34</c:f>
              <c:strCache>
                <c:ptCount val="1"/>
                <c:pt idx="0">
                  <c:v>Brent Crude</c:v>
                </c:pt>
              </c:strCache>
            </c:strRef>
          </c:tx>
          <c:spPr>
            <a:ln w="28575" cap="rnd">
              <a:solidFill>
                <a:schemeClr val="accent1"/>
              </a:solidFill>
              <a:round/>
            </a:ln>
            <a:effectLst/>
          </c:spPr>
          <c:marker>
            <c:symbol val="none"/>
          </c:marker>
          <c:val>
            <c:numRef>
              <c:f>regressions!$B$34:$N$34</c:f>
              <c:numCache>
                <c:formatCode>General</c:formatCode>
                <c:ptCount val="13"/>
                <c:pt idx="0">
                  <c:v>23.93049636782024</c:v>
                </c:pt>
                <c:pt idx="1">
                  <c:v>65.16</c:v>
                </c:pt>
                <c:pt idx="2">
                  <c:v>72.44</c:v>
                </c:pt>
                <c:pt idx="3">
                  <c:v>96.94</c:v>
                </c:pt>
                <c:pt idx="4">
                  <c:v>61.74</c:v>
                </c:pt>
                <c:pt idx="5">
                  <c:v>79.61</c:v>
                </c:pt>
                <c:pt idx="6">
                  <c:v>111.26</c:v>
                </c:pt>
                <c:pt idx="7">
                  <c:v>111.63</c:v>
                </c:pt>
                <c:pt idx="8">
                  <c:v>108.56</c:v>
                </c:pt>
                <c:pt idx="9">
                  <c:v>98.97</c:v>
                </c:pt>
                <c:pt idx="10">
                  <c:v>52.32</c:v>
                </c:pt>
                <c:pt idx="11">
                  <c:v>43.64</c:v>
                </c:pt>
                <c:pt idx="12">
                  <c:v>54.13</c:v>
                </c:pt>
              </c:numCache>
            </c:numRef>
          </c:val>
          <c:smooth val="0"/>
          <c:extLst>
            <c:ext xmlns:c16="http://schemas.microsoft.com/office/drawing/2014/chart" uri="{C3380CC4-5D6E-409C-BE32-E72D297353CC}">
              <c16:uniqueId val="{00000000-CB71-5242-8F1A-DDC74276E23F}"/>
            </c:ext>
          </c:extLst>
        </c:ser>
        <c:ser>
          <c:idx val="1"/>
          <c:order val="1"/>
          <c:tx>
            <c:strRef>
              <c:f>regressions!$A$35</c:f>
              <c:strCache>
                <c:ptCount val="1"/>
                <c:pt idx="0">
                  <c:v>Motor Gasoline</c:v>
                </c:pt>
              </c:strCache>
            </c:strRef>
          </c:tx>
          <c:spPr>
            <a:ln w="28575" cap="rnd">
              <a:solidFill>
                <a:schemeClr val="accent2"/>
              </a:solidFill>
              <a:round/>
            </a:ln>
            <a:effectLst/>
          </c:spPr>
          <c:marker>
            <c:symbol val="none"/>
          </c:marker>
          <c:val>
            <c:numRef>
              <c:f>regressions!$B$35:$N$35</c:f>
              <c:numCache>
                <c:formatCode>General</c:formatCode>
                <c:ptCount val="13"/>
                <c:pt idx="0">
                  <c:v>23.5295753723377</c:v>
                </c:pt>
                <c:pt idx="1">
                  <c:v>125.36884475312729</c:v>
                </c:pt>
                <c:pt idx="2">
                  <c:v>129.47908405571368</c:v>
                </c:pt>
                <c:pt idx="3">
                  <c:v>154.1299087778664</c:v>
                </c:pt>
                <c:pt idx="4">
                  <c:v>119.23992128018637</c:v>
                </c:pt>
                <c:pt idx="5">
                  <c:v>141.54777147189242</c:v>
                </c:pt>
                <c:pt idx="6">
                  <c:v>166.6777272033784</c:v>
                </c:pt>
                <c:pt idx="7">
                  <c:v>176.68433900399643</c:v>
                </c:pt>
                <c:pt idx="8">
                  <c:v>174.22002704381131</c:v>
                </c:pt>
                <c:pt idx="9">
                  <c:v>171.83656584074166</c:v>
                </c:pt>
                <c:pt idx="10">
                  <c:v>124.96626425699516</c:v>
                </c:pt>
                <c:pt idx="11">
                  <c:v>107.61732512557924</c:v>
                </c:pt>
                <c:pt idx="12">
                  <c:v>123.9727453740736</c:v>
                </c:pt>
              </c:numCache>
            </c:numRef>
          </c:val>
          <c:smooth val="0"/>
          <c:extLst>
            <c:ext xmlns:c16="http://schemas.microsoft.com/office/drawing/2014/chart" uri="{C3380CC4-5D6E-409C-BE32-E72D297353CC}">
              <c16:uniqueId val="{00000001-CB71-5242-8F1A-DDC74276E23F}"/>
            </c:ext>
          </c:extLst>
        </c:ser>
        <c:ser>
          <c:idx val="2"/>
          <c:order val="2"/>
          <c:tx>
            <c:strRef>
              <c:f>regressions!$A$36</c:f>
              <c:strCache>
                <c:ptCount val="1"/>
                <c:pt idx="0">
                  <c:v>Motor Diesel</c:v>
                </c:pt>
              </c:strCache>
            </c:strRef>
          </c:tx>
          <c:spPr>
            <a:ln w="28575" cap="rnd">
              <a:solidFill>
                <a:schemeClr val="accent3"/>
              </a:solidFill>
              <a:round/>
            </a:ln>
            <a:effectLst/>
          </c:spPr>
          <c:marker>
            <c:symbol val="none"/>
          </c:marker>
          <c:val>
            <c:numRef>
              <c:f>regressions!$B$36:$N$36</c:f>
              <c:numCache>
                <c:formatCode>General</c:formatCode>
                <c:ptCount val="13"/>
                <c:pt idx="0">
                  <c:v>20.01026094210831</c:v>
                </c:pt>
                <c:pt idx="1">
                  <c:v>142.04852451609756</c:v>
                </c:pt>
                <c:pt idx="2">
                  <c:v>148.05891658125256</c:v>
                </c:pt>
                <c:pt idx="3">
                  <c:v>193.84557869053594</c:v>
                </c:pt>
                <c:pt idx="4">
                  <c:v>162.46692142288839</c:v>
                </c:pt>
                <c:pt idx="5">
                  <c:v>161.56689120154394</c:v>
                </c:pt>
                <c:pt idx="6">
                  <c:v>188.22593270367125</c:v>
                </c:pt>
                <c:pt idx="7">
                  <c:v>200.49325718702386</c:v>
                </c:pt>
                <c:pt idx="8">
                  <c:v>199.97071614966757</c:v>
                </c:pt>
                <c:pt idx="9">
                  <c:v>200.3544562578418</c:v>
                </c:pt>
                <c:pt idx="10">
                  <c:v>188.11060892607819</c:v>
                </c:pt>
                <c:pt idx="11">
                  <c:v>169.81206635499123</c:v>
                </c:pt>
                <c:pt idx="12">
                  <c:v>168.55007378779297</c:v>
                </c:pt>
              </c:numCache>
            </c:numRef>
          </c:val>
          <c:smooth val="0"/>
          <c:extLst>
            <c:ext xmlns:c16="http://schemas.microsoft.com/office/drawing/2014/chart" uri="{C3380CC4-5D6E-409C-BE32-E72D297353CC}">
              <c16:uniqueId val="{00000002-CB71-5242-8F1A-DDC74276E23F}"/>
            </c:ext>
          </c:extLst>
        </c:ser>
        <c:ser>
          <c:idx val="3"/>
          <c:order val="3"/>
          <c:tx>
            <c:strRef>
              <c:f>regressions!$A$37</c:f>
              <c:strCache>
                <c:ptCount val="1"/>
                <c:pt idx="0">
                  <c:v>LSFO</c:v>
                </c:pt>
              </c:strCache>
            </c:strRef>
          </c:tx>
          <c:spPr>
            <a:ln w="28575" cap="rnd">
              <a:solidFill>
                <a:schemeClr val="accent4"/>
              </a:solidFill>
              <a:round/>
            </a:ln>
            <a:effectLst/>
          </c:spPr>
          <c:marker>
            <c:symbol val="none"/>
          </c:marker>
          <c:val>
            <c:numRef>
              <c:f>regressions!$B$37:$N$37</c:f>
              <c:numCache>
                <c:formatCode>General</c:formatCode>
                <c:ptCount val="13"/>
                <c:pt idx="0">
                  <c:v>31.303390105866484</c:v>
                </c:pt>
                <c:pt idx="1">
                  <c:v>63.040231881000338</c:v>
                </c:pt>
                <c:pt idx="2">
                  <c:v>63.748154683443488</c:v>
                </c:pt>
                <c:pt idx="3">
                  <c:v>110.78559839856854</c:v>
                </c:pt>
                <c:pt idx="4">
                  <c:v>60.336838507918145</c:v>
                </c:pt>
                <c:pt idx="5">
                  <c:v>85.269298929124389</c:v>
                </c:pt>
                <c:pt idx="6">
                  <c:v>122.02839161925762</c:v>
                </c:pt>
                <c:pt idx="7">
                  <c:v>137.88065300304402</c:v>
                </c:pt>
                <c:pt idx="8">
                  <c:v>130.04233965130101</c:v>
                </c:pt>
                <c:pt idx="9">
                  <c:v>129.30456979185209</c:v>
                </c:pt>
                <c:pt idx="10">
                  <c:v>69.653888493210616</c:v>
                </c:pt>
                <c:pt idx="11">
                  <c:v>50.685845470242278</c:v>
                </c:pt>
                <c:pt idx="12">
                  <c:v>66.263711546433598</c:v>
                </c:pt>
              </c:numCache>
            </c:numRef>
          </c:val>
          <c:smooth val="0"/>
          <c:extLst>
            <c:ext xmlns:c16="http://schemas.microsoft.com/office/drawing/2014/chart" uri="{C3380CC4-5D6E-409C-BE32-E72D297353CC}">
              <c16:uniqueId val="{00000003-CB71-5242-8F1A-DDC74276E23F}"/>
            </c:ext>
          </c:extLst>
        </c:ser>
        <c:ser>
          <c:idx val="4"/>
          <c:order val="4"/>
          <c:tx>
            <c:strRef>
              <c:f>regressions!$A$38</c:f>
              <c:strCache>
                <c:ptCount val="1"/>
                <c:pt idx="0">
                  <c:v>Diesel</c:v>
                </c:pt>
              </c:strCache>
            </c:strRef>
          </c:tx>
          <c:spPr>
            <a:ln w="28575" cap="rnd">
              <a:solidFill>
                <a:schemeClr val="accent5"/>
              </a:solidFill>
              <a:round/>
            </a:ln>
            <a:effectLst/>
          </c:spPr>
          <c:marker>
            <c:symbol val="none"/>
          </c:marker>
          <c:val>
            <c:numRef>
              <c:f>regressions!$B$38:$N$38</c:f>
              <c:numCache>
                <c:formatCode>General</c:formatCode>
                <c:ptCount val="13"/>
                <c:pt idx="0">
                  <c:v>22.032943443825715</c:v>
                </c:pt>
                <c:pt idx="1">
                  <c:v>95.220046268897619</c:v>
                </c:pt>
                <c:pt idx="2">
                  <c:v>95.671076473252896</c:v>
                </c:pt>
                <c:pt idx="3">
                  <c:v>122.4482990376228</c:v>
                </c:pt>
                <c:pt idx="4">
                  <c:v>89.816235167582747</c:v>
                </c:pt>
                <c:pt idx="5">
                  <c:v>94.269416683965488</c:v>
                </c:pt>
                <c:pt idx="6">
                  <c:v>112.15825655053268</c:v>
                </c:pt>
                <c:pt idx="7">
                  <c:v>128.36676493206869</c:v>
                </c:pt>
                <c:pt idx="8">
                  <c:v>132.18018867924528</c:v>
                </c:pt>
                <c:pt idx="9">
                  <c:v>134.91886654478975</c:v>
                </c:pt>
                <c:pt idx="10">
                  <c:v>92.148337980427527</c:v>
                </c:pt>
                <c:pt idx="11">
                  <c:v>65.547727128436293</c:v>
                </c:pt>
                <c:pt idx="12">
                  <c:v>72.124338354649751</c:v>
                </c:pt>
              </c:numCache>
            </c:numRef>
          </c:val>
          <c:smooth val="0"/>
          <c:extLst>
            <c:ext xmlns:c16="http://schemas.microsoft.com/office/drawing/2014/chart" uri="{C3380CC4-5D6E-409C-BE32-E72D297353CC}">
              <c16:uniqueId val="{00000004-CB71-5242-8F1A-DDC74276E23F}"/>
            </c:ext>
          </c:extLst>
        </c:ser>
        <c:ser>
          <c:idx val="5"/>
          <c:order val="5"/>
          <c:tx>
            <c:strRef>
              <c:f>regressions!$A$39</c:f>
              <c:strCache>
                <c:ptCount val="1"/>
                <c:pt idx="0">
                  <c:v>Biodiesel</c:v>
                </c:pt>
              </c:strCache>
            </c:strRef>
          </c:tx>
          <c:spPr>
            <a:ln w="28575" cap="rnd">
              <a:solidFill>
                <a:schemeClr val="accent6"/>
              </a:solidFill>
              <a:round/>
            </a:ln>
            <a:effectLst/>
          </c:spPr>
          <c:marker>
            <c:symbol val="none"/>
          </c:marker>
          <c:val>
            <c:numRef>
              <c:f>regressions!$B$39:$N$39</c:f>
              <c:numCache>
                <c:formatCode>General</c:formatCode>
                <c:ptCount val="13"/>
                <c:pt idx="0">
                  <c:v>0</c:v>
                </c:pt>
                <c:pt idx="1">
                  <c:v>0</c:v>
                </c:pt>
                <c:pt idx="2">
                  <c:v>0</c:v>
                </c:pt>
                <c:pt idx="3">
                  <c:v>0</c:v>
                </c:pt>
                <c:pt idx="4">
                  <c:v>0</c:v>
                </c:pt>
                <c:pt idx="5">
                  <c:v>230.87709041468389</c:v>
                </c:pt>
                <c:pt idx="6">
                  <c:v>208.02329381921069</c:v>
                </c:pt>
                <c:pt idx="7">
                  <c:v>254.93903656726488</c:v>
                </c:pt>
                <c:pt idx="8">
                  <c:v>183.0902799686549</c:v>
                </c:pt>
                <c:pt idx="9">
                  <c:v>202.83311019167149</c:v>
                </c:pt>
                <c:pt idx="10">
                  <c:v>146.3473193184771</c:v>
                </c:pt>
                <c:pt idx="11">
                  <c:v>73.514637763263124</c:v>
                </c:pt>
                <c:pt idx="12">
                  <c:v>121.9933660599831</c:v>
                </c:pt>
              </c:numCache>
            </c:numRef>
          </c:val>
          <c:smooth val="0"/>
          <c:extLst>
            <c:ext xmlns:c16="http://schemas.microsoft.com/office/drawing/2014/chart" uri="{C3380CC4-5D6E-409C-BE32-E72D297353CC}">
              <c16:uniqueId val="{00000005-CB71-5242-8F1A-DDC74276E23F}"/>
            </c:ext>
          </c:extLst>
        </c:ser>
        <c:dLbls>
          <c:showLegendKey val="0"/>
          <c:showVal val="0"/>
          <c:showCatName val="0"/>
          <c:showSerName val="0"/>
          <c:showPercent val="0"/>
          <c:showBubbleSize val="0"/>
        </c:dLbls>
        <c:smooth val="0"/>
        <c:axId val="1106091968"/>
        <c:axId val="965839232"/>
      </c:lineChart>
      <c:catAx>
        <c:axId val="110609196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5839232"/>
        <c:crosses val="autoZero"/>
        <c:auto val="1"/>
        <c:lblAlgn val="ctr"/>
        <c:lblOffset val="100"/>
        <c:noMultiLvlLbl val="0"/>
      </c:catAx>
      <c:valAx>
        <c:axId val="965839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0919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24</xdr:col>
      <xdr:colOff>152400</xdr:colOff>
      <xdr:row>14</xdr:row>
      <xdr:rowOff>139700</xdr:rowOff>
    </xdr:from>
    <xdr:to>
      <xdr:col>29</xdr:col>
      <xdr:colOff>596900</xdr:colOff>
      <xdr:row>29</xdr:row>
      <xdr:rowOff>12700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323850</xdr:colOff>
      <xdr:row>31</xdr:row>
      <xdr:rowOff>158750</xdr:rowOff>
    </xdr:from>
    <xdr:to>
      <xdr:col>30</xdr:col>
      <xdr:colOff>584200</xdr:colOff>
      <xdr:row>46</xdr:row>
      <xdr:rowOff>69850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144317</xdr:colOff>
      <xdr:row>65</xdr:row>
      <xdr:rowOff>169718</xdr:rowOff>
    </xdr:from>
    <xdr:to>
      <xdr:col>15</xdr:col>
      <xdr:colOff>785089</xdr:colOff>
      <xdr:row>87</xdr:row>
      <xdr:rowOff>161636</xdr:rowOff>
    </xdr:to>
    <xdr:graphicFrame macro="">
      <xdr:nvGraphicFramePr>
        <xdr:cNvPr id="6" name="Chart 5">
          <a:extLst>
            <a:ext uri="{FF2B5EF4-FFF2-40B4-BE49-F238E27FC236}">
              <a16:creationId xmlns:a16="http://schemas.microsoft.com/office/drawing/2014/main" id="{E1303111-06F6-4540-AED7-714972998A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Energy%20Source%20Propert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el properties"/>
    </sheetNames>
    <sheetDataSet>
      <sheetData sheetId="0">
        <row r="2">
          <cell r="A2" t="str">
            <v>Fuel</v>
          </cell>
          <cell r="B2" t="str">
            <v>Rank</v>
          </cell>
          <cell r="C2" t="str">
            <v>RPS Eligible</v>
          </cell>
          <cell r="D2" t="str">
            <v>kg CO2 per MMbtu</v>
          </cell>
        </row>
        <row r="3">
          <cell r="A3" t="str">
            <v>Diesel</v>
          </cell>
          <cell r="B3">
            <v>3</v>
          </cell>
          <cell r="C3">
            <v>0</v>
          </cell>
          <cell r="D3">
            <v>73.16</v>
          </cell>
        </row>
        <row r="4">
          <cell r="A4" t="str">
            <v>LSFO</v>
          </cell>
          <cell r="B4">
            <v>2</v>
          </cell>
          <cell r="C4">
            <v>0</v>
          </cell>
          <cell r="D4">
            <v>78.790000000000006</v>
          </cell>
        </row>
        <row r="5">
          <cell r="A5" t="str">
            <v>LNG, container</v>
          </cell>
          <cell r="B5">
            <v>4</v>
          </cell>
          <cell r="C5">
            <v>0</v>
          </cell>
          <cell r="D5">
            <v>53.07</v>
          </cell>
        </row>
        <row r="6">
          <cell r="A6" t="str">
            <v>LNG, bulk</v>
          </cell>
          <cell r="B6">
            <v>4</v>
          </cell>
          <cell r="C6">
            <v>0</v>
          </cell>
          <cell r="D6">
            <v>53.07</v>
          </cell>
        </row>
        <row r="7">
          <cell r="A7" t="str">
            <v>Coal</v>
          </cell>
          <cell r="B7">
            <v>1</v>
          </cell>
          <cell r="C7">
            <v>0</v>
          </cell>
          <cell r="D7">
            <v>95.35</v>
          </cell>
        </row>
        <row r="8">
          <cell r="A8" t="str">
            <v>Pellet-Biomass</v>
          </cell>
          <cell r="B8">
            <v>1</v>
          </cell>
          <cell r="C8">
            <v>1</v>
          </cell>
          <cell r="D8">
            <v>0</v>
          </cell>
        </row>
        <row r="9">
          <cell r="A9" t="str">
            <v>Biodiesel</v>
          </cell>
          <cell r="B9">
            <v>3</v>
          </cell>
          <cell r="C9">
            <v>1</v>
          </cell>
          <cell r="D9">
            <v>0</v>
          </cell>
        </row>
        <row r="10">
          <cell r="A10" t="str">
            <v>Motor Gasoline</v>
          </cell>
          <cell r="B10">
            <v>0</v>
          </cell>
          <cell r="C10">
            <v>0</v>
          </cell>
          <cell r="D10">
            <v>71.3</v>
          </cell>
        </row>
        <row r="11">
          <cell r="A11" t="str">
            <v>Motor Diesel</v>
          </cell>
          <cell r="B11">
            <v>0</v>
          </cell>
          <cell r="C11">
            <v>0</v>
          </cell>
          <cell r="D11">
            <v>73.16</v>
          </cell>
        </row>
        <row r="12">
          <cell r="A12" t="str">
            <v>MSW</v>
          </cell>
          <cell r="B12">
            <v>0</v>
          </cell>
          <cell r="C12">
            <v>1</v>
          </cell>
          <cell r="D12">
            <v>0</v>
          </cell>
        </row>
        <row r="13">
          <cell r="A13" t="str">
            <v>SUN</v>
          </cell>
          <cell r="B13">
            <v>0</v>
          </cell>
          <cell r="C13">
            <v>1</v>
          </cell>
          <cell r="D13">
            <v>0</v>
          </cell>
        </row>
        <row r="14">
          <cell r="A14" t="str">
            <v>WND</v>
          </cell>
          <cell r="B14">
            <v>0</v>
          </cell>
          <cell r="C14">
            <v>1</v>
          </cell>
          <cell r="D14">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hyperlink" Target="http://tonto.eia.gov/dnav/pet/hist/LeafHandler.ashx?n=PET&amp;s=RBRTE&amp;f=A" TargetMode="External"/><Relationship Id="rId1" Type="http://schemas.openxmlformats.org/officeDocument/2006/relationships/hyperlink" Target="http://tonto.eia.gov/dnav/pet/hist/LeafHandler.ashx?n=PET&amp;s=RBRTE&amp;f=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60"/>
  <sheetViews>
    <sheetView tabSelected="1" topLeftCell="H1" workbookViewId="0">
      <selection activeCell="I47" sqref="I47"/>
    </sheetView>
  </sheetViews>
  <sheetFormatPr baseColWidth="10" defaultRowHeight="16" x14ac:dyDescent="0.2"/>
  <cols>
    <col min="2" max="2" width="15.33203125" bestFit="1" customWidth="1"/>
    <col min="3" max="3" width="11.83203125" bestFit="1" customWidth="1"/>
    <col min="6" max="6" width="15.33203125" customWidth="1"/>
    <col min="7" max="7" width="14.6640625" customWidth="1"/>
    <col min="36" max="42" width="7.83203125" customWidth="1"/>
  </cols>
  <sheetData>
    <row r="1" spans="1:40" x14ac:dyDescent="0.2">
      <c r="N1" t="s">
        <v>49</v>
      </c>
      <c r="R1" t="s">
        <v>59</v>
      </c>
    </row>
    <row r="2" spans="1:40" x14ac:dyDescent="0.2">
      <c r="O2" t="s">
        <v>17</v>
      </c>
      <c r="P2" t="s">
        <v>18</v>
      </c>
    </row>
    <row r="3" spans="1:40" x14ac:dyDescent="0.2">
      <c r="A3" t="s">
        <v>50</v>
      </c>
      <c r="B3">
        <v>2018</v>
      </c>
      <c r="C3">
        <v>2018</v>
      </c>
      <c r="D3">
        <v>2018</v>
      </c>
      <c r="E3">
        <v>2018</v>
      </c>
      <c r="F3">
        <v>2016</v>
      </c>
      <c r="N3" t="s">
        <v>38</v>
      </c>
      <c r="O3" t="s">
        <v>16</v>
      </c>
      <c r="P3" t="s">
        <v>16</v>
      </c>
      <c r="Q3" t="s">
        <v>14</v>
      </c>
      <c r="R3" t="s">
        <v>13</v>
      </c>
      <c r="S3" t="s">
        <v>15</v>
      </c>
      <c r="T3" t="s">
        <v>41</v>
      </c>
      <c r="U3" t="s">
        <v>42</v>
      </c>
      <c r="V3" t="s">
        <v>56</v>
      </c>
      <c r="W3" t="s">
        <v>57</v>
      </c>
      <c r="AH3" s="14"/>
      <c r="AI3" s="14" t="str">
        <f>P40</f>
        <v>LNG</v>
      </c>
      <c r="AJ3" s="14" t="str">
        <f>Q40</f>
        <v>LSFO</v>
      </c>
      <c r="AK3" s="14" t="str">
        <f>R40</f>
        <v>Diesel</v>
      </c>
      <c r="AL3" s="14" t="str">
        <f>S40</f>
        <v>Biodiesel</v>
      </c>
      <c r="AM3" s="14" t="str">
        <f>T40</f>
        <v>Coal</v>
      </c>
      <c r="AN3" s="14" t="str">
        <f>W40</f>
        <v>Motor Gasoline</v>
      </c>
    </row>
    <row r="4" spans="1:40" ht="85" x14ac:dyDescent="0.2">
      <c r="B4" s="16" t="s">
        <v>129</v>
      </c>
      <c r="C4" s="16" t="s">
        <v>82</v>
      </c>
      <c r="D4" s="16" t="s">
        <v>130</v>
      </c>
      <c r="E4" s="16" t="s">
        <v>131</v>
      </c>
      <c r="F4" s="16" t="s">
        <v>132</v>
      </c>
      <c r="G4" s="16" t="s">
        <v>45</v>
      </c>
      <c r="H4" s="16" t="s">
        <v>83</v>
      </c>
      <c r="I4" s="16" t="s">
        <v>46</v>
      </c>
      <c r="J4" s="16" t="s">
        <v>53</v>
      </c>
      <c r="K4" s="16" t="s">
        <v>52</v>
      </c>
      <c r="L4" s="16"/>
      <c r="M4" s="16"/>
      <c r="N4" t="s">
        <v>19</v>
      </c>
      <c r="O4" t="s">
        <v>20</v>
      </c>
      <c r="P4" t="s">
        <v>21</v>
      </c>
      <c r="Q4" t="s">
        <v>22</v>
      </c>
      <c r="R4" t="s">
        <v>22</v>
      </c>
      <c r="S4" t="s">
        <v>22</v>
      </c>
      <c r="T4" t="s">
        <v>22</v>
      </c>
      <c r="U4" t="s">
        <v>22</v>
      </c>
      <c r="V4" t="s">
        <v>22</v>
      </c>
      <c r="W4" t="s">
        <v>22</v>
      </c>
      <c r="AH4" s="14" t="str">
        <f>N9&amp;"-"&amp;RIGHT(N13,2)</f>
        <v>2021-25</v>
      </c>
      <c r="AI4" s="15">
        <f ca="1">AVERAGE(O9:O13)</f>
        <v>19.812108200979999</v>
      </c>
      <c r="AJ4" s="15">
        <f ca="1">AVERAGE(Q9:Q13)</f>
        <v>24.439451309205857</v>
      </c>
      <c r="AK4" s="15">
        <f ca="1">AVERAGE(R9:R13)</f>
        <v>29.607130985480865</v>
      </c>
      <c r="AL4" s="15">
        <f ca="1">AVERAGE(S9:S13)</f>
        <v>38.783273398553597</v>
      </c>
      <c r="AM4" s="15">
        <f ca="1">AVERAGE(T9:T13)</f>
        <v>3.9918407441005215</v>
      </c>
      <c r="AN4" s="15">
        <f ca="1">AVERAGE(W9:W13)</f>
        <v>38.285624124778188</v>
      </c>
    </row>
    <row r="5" spans="1:40" x14ac:dyDescent="0.2">
      <c r="A5">
        <f>AEO!E5</f>
        <v>2017</v>
      </c>
      <c r="B5" s="17">
        <f t="array" ref="B5:B38">TRANSPOSE(AEO!E40:AL40)</f>
        <v>55.214503999999998</v>
      </c>
      <c r="C5" s="1">
        <f>B5/regressions!$B$10</f>
        <v>9.5197420689655168</v>
      </c>
      <c r="D5" s="17">
        <f t="array" ref="D5:D38">TRANSPOSE(AEO!E42:AL42)</f>
        <v>3.0837669999999999</v>
      </c>
      <c r="E5" s="17">
        <f t="array" ref="E5:E38">TRANSPOSE(AEO!E45:AL45)</f>
        <v>2.227144</v>
      </c>
      <c r="F5">
        <v>13.25</v>
      </c>
      <c r="G5" s="1" cm="1">
        <f t="array" aca="1" ref="G5:K38" ca="1">B5:F38*INDEX(regressions!$C$53:$AU$53, MATCH(B$3:F$3, regressions!$C$51:$AU$51, 0))</f>
        <v>55.214503999999998</v>
      </c>
      <c r="H5" s="1">
        <f ca="1"/>
        <v>9.5197420689655168</v>
      </c>
      <c r="I5" s="1">
        <f ca="1"/>
        <v>3.0837669999999999</v>
      </c>
      <c r="J5" s="1">
        <f ca="1"/>
        <v>2.227144</v>
      </c>
      <c r="K5" s="1">
        <f ca="1"/>
        <v>13.828195594434677</v>
      </c>
      <c r="L5" s="1"/>
      <c r="M5" s="1"/>
      <c r="N5">
        <f t="shared" ref="N5:N38" si="0">A5</f>
        <v>2017</v>
      </c>
      <c r="O5" s="2">
        <f t="shared" ref="O5:O38" ca="1" si="1">0.1333*G5+0.4521</f>
        <v>7.8121933831999995</v>
      </c>
      <c r="P5" s="2">
        <f t="shared" ref="P5:P38" ca="1" si="2">1.5582*I5+6.6017</f>
        <v>11.4068257394</v>
      </c>
      <c r="Q5" s="2">
        <f ca="1">$H5+VLOOKUP(Q$3, regressions!$A$67:$B$71, 2, FALSE)</f>
        <v>8.9184398264472371</v>
      </c>
      <c r="R5" s="2">
        <f ca="1">$H5+VLOOKUP(R$3, regressions!$A$67:$B$71, 2, FALSE)</f>
        <v>14.086119502722244</v>
      </c>
      <c r="S5" s="2">
        <f ca="1">$H5+VLOOKUP(S$3, regressions!$A$67:$B$71, 2, FALSE)</f>
        <v>23.262261915794969</v>
      </c>
      <c r="T5" s="2">
        <f ca="1">J5+regressions!$B$75</f>
        <v>3.7603921441005217</v>
      </c>
      <c r="U5" s="2">
        <f t="shared" ref="U5:U38" ca="1" si="3">K5</f>
        <v>13.828195594434677</v>
      </c>
      <c r="V5" s="2">
        <f ca="1">$H5+VLOOKUP(V$3, regressions!$A$67:$B$71, 2, FALSE)</f>
        <v>25.529489726012876</v>
      </c>
      <c r="W5" s="2">
        <f ca="1">$H5+VLOOKUP(W$3, regressions!$A$67:$B$71, 2, FALSE)</f>
        <v>22.764612642019568</v>
      </c>
      <c r="AH5" s="14" t="str">
        <f>N19&amp;"-"&amp;RIGHT(N23,2)</f>
        <v>2031-35</v>
      </c>
      <c r="AI5" s="15">
        <f ca="1">AVERAGE(O19:O23)</f>
        <v>24.981836832300001</v>
      </c>
      <c r="AJ5" s="15">
        <f ca="1">AVERAGE(Q19:Q23)</f>
        <v>31.126116895412757</v>
      </c>
      <c r="AK5" s="15">
        <f ca="1">AVERAGE(R19:R23)</f>
        <v>36.293796571687764</v>
      </c>
      <c r="AL5" s="15">
        <f ca="1">AVERAGE(S19:S23)</f>
        <v>45.469938984760489</v>
      </c>
      <c r="AM5" s="15">
        <f ca="1">AVERAGE(T19:T23)</f>
        <v>4.0765889441005232</v>
      </c>
      <c r="AN5" s="15">
        <f ca="1">AVERAGE(W19:W23)</f>
        <v>44.972289710985088</v>
      </c>
    </row>
    <row r="6" spans="1:40" x14ac:dyDescent="0.2">
      <c r="A6">
        <f t="shared" ref="A6:A38" si="4">A5+1</f>
        <v>2018</v>
      </c>
      <c r="B6">
        <v>74.429001</v>
      </c>
      <c r="C6" s="1">
        <f>B6/regressions!$B$10</f>
        <v>12.832586379310346</v>
      </c>
      <c r="D6">
        <v>2.9926279999999998</v>
      </c>
      <c r="E6">
        <v>2.2912149999999998</v>
      </c>
      <c r="F6">
        <v>13.25</v>
      </c>
      <c r="G6" s="1">
        <f ca="1"/>
        <v>74.429001</v>
      </c>
      <c r="H6" s="1">
        <f ca="1"/>
        <v>12.832586379310346</v>
      </c>
      <c r="I6" s="1">
        <f ca="1"/>
        <v>2.9926279999999998</v>
      </c>
      <c r="J6" s="1">
        <f ca="1"/>
        <v>2.2912149999999998</v>
      </c>
      <c r="K6" s="1">
        <f ca="1"/>
        <v>13.828195594434677</v>
      </c>
      <c r="L6" s="1"/>
      <c r="M6" s="1"/>
      <c r="N6">
        <f t="shared" si="0"/>
        <v>2018</v>
      </c>
      <c r="O6" s="2">
        <f t="shared" ca="1" si="1"/>
        <v>10.3734858333</v>
      </c>
      <c r="P6" s="2">
        <f t="shared" ca="1" si="2"/>
        <v>11.2648129496</v>
      </c>
      <c r="Q6" s="2">
        <f ca="1">$H6+VLOOKUP(Q$3, regressions!$A$67:$B$71, 2, FALSE)</f>
        <v>12.231284136792066</v>
      </c>
      <c r="R6" s="2">
        <f ca="1">$H6+VLOOKUP(R$3, regressions!$A$67:$B$71, 2, FALSE)</f>
        <v>17.398963813067073</v>
      </c>
      <c r="S6" s="2">
        <f ca="1">$H6+VLOOKUP(S$3, regressions!$A$67:$B$71, 2, FALSE)</f>
        <v>26.575106226139798</v>
      </c>
      <c r="T6" s="2">
        <f ca="1">J6+regressions!$B$75</f>
        <v>3.8244631441005215</v>
      </c>
      <c r="U6" s="2">
        <f t="shared" ca="1" si="3"/>
        <v>13.828195594434677</v>
      </c>
      <c r="V6" s="2">
        <f ca="1">$H6+VLOOKUP(V$3, regressions!$A$67:$B$71, 2, FALSE)</f>
        <v>28.842334036357705</v>
      </c>
      <c r="W6" s="2">
        <f ca="1">$H6+VLOOKUP(W$3, regressions!$A$67:$B$71, 2, FALSE)</f>
        <v>26.077456952364397</v>
      </c>
      <c r="AH6" s="14" t="str">
        <f>N24&amp;"-"&amp;RIGHT(N28,2)</f>
        <v>2036-40</v>
      </c>
      <c r="AI6" s="15">
        <f ca="1">AVERAGE(O24:O28)</f>
        <v>26.356957206240004</v>
      </c>
      <c r="AJ6" s="15">
        <f ca="1">AVERAGE(Q24:Q28)</f>
        <v>32.904734447136903</v>
      </c>
      <c r="AK6" s="15">
        <f ca="1">AVERAGE(R24:R28)</f>
        <v>38.072414123411903</v>
      </c>
      <c r="AL6" s="15">
        <f ca="1">AVERAGE(S24:S28)</f>
        <v>47.248556536484628</v>
      </c>
      <c r="AM6" s="15">
        <f ca="1">AVERAGE(T24:T28)</f>
        <v>4.1070455441005214</v>
      </c>
      <c r="AN6" s="15">
        <f ca="1">AVERAGE(W24:W28)</f>
        <v>46.750907262709219</v>
      </c>
    </row>
    <row r="7" spans="1:40" x14ac:dyDescent="0.2">
      <c r="A7">
        <f t="shared" si="4"/>
        <v>2019</v>
      </c>
      <c r="B7">
        <v>110.363342</v>
      </c>
      <c r="C7" s="1">
        <f>B7/regressions!$B$10</f>
        <v>19.028162413793105</v>
      </c>
      <c r="D7">
        <v>3.076187</v>
      </c>
      <c r="E7">
        <v>2.3406180000000001</v>
      </c>
      <c r="F7">
        <v>13.25</v>
      </c>
      <c r="G7" s="1">
        <f ca="1"/>
        <v>110.363342</v>
      </c>
      <c r="H7" s="1">
        <f ca="1"/>
        <v>19.028162413793105</v>
      </c>
      <c r="I7" s="1">
        <f ca="1"/>
        <v>3.076187</v>
      </c>
      <c r="J7" s="1">
        <f ca="1"/>
        <v>2.3406180000000001</v>
      </c>
      <c r="K7" s="1">
        <f ca="1"/>
        <v>13.828195594434677</v>
      </c>
      <c r="L7" s="1"/>
      <c r="M7" s="1"/>
      <c r="N7">
        <f t="shared" si="0"/>
        <v>2019</v>
      </c>
      <c r="O7" s="2">
        <f t="shared" ca="1" si="1"/>
        <v>15.163533488600001</v>
      </c>
      <c r="P7" s="2">
        <f t="shared" ca="1" si="2"/>
        <v>11.3950145834</v>
      </c>
      <c r="Q7" s="2">
        <f ca="1">$H7+VLOOKUP(Q$3, regressions!$A$67:$B$71, 2, FALSE)</f>
        <v>18.426860171274825</v>
      </c>
      <c r="R7" s="2">
        <f ca="1">$H7+VLOOKUP(R$3, regressions!$A$67:$B$71, 2, FALSE)</f>
        <v>23.594539847549832</v>
      </c>
      <c r="S7" s="2">
        <f ca="1">$H7+VLOOKUP(S$3, regressions!$A$67:$B$71, 2, FALSE)</f>
        <v>32.770682260622557</v>
      </c>
      <c r="T7" s="2">
        <f ca="1">J7+regressions!$B$75</f>
        <v>3.8738661441005218</v>
      </c>
      <c r="U7" s="2">
        <f t="shared" ca="1" si="3"/>
        <v>13.828195594434677</v>
      </c>
      <c r="V7" s="2">
        <f ca="1">$H7+VLOOKUP(V$3, regressions!$A$67:$B$71, 2, FALSE)</f>
        <v>35.037910070840468</v>
      </c>
      <c r="W7" s="2">
        <f ca="1">$H7+VLOOKUP(W$3, regressions!$A$67:$B$71, 2, FALSE)</f>
        <v>32.273032986847156</v>
      </c>
      <c r="AH7" s="14" t="str">
        <f>N29&amp;"-"&amp;RIGHT(N33,2)</f>
        <v>2041-45</v>
      </c>
      <c r="AI7" s="15">
        <f ca="1">AVERAGE(O29:O33)</f>
        <v>27.293497092720003</v>
      </c>
      <c r="AJ7" s="15">
        <f ca="1">AVERAGE(Q29:Q33)</f>
        <v>34.116080240240343</v>
      </c>
      <c r="AK7" s="15">
        <f ca="1">AVERAGE(R29:R33)</f>
        <v>39.283759916515351</v>
      </c>
      <c r="AL7" s="15">
        <f ca="1">AVERAGE(S29:S33)</f>
        <v>48.459902329588076</v>
      </c>
      <c r="AM7" s="15">
        <f ca="1">AVERAGE(T29:T33)</f>
        <v>4.123896144100522</v>
      </c>
      <c r="AN7" s="15">
        <f ca="1">AVERAGE(W29:W33)</f>
        <v>47.962253055812674</v>
      </c>
    </row>
    <row r="8" spans="1:40" x14ac:dyDescent="0.2">
      <c r="A8">
        <f t="shared" si="4"/>
        <v>2020</v>
      </c>
      <c r="B8">
        <v>122.916641</v>
      </c>
      <c r="C8" s="1">
        <f>B8/regressions!$B$10</f>
        <v>21.19252431034483</v>
      </c>
      <c r="D8">
        <v>3.1392709999999999</v>
      </c>
      <c r="E8">
        <v>2.3778229999999998</v>
      </c>
      <c r="F8">
        <v>13.25</v>
      </c>
      <c r="G8" s="1">
        <f ca="1"/>
        <v>122.916641</v>
      </c>
      <c r="H8" s="1">
        <f ca="1"/>
        <v>21.19252431034483</v>
      </c>
      <c r="I8" s="1">
        <f ca="1"/>
        <v>3.1392709999999999</v>
      </c>
      <c r="J8" s="1">
        <f ca="1"/>
        <v>2.3778229999999998</v>
      </c>
      <c r="K8" s="1">
        <f ca="1"/>
        <v>13.828195594434677</v>
      </c>
      <c r="L8" s="1"/>
      <c r="M8" s="1"/>
      <c r="N8">
        <f t="shared" si="0"/>
        <v>2020</v>
      </c>
      <c r="O8" s="2">
        <f t="shared" ca="1" si="1"/>
        <v>16.836888245300003</v>
      </c>
      <c r="P8" s="2">
        <f t="shared" ca="1" si="2"/>
        <v>11.4933120722</v>
      </c>
      <c r="Q8" s="2">
        <f ca="1">$H8+VLOOKUP(Q$3, regressions!$A$67:$B$71, 2, FALSE)</f>
        <v>20.59122206782655</v>
      </c>
      <c r="R8" s="2">
        <f ca="1">$H8+VLOOKUP(R$3, regressions!$A$67:$B$71, 2, FALSE)</f>
        <v>25.758901744101557</v>
      </c>
      <c r="S8" s="2">
        <f ca="1">$H8+VLOOKUP(S$3, regressions!$A$67:$B$71, 2, FALSE)</f>
        <v>34.935044157174282</v>
      </c>
      <c r="T8" s="2">
        <f ca="1">J8+regressions!$B$75</f>
        <v>3.9110711441005215</v>
      </c>
      <c r="U8" s="2">
        <f t="shared" ca="1" si="3"/>
        <v>13.828195594434677</v>
      </c>
      <c r="V8" s="2">
        <f ca="1">$H8+VLOOKUP(V$3, regressions!$A$67:$B$71, 2, FALSE)</f>
        <v>37.202271967392193</v>
      </c>
      <c r="W8" s="2">
        <f ca="1">$H8+VLOOKUP(W$3, regressions!$A$67:$B$71, 2, FALSE)</f>
        <v>34.437394883398881</v>
      </c>
    </row>
    <row r="9" spans="1:40" x14ac:dyDescent="0.2">
      <c r="A9">
        <f t="shared" si="4"/>
        <v>2021</v>
      </c>
      <c r="B9">
        <v>133.37918099999999</v>
      </c>
      <c r="C9" s="1">
        <f>B9/regressions!$B$10</f>
        <v>22.99641051724138</v>
      </c>
      <c r="D9">
        <v>2.9644370000000002</v>
      </c>
      <c r="E9">
        <v>2.463244</v>
      </c>
      <c r="F9">
        <v>13.25</v>
      </c>
      <c r="G9" s="1">
        <f ca="1"/>
        <v>133.37918099999999</v>
      </c>
      <c r="H9" s="1">
        <f ca="1"/>
        <v>22.99641051724138</v>
      </c>
      <c r="I9" s="1">
        <f ca="1"/>
        <v>2.9644370000000002</v>
      </c>
      <c r="J9" s="1">
        <f ca="1"/>
        <v>2.463244</v>
      </c>
      <c r="K9" s="1">
        <f ca="1"/>
        <v>13.828195594434677</v>
      </c>
      <c r="L9" s="1"/>
      <c r="M9" s="1"/>
      <c r="N9">
        <f t="shared" si="0"/>
        <v>2021</v>
      </c>
      <c r="O9" s="2">
        <f t="shared" ca="1" si="1"/>
        <v>18.231544827299999</v>
      </c>
      <c r="P9" s="2">
        <f t="shared" ca="1" si="2"/>
        <v>11.220885733399999</v>
      </c>
      <c r="Q9" s="2">
        <f ca="1">$H9+VLOOKUP(Q$3, regressions!$A$67:$B$71, 2, FALSE)</f>
        <v>22.3951082747231</v>
      </c>
      <c r="R9" s="2">
        <f ca="1">$H9+VLOOKUP(R$3, regressions!$A$67:$B$71, 2, FALSE)</f>
        <v>27.562787950998107</v>
      </c>
      <c r="S9" s="2">
        <f ca="1">$H9+VLOOKUP(S$3, regressions!$A$67:$B$71, 2, FALSE)</f>
        <v>36.738930364070832</v>
      </c>
      <c r="T9" s="2">
        <f ca="1">J9+regressions!$B$75</f>
        <v>3.9964921441005217</v>
      </c>
      <c r="U9" s="2">
        <f t="shared" ca="1" si="3"/>
        <v>13.828195594434677</v>
      </c>
      <c r="V9" s="2">
        <f ca="1">$H9+VLOOKUP(V$3, regressions!$A$67:$B$71, 2, FALSE)</f>
        <v>39.006158174288743</v>
      </c>
      <c r="W9" s="2">
        <f ca="1">$H9+VLOOKUP(W$3, regressions!$A$67:$B$71, 2, FALSE)</f>
        <v>36.241281090295431</v>
      </c>
    </row>
    <row r="10" spans="1:40" x14ac:dyDescent="0.2">
      <c r="A10">
        <f t="shared" si="4"/>
        <v>2022</v>
      </c>
      <c r="B10">
        <v>139.887924</v>
      </c>
      <c r="C10" s="1">
        <f>B10/regressions!$B$10</f>
        <v>24.118607586206895</v>
      </c>
      <c r="D10">
        <v>2.8806210000000001</v>
      </c>
      <c r="E10">
        <v>2.4813749999999999</v>
      </c>
      <c r="F10">
        <v>13.25</v>
      </c>
      <c r="G10" s="1">
        <f ca="1"/>
        <v>139.887924</v>
      </c>
      <c r="H10" s="1">
        <f ca="1"/>
        <v>24.118607586206895</v>
      </c>
      <c r="I10" s="1">
        <f ca="1"/>
        <v>2.8806210000000001</v>
      </c>
      <c r="J10" s="1">
        <f ca="1"/>
        <v>2.4813749999999999</v>
      </c>
      <c r="K10" s="1">
        <f ca="1"/>
        <v>13.828195594434677</v>
      </c>
      <c r="L10" s="1"/>
      <c r="M10" s="1"/>
      <c r="N10">
        <f t="shared" si="0"/>
        <v>2022</v>
      </c>
      <c r="O10" s="2">
        <f t="shared" ca="1" si="1"/>
        <v>19.099160269200002</v>
      </c>
      <c r="P10" s="2">
        <f t="shared" ca="1" si="2"/>
        <v>11.090283642199999</v>
      </c>
      <c r="Q10" s="2">
        <f ca="1">$H10+VLOOKUP(Q$3, regressions!$A$67:$B$71, 2, FALSE)</f>
        <v>23.517305343688616</v>
      </c>
      <c r="R10" s="2">
        <f ca="1">$H10+VLOOKUP(R$3, regressions!$A$67:$B$71, 2, FALSE)</f>
        <v>28.684985019963623</v>
      </c>
      <c r="S10" s="2">
        <f ca="1">$H10+VLOOKUP(S$3, regressions!$A$67:$B$71, 2, FALSE)</f>
        <v>37.861127433036344</v>
      </c>
      <c r="T10" s="2">
        <f ca="1">J10+regressions!$B$75</f>
        <v>4.014623144100522</v>
      </c>
      <c r="U10" s="2">
        <f t="shared" ca="1" si="3"/>
        <v>13.828195594434677</v>
      </c>
      <c r="V10" s="2">
        <f ca="1">$H10+VLOOKUP(V$3, regressions!$A$67:$B$71, 2, FALSE)</f>
        <v>40.128355243254255</v>
      </c>
      <c r="W10" s="2">
        <f ca="1">$H10+VLOOKUP(W$3, regressions!$A$67:$B$71, 2, FALSE)</f>
        <v>37.36347815926095</v>
      </c>
    </row>
    <row r="11" spans="1:40" x14ac:dyDescent="0.2">
      <c r="A11">
        <f t="shared" si="4"/>
        <v>2023</v>
      </c>
      <c r="B11">
        <v>145.40580700000001</v>
      </c>
      <c r="C11" s="1">
        <f>B11/regressions!$B$10</f>
        <v>25.069966724137934</v>
      </c>
      <c r="D11">
        <v>2.9079640000000002</v>
      </c>
      <c r="E11">
        <v>2.4283600000000001</v>
      </c>
      <c r="F11">
        <v>13.25</v>
      </c>
      <c r="G11" s="1">
        <f ca="1"/>
        <v>145.40580700000001</v>
      </c>
      <c r="H11" s="1">
        <f ca="1"/>
        <v>25.069966724137934</v>
      </c>
      <c r="I11" s="1">
        <f ca="1"/>
        <v>2.9079640000000002</v>
      </c>
      <c r="J11" s="1">
        <f ca="1"/>
        <v>2.4283600000000001</v>
      </c>
      <c r="K11" s="1">
        <f ca="1"/>
        <v>13.828195594434677</v>
      </c>
      <c r="L11" s="1"/>
      <c r="M11" s="1"/>
      <c r="N11">
        <f t="shared" si="0"/>
        <v>2023</v>
      </c>
      <c r="O11" s="2">
        <f t="shared" ca="1" si="1"/>
        <v>19.834694073100003</v>
      </c>
      <c r="P11" s="2">
        <f t="shared" ca="1" si="2"/>
        <v>11.132889504800001</v>
      </c>
      <c r="Q11" s="2">
        <f ca="1">$H11+VLOOKUP(Q$3, regressions!$A$67:$B$71, 2, FALSE)</f>
        <v>24.468664481619655</v>
      </c>
      <c r="R11" s="2">
        <f ca="1">$H11+VLOOKUP(R$3, regressions!$A$67:$B$71, 2, FALSE)</f>
        <v>29.636344157894662</v>
      </c>
      <c r="S11" s="2">
        <f ca="1">$H11+VLOOKUP(S$3, regressions!$A$67:$B$71, 2, FALSE)</f>
        <v>38.812486570967387</v>
      </c>
      <c r="T11" s="2">
        <f ca="1">J11+regressions!$B$75</f>
        <v>3.9616081441005218</v>
      </c>
      <c r="U11" s="2">
        <f t="shared" ca="1" si="3"/>
        <v>13.828195594434677</v>
      </c>
      <c r="V11" s="2">
        <f ca="1">$H11+VLOOKUP(V$3, regressions!$A$67:$B$71, 2, FALSE)</f>
        <v>41.079714381185298</v>
      </c>
      <c r="W11" s="2">
        <f ca="1">$H11+VLOOKUP(W$3, regressions!$A$67:$B$71, 2, FALSE)</f>
        <v>38.314837297191985</v>
      </c>
    </row>
    <row r="12" spans="1:40" x14ac:dyDescent="0.2">
      <c r="A12">
        <f t="shared" si="4"/>
        <v>2024</v>
      </c>
      <c r="B12">
        <v>151.95373499999999</v>
      </c>
      <c r="C12" s="1">
        <f>B12/regressions!$B$10</f>
        <v>26.198919827586206</v>
      </c>
      <c r="D12">
        <v>3.0581390000000002</v>
      </c>
      <c r="E12">
        <v>2.4501309999999998</v>
      </c>
      <c r="F12">
        <v>13.25</v>
      </c>
      <c r="G12" s="1">
        <f ca="1"/>
        <v>151.95373499999999</v>
      </c>
      <c r="H12" s="1">
        <f ca="1"/>
        <v>26.198919827586206</v>
      </c>
      <c r="I12" s="1">
        <f ca="1"/>
        <v>3.0581390000000002</v>
      </c>
      <c r="J12" s="1">
        <f ca="1"/>
        <v>2.4501309999999998</v>
      </c>
      <c r="K12" s="1">
        <f ca="1"/>
        <v>13.828195594434677</v>
      </c>
      <c r="L12" s="1"/>
      <c r="M12" s="1"/>
      <c r="N12">
        <f t="shared" si="0"/>
        <v>2024</v>
      </c>
      <c r="O12" s="2">
        <f t="shared" ca="1" si="1"/>
        <v>20.7075328755</v>
      </c>
      <c r="P12" s="2">
        <f t="shared" ca="1" si="2"/>
        <v>11.366892189800001</v>
      </c>
      <c r="Q12" s="2">
        <f ca="1">$H12+VLOOKUP(Q$3, regressions!$A$67:$B$71, 2, FALSE)</f>
        <v>25.597617585067926</v>
      </c>
      <c r="R12" s="2">
        <f ca="1">$H12+VLOOKUP(R$3, regressions!$A$67:$B$71, 2, FALSE)</f>
        <v>30.765297261342933</v>
      </c>
      <c r="S12" s="2">
        <f ca="1">$H12+VLOOKUP(S$3, regressions!$A$67:$B$71, 2, FALSE)</f>
        <v>39.941439674415662</v>
      </c>
      <c r="T12" s="2">
        <f ca="1">J12+regressions!$B$75</f>
        <v>3.9833791441005215</v>
      </c>
      <c r="U12" s="2">
        <f t="shared" ca="1" si="3"/>
        <v>13.828195594434677</v>
      </c>
      <c r="V12" s="2">
        <f ca="1">$H12+VLOOKUP(V$3, regressions!$A$67:$B$71, 2, FALSE)</f>
        <v>42.208667484633565</v>
      </c>
      <c r="W12" s="2">
        <f ca="1">$H12+VLOOKUP(W$3, regressions!$A$67:$B$71, 2, FALSE)</f>
        <v>39.443790400640253</v>
      </c>
    </row>
    <row r="13" spans="1:40" x14ac:dyDescent="0.2">
      <c r="A13">
        <f t="shared" si="4"/>
        <v>2025</v>
      </c>
      <c r="B13">
        <v>155.555206</v>
      </c>
      <c r="C13" s="1">
        <f>B13/regressions!$B$10</f>
        <v>26.819863103448277</v>
      </c>
      <c r="D13">
        <v>3.303836</v>
      </c>
      <c r="E13">
        <v>2.4698530000000001</v>
      </c>
      <c r="F13">
        <v>13.25</v>
      </c>
      <c r="G13" s="1">
        <f ca="1"/>
        <v>155.555206</v>
      </c>
      <c r="H13" s="1">
        <f ca="1"/>
        <v>26.819863103448277</v>
      </c>
      <c r="I13" s="1">
        <f ca="1"/>
        <v>3.303836</v>
      </c>
      <c r="J13" s="1">
        <f ca="1"/>
        <v>2.4698530000000001</v>
      </c>
      <c r="K13" s="1">
        <f ca="1"/>
        <v>13.828195594434677</v>
      </c>
      <c r="L13" s="1"/>
      <c r="M13" s="1"/>
      <c r="N13">
        <f t="shared" si="0"/>
        <v>2025</v>
      </c>
      <c r="O13" s="2">
        <f t="shared" ca="1" si="1"/>
        <v>21.187608959800002</v>
      </c>
      <c r="P13" s="2">
        <f t="shared" ca="1" si="2"/>
        <v>11.749737255199999</v>
      </c>
      <c r="Q13" s="2">
        <f ca="1">$H13+VLOOKUP(Q$3, regressions!$A$67:$B$71, 2, FALSE)</f>
        <v>26.218560860929998</v>
      </c>
      <c r="R13" s="2">
        <f ca="1">$H13+VLOOKUP(R$3, regressions!$A$67:$B$71, 2, FALSE)</f>
        <v>31.386240537205005</v>
      </c>
      <c r="S13" s="2">
        <f ca="1">$H13+VLOOKUP(S$3, regressions!$A$67:$B$71, 2, FALSE)</f>
        <v>40.56238295027773</v>
      </c>
      <c r="T13" s="2">
        <f ca="1">J13+regressions!$B$75</f>
        <v>4.0031011441005218</v>
      </c>
      <c r="U13" s="2">
        <f t="shared" ca="1" si="3"/>
        <v>13.828195594434677</v>
      </c>
      <c r="V13" s="2">
        <f ca="1">$H13+VLOOKUP(V$3, regressions!$A$67:$B$71, 2, FALSE)</f>
        <v>42.82961076049564</v>
      </c>
      <c r="W13" s="2">
        <f ca="1">$H13+VLOOKUP(W$3, regressions!$A$67:$B$71, 2, FALSE)</f>
        <v>40.064733676502328</v>
      </c>
    </row>
    <row r="14" spans="1:40" x14ac:dyDescent="0.2">
      <c r="A14">
        <f t="shared" si="4"/>
        <v>2026</v>
      </c>
      <c r="B14">
        <v>159.195953</v>
      </c>
      <c r="C14" s="1">
        <f>B14/regressions!$B$10</f>
        <v>27.447578103448276</v>
      </c>
      <c r="D14">
        <v>3.4695079999999998</v>
      </c>
      <c r="E14">
        <v>2.4886050000000002</v>
      </c>
      <c r="F14">
        <v>13.25</v>
      </c>
      <c r="G14" s="1">
        <f ca="1"/>
        <v>159.195953</v>
      </c>
      <c r="H14" s="1">
        <f ca="1"/>
        <v>27.447578103448276</v>
      </c>
      <c r="I14" s="1">
        <f ca="1"/>
        <v>3.4695079999999998</v>
      </c>
      <c r="J14" s="1">
        <f ca="1"/>
        <v>2.4886050000000002</v>
      </c>
      <c r="K14" s="1">
        <f ca="1"/>
        <v>13.828195594434677</v>
      </c>
      <c r="L14" s="1"/>
      <c r="M14" s="1"/>
      <c r="N14">
        <f t="shared" si="0"/>
        <v>2026</v>
      </c>
      <c r="O14" s="2">
        <f t="shared" ca="1" si="1"/>
        <v>21.672920534900001</v>
      </c>
      <c r="P14" s="2">
        <f t="shared" ca="1" si="2"/>
        <v>12.0078873656</v>
      </c>
      <c r="Q14" s="2">
        <f ca="1">$H14+VLOOKUP(Q$3, regressions!$A$67:$B$71, 2, FALSE)</f>
        <v>26.846275860929996</v>
      </c>
      <c r="R14" s="2">
        <f ca="1">$H14+VLOOKUP(R$3, regressions!$A$67:$B$71, 2, FALSE)</f>
        <v>32.013955537205007</v>
      </c>
      <c r="S14" s="2">
        <f ca="1">$H14+VLOOKUP(S$3, regressions!$A$67:$B$71, 2, FALSE)</f>
        <v>41.190097950277732</v>
      </c>
      <c r="T14" s="2">
        <f ca="1">J14+regressions!$B$75</f>
        <v>4.0218531441005219</v>
      </c>
      <c r="U14" s="2">
        <f t="shared" ca="1" si="3"/>
        <v>13.828195594434677</v>
      </c>
      <c r="V14" s="2">
        <f ca="1">$H14+VLOOKUP(V$3, regressions!$A$67:$B$71, 2, FALSE)</f>
        <v>43.457325760495635</v>
      </c>
      <c r="W14" s="2">
        <f ca="1">$H14+VLOOKUP(W$3, regressions!$A$67:$B$71, 2, FALSE)</f>
        <v>40.692448676502323</v>
      </c>
    </row>
    <row r="15" spans="1:40" x14ac:dyDescent="0.2">
      <c r="A15">
        <f t="shared" si="4"/>
        <v>2027</v>
      </c>
      <c r="B15">
        <v>164.35507200000001</v>
      </c>
      <c r="C15" s="1">
        <f>B15/regressions!$B$10</f>
        <v>28.337081379310348</v>
      </c>
      <c r="D15">
        <v>3.661432</v>
      </c>
      <c r="E15">
        <v>2.4776889999999998</v>
      </c>
      <c r="F15">
        <v>13.25</v>
      </c>
      <c r="G15" s="1">
        <f ca="1"/>
        <v>164.35507200000001</v>
      </c>
      <c r="H15" s="1">
        <f ca="1"/>
        <v>28.337081379310348</v>
      </c>
      <c r="I15" s="1">
        <f ca="1"/>
        <v>3.661432</v>
      </c>
      <c r="J15" s="1">
        <f ca="1"/>
        <v>2.4776889999999998</v>
      </c>
      <c r="K15" s="1">
        <f ca="1"/>
        <v>13.828195594434677</v>
      </c>
      <c r="L15" s="1"/>
      <c r="M15" s="1"/>
      <c r="N15">
        <f t="shared" si="0"/>
        <v>2027</v>
      </c>
      <c r="O15" s="2">
        <f t="shared" ca="1" si="1"/>
        <v>22.360631097600002</v>
      </c>
      <c r="P15" s="2">
        <f t="shared" ca="1" si="2"/>
        <v>12.3069433424</v>
      </c>
      <c r="Q15" s="2">
        <f ca="1">$H15+VLOOKUP(Q$3, regressions!$A$67:$B$71, 2, FALSE)</f>
        <v>27.735779136792068</v>
      </c>
      <c r="R15" s="2">
        <f ca="1">$H15+VLOOKUP(R$3, regressions!$A$67:$B$71, 2, FALSE)</f>
        <v>32.903458813067076</v>
      </c>
      <c r="S15" s="2">
        <f ca="1">$H15+VLOOKUP(S$3, regressions!$A$67:$B$71, 2, FALSE)</f>
        <v>42.0796012261398</v>
      </c>
      <c r="T15" s="2">
        <f ca="1">J15+regressions!$B$75</f>
        <v>4.0109371441005219</v>
      </c>
      <c r="U15" s="2">
        <f t="shared" ca="1" si="3"/>
        <v>13.828195594434677</v>
      </c>
      <c r="V15" s="2">
        <f ca="1">$H15+VLOOKUP(V$3, regressions!$A$67:$B$71, 2, FALSE)</f>
        <v>44.346829036357704</v>
      </c>
      <c r="W15" s="2">
        <f ca="1">$H15+VLOOKUP(W$3, regressions!$A$67:$B$71, 2, FALSE)</f>
        <v>41.581951952364399</v>
      </c>
    </row>
    <row r="16" spans="1:40" x14ac:dyDescent="0.2">
      <c r="A16">
        <f t="shared" si="4"/>
        <v>2028</v>
      </c>
      <c r="B16">
        <v>168.86468500000001</v>
      </c>
      <c r="C16" s="1">
        <f>B16/regressions!$B$10</f>
        <v>29.114600862068968</v>
      </c>
      <c r="D16">
        <v>3.7456119999999999</v>
      </c>
      <c r="E16">
        <v>2.481538</v>
      </c>
      <c r="F16">
        <v>13.25</v>
      </c>
      <c r="G16" s="1">
        <f ca="1"/>
        <v>168.86468500000001</v>
      </c>
      <c r="H16" s="1">
        <f ca="1"/>
        <v>29.114600862068968</v>
      </c>
      <c r="I16" s="1">
        <f ca="1"/>
        <v>3.7456119999999999</v>
      </c>
      <c r="J16" s="1">
        <f ca="1"/>
        <v>2.481538</v>
      </c>
      <c r="K16" s="1">
        <f ca="1"/>
        <v>13.828195594434677</v>
      </c>
      <c r="L16" s="1"/>
      <c r="M16" s="1"/>
      <c r="N16">
        <f t="shared" si="0"/>
        <v>2028</v>
      </c>
      <c r="O16" s="2">
        <f t="shared" ca="1" si="1"/>
        <v>22.961762510500002</v>
      </c>
      <c r="P16" s="2">
        <f t="shared" ca="1" si="2"/>
        <v>12.4381126184</v>
      </c>
      <c r="Q16" s="2">
        <f ca="1">$H16+VLOOKUP(Q$3, regressions!$A$67:$B$71, 2, FALSE)</f>
        <v>28.513298619550689</v>
      </c>
      <c r="R16" s="2">
        <f ca="1">$H16+VLOOKUP(R$3, regressions!$A$67:$B$71, 2, FALSE)</f>
        <v>33.680978295825696</v>
      </c>
      <c r="S16" s="2">
        <f ca="1">$H16+VLOOKUP(S$3, regressions!$A$67:$B$71, 2, FALSE)</f>
        <v>42.857120708898421</v>
      </c>
      <c r="T16" s="2">
        <f ca="1">J16+regressions!$B$75</f>
        <v>4.0147861441005217</v>
      </c>
      <c r="U16" s="2">
        <f t="shared" ca="1" si="3"/>
        <v>13.828195594434677</v>
      </c>
      <c r="V16" s="2">
        <f ca="1">$H16+VLOOKUP(V$3, regressions!$A$67:$B$71, 2, FALSE)</f>
        <v>45.124348519116324</v>
      </c>
      <c r="W16" s="2">
        <f ca="1">$H16+VLOOKUP(W$3, regressions!$A$67:$B$71, 2, FALSE)</f>
        <v>42.359471435123019</v>
      </c>
    </row>
    <row r="17" spans="1:23" x14ac:dyDescent="0.2">
      <c r="A17">
        <f t="shared" si="4"/>
        <v>2029</v>
      </c>
      <c r="B17">
        <v>172.616882</v>
      </c>
      <c r="C17" s="1">
        <f>B17/regressions!$B$10</f>
        <v>29.761531379310345</v>
      </c>
      <c r="D17">
        <v>3.8568549999999999</v>
      </c>
      <c r="E17">
        <v>2.4980349999999998</v>
      </c>
      <c r="F17">
        <v>13.25</v>
      </c>
      <c r="G17" s="1">
        <f ca="1"/>
        <v>172.616882</v>
      </c>
      <c r="H17" s="1">
        <f ca="1"/>
        <v>29.761531379310345</v>
      </c>
      <c r="I17" s="1">
        <f ca="1"/>
        <v>3.8568549999999999</v>
      </c>
      <c r="J17" s="1">
        <f ca="1"/>
        <v>2.4980349999999998</v>
      </c>
      <c r="K17" s="1">
        <f ca="1"/>
        <v>13.828195594434677</v>
      </c>
      <c r="L17" s="1"/>
      <c r="M17" s="1"/>
      <c r="N17">
        <f t="shared" si="0"/>
        <v>2029</v>
      </c>
      <c r="O17" s="2">
        <f t="shared" ca="1" si="1"/>
        <v>23.461930370600001</v>
      </c>
      <c r="P17" s="2">
        <f t="shared" ca="1" si="2"/>
        <v>12.611451461</v>
      </c>
      <c r="Q17" s="2">
        <f ca="1">$H17+VLOOKUP(Q$3, regressions!$A$67:$B$71, 2, FALSE)</f>
        <v>29.160229136792065</v>
      </c>
      <c r="R17" s="2">
        <f ca="1">$H17+VLOOKUP(R$3, regressions!$A$67:$B$71, 2, FALSE)</f>
        <v>34.327908813067069</v>
      </c>
      <c r="S17" s="2">
        <f ca="1">$H17+VLOOKUP(S$3, regressions!$A$67:$B$71, 2, FALSE)</f>
        <v>43.504051226139794</v>
      </c>
      <c r="T17" s="2">
        <f ca="1">J17+regressions!$B$75</f>
        <v>4.0312831441005219</v>
      </c>
      <c r="U17" s="2">
        <f t="shared" ca="1" si="3"/>
        <v>13.828195594434677</v>
      </c>
      <c r="V17" s="2">
        <f ca="1">$H17+VLOOKUP(V$3, regressions!$A$67:$B$71, 2, FALSE)</f>
        <v>45.771279036357704</v>
      </c>
      <c r="W17" s="2">
        <f ca="1">$H17+VLOOKUP(W$3, regressions!$A$67:$B$71, 2, FALSE)</f>
        <v>43.006401952364399</v>
      </c>
    </row>
    <row r="18" spans="1:23" x14ac:dyDescent="0.2">
      <c r="A18">
        <f t="shared" si="4"/>
        <v>2030</v>
      </c>
      <c r="B18">
        <v>176.23426799999999</v>
      </c>
      <c r="C18" s="1">
        <f>B18/regressions!$B$10</f>
        <v>30.385218620689653</v>
      </c>
      <c r="D18">
        <v>3.9930189999999999</v>
      </c>
      <c r="E18">
        <v>2.5233660000000002</v>
      </c>
      <c r="F18">
        <v>13.25</v>
      </c>
      <c r="G18" s="1">
        <f ca="1"/>
        <v>176.23426799999999</v>
      </c>
      <c r="H18" s="1">
        <f ca="1"/>
        <v>30.385218620689653</v>
      </c>
      <c r="I18" s="1">
        <f ca="1"/>
        <v>3.9930189999999999</v>
      </c>
      <c r="J18" s="1">
        <f ca="1"/>
        <v>2.5233660000000002</v>
      </c>
      <c r="K18" s="1">
        <f ca="1"/>
        <v>13.828195594434677</v>
      </c>
      <c r="L18" s="1"/>
      <c r="M18" s="1"/>
      <c r="N18">
        <f t="shared" si="0"/>
        <v>2030</v>
      </c>
      <c r="O18" s="2">
        <f t="shared" ca="1" si="1"/>
        <v>23.9441279244</v>
      </c>
      <c r="P18" s="2">
        <f t="shared" ca="1" si="2"/>
        <v>12.8236222058</v>
      </c>
      <c r="Q18" s="2">
        <f ca="1">$H18+VLOOKUP(Q$3, regressions!$A$67:$B$71, 2, FALSE)</f>
        <v>29.783916378171373</v>
      </c>
      <c r="R18" s="2">
        <f ca="1">$H18+VLOOKUP(R$3, regressions!$A$67:$B$71, 2, FALSE)</f>
        <v>34.951596054446384</v>
      </c>
      <c r="S18" s="2">
        <f ca="1">$H18+VLOOKUP(S$3, regressions!$A$67:$B$71, 2, FALSE)</f>
        <v>44.127738467519109</v>
      </c>
      <c r="T18" s="2">
        <f ca="1">J18+regressions!$B$75</f>
        <v>4.0566141441005215</v>
      </c>
      <c r="U18" s="2">
        <f t="shared" ca="1" si="3"/>
        <v>13.828195594434677</v>
      </c>
      <c r="V18" s="2">
        <f ca="1">$H18+VLOOKUP(V$3, regressions!$A$67:$B$71, 2, FALSE)</f>
        <v>46.394966277737012</v>
      </c>
      <c r="W18" s="2">
        <f ca="1">$H18+VLOOKUP(W$3, regressions!$A$67:$B$71, 2, FALSE)</f>
        <v>43.6300891937437</v>
      </c>
    </row>
    <row r="19" spans="1:23" x14ac:dyDescent="0.2">
      <c r="A19">
        <f t="shared" si="4"/>
        <v>2031</v>
      </c>
      <c r="B19">
        <v>178.70864900000001</v>
      </c>
      <c r="C19" s="1">
        <f>B19/regressions!$B$10</f>
        <v>30.811836034482759</v>
      </c>
      <c r="D19">
        <v>4.1597330000000001</v>
      </c>
      <c r="E19">
        <v>2.5312610000000002</v>
      </c>
      <c r="F19">
        <v>13.25</v>
      </c>
      <c r="G19" s="1">
        <f ca="1"/>
        <v>178.70864900000001</v>
      </c>
      <c r="H19" s="1">
        <f ca="1"/>
        <v>30.811836034482759</v>
      </c>
      <c r="I19" s="1">
        <f ca="1"/>
        <v>4.1597330000000001</v>
      </c>
      <c r="J19" s="1">
        <f ca="1"/>
        <v>2.5312610000000002</v>
      </c>
      <c r="K19" s="1">
        <f ca="1"/>
        <v>13.828195594434677</v>
      </c>
      <c r="L19" s="1"/>
      <c r="M19" s="1"/>
      <c r="N19">
        <f t="shared" si="0"/>
        <v>2031</v>
      </c>
      <c r="O19" s="2">
        <f t="shared" ca="1" si="1"/>
        <v>24.273962911700004</v>
      </c>
      <c r="P19" s="2">
        <f t="shared" ca="1" si="2"/>
        <v>13.083395960600001</v>
      </c>
      <c r="Q19" s="2">
        <f ca="1">$H19+VLOOKUP(Q$3, regressions!$A$67:$B$71, 2, FALSE)</f>
        <v>30.21053379196448</v>
      </c>
      <c r="R19" s="2">
        <f ca="1">$H19+VLOOKUP(R$3, regressions!$A$67:$B$71, 2, FALSE)</f>
        <v>35.378213468239487</v>
      </c>
      <c r="S19" s="2">
        <f ca="1">$H19+VLOOKUP(S$3, regressions!$A$67:$B$71, 2, FALSE)</f>
        <v>44.554355881312212</v>
      </c>
      <c r="T19" s="2">
        <f ca="1">J19+regressions!$B$75</f>
        <v>4.0645091441005219</v>
      </c>
      <c r="U19" s="2">
        <f t="shared" ca="1" si="3"/>
        <v>13.828195594434677</v>
      </c>
      <c r="V19" s="2">
        <f ca="1">$H19+VLOOKUP(V$3, regressions!$A$67:$B$71, 2, FALSE)</f>
        <v>46.821583691530122</v>
      </c>
      <c r="W19" s="2">
        <f ca="1">$H19+VLOOKUP(W$3, regressions!$A$67:$B$71, 2, FALSE)</f>
        <v>44.05670660753681</v>
      </c>
    </row>
    <row r="20" spans="1:23" x14ac:dyDescent="0.2">
      <c r="A20">
        <f t="shared" si="4"/>
        <v>2032</v>
      </c>
      <c r="B20">
        <v>181.74923699999999</v>
      </c>
      <c r="C20" s="1">
        <f>B20/regressions!$B$10</f>
        <v>31.336075344827584</v>
      </c>
      <c r="D20">
        <v>4.2711240000000004</v>
      </c>
      <c r="E20">
        <v>2.5390259999999998</v>
      </c>
      <c r="F20">
        <v>13.25</v>
      </c>
      <c r="G20" s="1">
        <f ca="1"/>
        <v>181.74923699999999</v>
      </c>
      <c r="H20" s="1">
        <f ca="1"/>
        <v>31.336075344827584</v>
      </c>
      <c r="I20" s="1">
        <f ca="1"/>
        <v>4.2711240000000004</v>
      </c>
      <c r="J20" s="1">
        <f ca="1"/>
        <v>2.5390259999999998</v>
      </c>
      <c r="K20" s="1">
        <f ca="1"/>
        <v>13.828195594434677</v>
      </c>
      <c r="L20" s="1"/>
      <c r="M20" s="1"/>
      <c r="N20">
        <f t="shared" si="0"/>
        <v>2032</v>
      </c>
      <c r="O20" s="2">
        <f t="shared" ca="1" si="1"/>
        <v>24.6792732921</v>
      </c>
      <c r="P20" s="2">
        <f t="shared" ca="1" si="2"/>
        <v>13.2569654168</v>
      </c>
      <c r="Q20" s="2">
        <f ca="1">$H20+VLOOKUP(Q$3, regressions!$A$67:$B$71, 2, FALSE)</f>
        <v>30.734773102309305</v>
      </c>
      <c r="R20" s="2">
        <f ca="1">$H20+VLOOKUP(R$3, regressions!$A$67:$B$71, 2, FALSE)</f>
        <v>35.902452778584312</v>
      </c>
      <c r="S20" s="2">
        <f ca="1">$H20+VLOOKUP(S$3, regressions!$A$67:$B$71, 2, FALSE)</f>
        <v>45.078595191657037</v>
      </c>
      <c r="T20" s="2">
        <f ca="1">J20+regressions!$B$75</f>
        <v>4.0722741441005219</v>
      </c>
      <c r="U20" s="2">
        <f t="shared" ca="1" si="3"/>
        <v>13.828195594434677</v>
      </c>
      <c r="V20" s="2">
        <f ca="1">$H20+VLOOKUP(V$3, regressions!$A$67:$B$71, 2, FALSE)</f>
        <v>47.345823001874948</v>
      </c>
      <c r="W20" s="2">
        <f ca="1">$H20+VLOOKUP(W$3, regressions!$A$67:$B$71, 2, FALSE)</f>
        <v>44.580945917881635</v>
      </c>
    </row>
    <row r="21" spans="1:23" x14ac:dyDescent="0.2">
      <c r="A21">
        <f t="shared" si="4"/>
        <v>2033</v>
      </c>
      <c r="B21">
        <v>183.95103499999999</v>
      </c>
      <c r="C21" s="1">
        <f>B21/regressions!$B$10</f>
        <v>31.71569568965517</v>
      </c>
      <c r="D21">
        <v>4.3732420000000003</v>
      </c>
      <c r="E21">
        <v>2.5448189999999999</v>
      </c>
      <c r="F21">
        <v>13.25</v>
      </c>
      <c r="G21" s="1">
        <f ca="1"/>
        <v>183.95103499999999</v>
      </c>
      <c r="H21" s="1">
        <f ca="1"/>
        <v>31.71569568965517</v>
      </c>
      <c r="I21" s="1">
        <f ca="1"/>
        <v>4.3732420000000003</v>
      </c>
      <c r="J21" s="1">
        <f ca="1"/>
        <v>2.5448189999999999</v>
      </c>
      <c r="K21" s="1">
        <f ca="1"/>
        <v>13.828195594434677</v>
      </c>
      <c r="L21" s="1"/>
      <c r="M21" s="1"/>
      <c r="N21">
        <f t="shared" si="0"/>
        <v>2033</v>
      </c>
      <c r="O21" s="2">
        <f t="shared" ca="1" si="1"/>
        <v>24.972772965499999</v>
      </c>
      <c r="P21" s="2">
        <f t="shared" ca="1" si="2"/>
        <v>13.4160856844</v>
      </c>
      <c r="Q21" s="2">
        <f ca="1">$H21+VLOOKUP(Q$3, regressions!$A$67:$B$71, 2, FALSE)</f>
        <v>31.114393447136891</v>
      </c>
      <c r="R21" s="2">
        <f ca="1">$H21+VLOOKUP(R$3, regressions!$A$67:$B$71, 2, FALSE)</f>
        <v>36.282073123411898</v>
      </c>
      <c r="S21" s="2">
        <f ca="1">$H21+VLOOKUP(S$3, regressions!$A$67:$B$71, 2, FALSE)</f>
        <v>45.458215536484623</v>
      </c>
      <c r="T21" s="2">
        <f ca="1">J21+regressions!$B$75</f>
        <v>4.0780671441005216</v>
      </c>
      <c r="U21" s="2">
        <f t="shared" ca="1" si="3"/>
        <v>13.828195594434677</v>
      </c>
      <c r="V21" s="2">
        <f ca="1">$H21+VLOOKUP(V$3, regressions!$A$67:$B$71, 2, FALSE)</f>
        <v>47.725443346702534</v>
      </c>
      <c r="W21" s="2">
        <f ca="1">$H21+VLOOKUP(W$3, regressions!$A$67:$B$71, 2, FALSE)</f>
        <v>44.960566262709222</v>
      </c>
    </row>
    <row r="22" spans="1:23" x14ac:dyDescent="0.2">
      <c r="A22">
        <f t="shared" si="4"/>
        <v>2034</v>
      </c>
      <c r="B22">
        <v>186.28930700000001</v>
      </c>
      <c r="C22" s="1">
        <f>B22/regressions!$B$10</f>
        <v>32.118846034482758</v>
      </c>
      <c r="D22">
        <v>4.4261379999999999</v>
      </c>
      <c r="E22">
        <v>2.5473150000000002</v>
      </c>
      <c r="F22">
        <v>13.25</v>
      </c>
      <c r="G22" s="1">
        <f ca="1"/>
        <v>186.28930700000001</v>
      </c>
      <c r="H22" s="1">
        <f ca="1"/>
        <v>32.118846034482758</v>
      </c>
      <c r="I22" s="1">
        <f ca="1"/>
        <v>4.4261379999999999</v>
      </c>
      <c r="J22" s="1">
        <f ca="1"/>
        <v>2.5473150000000002</v>
      </c>
      <c r="K22" s="1">
        <f ca="1"/>
        <v>13.828195594434677</v>
      </c>
      <c r="L22" s="1"/>
      <c r="M22" s="1"/>
      <c r="N22">
        <f t="shared" si="0"/>
        <v>2034</v>
      </c>
      <c r="O22" s="2">
        <f t="shared" ca="1" si="1"/>
        <v>25.284464623100003</v>
      </c>
      <c r="P22" s="2">
        <f t="shared" ca="1" si="2"/>
        <v>13.498508231599999</v>
      </c>
      <c r="Q22" s="2">
        <f ca="1">$H22+VLOOKUP(Q$3, regressions!$A$67:$B$71, 2, FALSE)</f>
        <v>31.517543791964478</v>
      </c>
      <c r="R22" s="2">
        <f ca="1">$H22+VLOOKUP(R$3, regressions!$A$67:$B$71, 2, FALSE)</f>
        <v>36.685223468239485</v>
      </c>
      <c r="S22" s="2">
        <f ca="1">$H22+VLOOKUP(S$3, regressions!$A$67:$B$71, 2, FALSE)</f>
        <v>45.86136588131221</v>
      </c>
      <c r="T22" s="2">
        <f ca="1">J22+regressions!$B$75</f>
        <v>4.0805631441005215</v>
      </c>
      <c r="U22" s="2">
        <f t="shared" ca="1" si="3"/>
        <v>13.828195594434677</v>
      </c>
      <c r="V22" s="2">
        <f ca="1">$H22+VLOOKUP(V$3, regressions!$A$67:$B$71, 2, FALSE)</f>
        <v>48.128593691530114</v>
      </c>
      <c r="W22" s="2">
        <f ca="1">$H22+VLOOKUP(W$3, regressions!$A$67:$B$71, 2, FALSE)</f>
        <v>45.363716607536809</v>
      </c>
    </row>
    <row r="23" spans="1:23" x14ac:dyDescent="0.2">
      <c r="A23">
        <f t="shared" si="4"/>
        <v>2035</v>
      </c>
      <c r="B23">
        <v>189.39692700000001</v>
      </c>
      <c r="C23" s="1">
        <f>B23/regressions!$B$10</f>
        <v>32.654642586206897</v>
      </c>
      <c r="D23">
        <v>4.4896710000000004</v>
      </c>
      <c r="E23">
        <v>2.5542829999999999</v>
      </c>
      <c r="F23">
        <v>13.25</v>
      </c>
      <c r="G23" s="1">
        <f ca="1"/>
        <v>189.39692700000001</v>
      </c>
      <c r="H23" s="1">
        <f ca="1"/>
        <v>32.654642586206897</v>
      </c>
      <c r="I23" s="1">
        <f ca="1"/>
        <v>4.4896710000000004</v>
      </c>
      <c r="J23" s="1">
        <f ca="1"/>
        <v>2.5542829999999999</v>
      </c>
      <c r="K23" s="1">
        <f ca="1"/>
        <v>13.828195594434677</v>
      </c>
      <c r="L23" s="1"/>
      <c r="M23" s="1"/>
      <c r="N23">
        <f t="shared" si="0"/>
        <v>2035</v>
      </c>
      <c r="O23" s="2">
        <f t="shared" ca="1" si="1"/>
        <v>25.698710369100002</v>
      </c>
      <c r="P23" s="2">
        <f t="shared" ca="1" si="2"/>
        <v>13.597505352200001</v>
      </c>
      <c r="Q23" s="2">
        <f ca="1">$H23+VLOOKUP(Q$3, regressions!$A$67:$B$71, 2, FALSE)</f>
        <v>32.053340343688618</v>
      </c>
      <c r="R23" s="2">
        <f ca="1">$H23+VLOOKUP(R$3, regressions!$A$67:$B$71, 2, FALSE)</f>
        <v>37.221020019963625</v>
      </c>
      <c r="S23" s="2">
        <f ca="1">$H23+VLOOKUP(S$3, regressions!$A$67:$B$71, 2, FALSE)</f>
        <v>46.39716243303635</v>
      </c>
      <c r="T23" s="2">
        <f ca="1">J23+regressions!$B$75</f>
        <v>4.087531144100522</v>
      </c>
      <c r="U23" s="2">
        <f t="shared" ca="1" si="3"/>
        <v>13.828195594434677</v>
      </c>
      <c r="V23" s="2">
        <f ca="1">$H23+VLOOKUP(V$3, regressions!$A$67:$B$71, 2, FALSE)</f>
        <v>48.66439024325426</v>
      </c>
      <c r="W23" s="2">
        <f ca="1">$H23+VLOOKUP(W$3, regressions!$A$67:$B$71, 2, FALSE)</f>
        <v>45.899513159260948</v>
      </c>
    </row>
    <row r="24" spans="1:23" x14ac:dyDescent="0.2">
      <c r="A24">
        <f t="shared" si="4"/>
        <v>2036</v>
      </c>
      <c r="B24">
        <v>191.45143100000001</v>
      </c>
      <c r="C24" s="1">
        <f>B24/regressions!$B$10</f>
        <v>33.008867413793105</v>
      </c>
      <c r="D24">
        <v>4.5322849999999999</v>
      </c>
      <c r="E24">
        <v>2.5626419999999999</v>
      </c>
      <c r="F24">
        <v>13.25</v>
      </c>
      <c r="G24" s="1">
        <f ca="1"/>
        <v>191.45143100000001</v>
      </c>
      <c r="H24" s="1">
        <f ca="1"/>
        <v>33.008867413793105</v>
      </c>
      <c r="I24" s="1">
        <f ca="1"/>
        <v>4.5322849999999999</v>
      </c>
      <c r="J24" s="1">
        <f ca="1"/>
        <v>2.5626419999999999</v>
      </c>
      <c r="K24" s="1">
        <f ca="1"/>
        <v>13.828195594434677</v>
      </c>
      <c r="L24" s="1"/>
      <c r="M24" s="1"/>
      <c r="N24">
        <f t="shared" si="0"/>
        <v>2036</v>
      </c>
      <c r="O24" s="2">
        <f t="shared" ca="1" si="1"/>
        <v>25.972575752300003</v>
      </c>
      <c r="P24" s="2">
        <f t="shared" ca="1" si="2"/>
        <v>13.663906487</v>
      </c>
      <c r="Q24" s="2">
        <f ca="1">$H24+VLOOKUP(Q$3, regressions!$A$67:$B$71, 2, FALSE)</f>
        <v>32.407565171274825</v>
      </c>
      <c r="R24" s="2">
        <f ca="1">$H24+VLOOKUP(R$3, regressions!$A$67:$B$71, 2, FALSE)</f>
        <v>37.575244847549833</v>
      </c>
      <c r="S24" s="2">
        <f ca="1">$H24+VLOOKUP(S$3, regressions!$A$67:$B$71, 2, FALSE)</f>
        <v>46.751387260622558</v>
      </c>
      <c r="T24" s="2">
        <f ca="1">J24+regressions!$B$75</f>
        <v>4.0958901441005215</v>
      </c>
      <c r="U24" s="2">
        <f t="shared" ca="1" si="3"/>
        <v>13.828195594434677</v>
      </c>
      <c r="V24" s="2">
        <f ca="1">$H24+VLOOKUP(V$3, regressions!$A$67:$B$71, 2, FALSE)</f>
        <v>49.018615070840468</v>
      </c>
      <c r="W24" s="2">
        <f ca="1">$H24+VLOOKUP(W$3, regressions!$A$67:$B$71, 2, FALSE)</f>
        <v>46.253737986847156</v>
      </c>
    </row>
    <row r="25" spans="1:23" x14ac:dyDescent="0.2">
      <c r="A25">
        <f t="shared" si="4"/>
        <v>2037</v>
      </c>
      <c r="B25">
        <v>192.43002300000001</v>
      </c>
      <c r="C25" s="1">
        <f>B25/regressions!$B$10</f>
        <v>33.177590172413794</v>
      </c>
      <c r="D25">
        <v>4.5631440000000003</v>
      </c>
      <c r="E25">
        <v>2.5697290000000002</v>
      </c>
      <c r="F25">
        <v>13.25</v>
      </c>
      <c r="G25" s="1">
        <f ca="1"/>
        <v>192.43002300000001</v>
      </c>
      <c r="H25" s="1">
        <f ca="1"/>
        <v>33.177590172413794</v>
      </c>
      <c r="I25" s="1">
        <f ca="1"/>
        <v>4.5631440000000003</v>
      </c>
      <c r="J25" s="1">
        <f ca="1"/>
        <v>2.5697290000000002</v>
      </c>
      <c r="K25" s="1">
        <f ca="1"/>
        <v>13.828195594434677</v>
      </c>
      <c r="L25" s="1"/>
      <c r="M25" s="1"/>
      <c r="N25">
        <f t="shared" si="0"/>
        <v>2037</v>
      </c>
      <c r="O25" s="2">
        <f t="shared" ca="1" si="1"/>
        <v>26.103022065900003</v>
      </c>
      <c r="P25" s="2">
        <f t="shared" ca="1" si="2"/>
        <v>13.7119909808</v>
      </c>
      <c r="Q25" s="2">
        <f ca="1">$H25+VLOOKUP(Q$3, regressions!$A$67:$B$71, 2, FALSE)</f>
        <v>32.576287929895514</v>
      </c>
      <c r="R25" s="2">
        <f ca="1">$H25+VLOOKUP(R$3, regressions!$A$67:$B$71, 2, FALSE)</f>
        <v>37.743967606170521</v>
      </c>
      <c r="S25" s="2">
        <f ca="1">$H25+VLOOKUP(S$3, regressions!$A$67:$B$71, 2, FALSE)</f>
        <v>46.920110019243246</v>
      </c>
      <c r="T25" s="2">
        <f ca="1">J25+regressions!$B$75</f>
        <v>4.1029771441005218</v>
      </c>
      <c r="U25" s="2">
        <f t="shared" ca="1" si="3"/>
        <v>13.828195594434677</v>
      </c>
      <c r="V25" s="2">
        <f ca="1">$H25+VLOOKUP(V$3, regressions!$A$67:$B$71, 2, FALSE)</f>
        <v>49.187337829461157</v>
      </c>
      <c r="W25" s="2">
        <f ca="1">$H25+VLOOKUP(W$3, regressions!$A$67:$B$71, 2, FALSE)</f>
        <v>46.422460745467845</v>
      </c>
    </row>
    <row r="26" spans="1:23" x14ac:dyDescent="0.2">
      <c r="A26">
        <f t="shared" si="4"/>
        <v>2038</v>
      </c>
      <c r="B26">
        <v>194.49366800000001</v>
      </c>
      <c r="C26" s="1">
        <f>B26/regressions!$B$10</f>
        <v>33.533391034482761</v>
      </c>
      <c r="D26">
        <v>4.5904030000000002</v>
      </c>
      <c r="E26">
        <v>2.575952</v>
      </c>
      <c r="F26">
        <v>13.25</v>
      </c>
      <c r="G26" s="1">
        <f ca="1"/>
        <v>194.49366800000001</v>
      </c>
      <c r="H26" s="1">
        <f ca="1"/>
        <v>33.533391034482761</v>
      </c>
      <c r="I26" s="1">
        <f ca="1"/>
        <v>4.5904030000000002</v>
      </c>
      <c r="J26" s="1">
        <f ca="1"/>
        <v>2.575952</v>
      </c>
      <c r="K26" s="1">
        <f ca="1"/>
        <v>13.828195594434677</v>
      </c>
      <c r="L26" s="1"/>
      <c r="M26" s="1"/>
      <c r="N26">
        <f t="shared" si="0"/>
        <v>2038</v>
      </c>
      <c r="O26" s="2">
        <f t="shared" ca="1" si="1"/>
        <v>26.378105944400005</v>
      </c>
      <c r="P26" s="2">
        <f t="shared" ca="1" si="2"/>
        <v>13.754465954600001</v>
      </c>
      <c r="Q26" s="2">
        <f ca="1">$H26+VLOOKUP(Q$3, regressions!$A$67:$B$71, 2, FALSE)</f>
        <v>32.932088791964482</v>
      </c>
      <c r="R26" s="2">
        <f ca="1">$H26+VLOOKUP(R$3, regressions!$A$67:$B$71, 2, FALSE)</f>
        <v>38.099768468239489</v>
      </c>
      <c r="S26" s="2">
        <f ca="1">$H26+VLOOKUP(S$3, regressions!$A$67:$B$71, 2, FALSE)</f>
        <v>47.275910881312214</v>
      </c>
      <c r="T26" s="2">
        <f ca="1">J26+regressions!$B$75</f>
        <v>4.1092001441005213</v>
      </c>
      <c r="U26" s="2">
        <f t="shared" ca="1" si="3"/>
        <v>13.828195594434677</v>
      </c>
      <c r="V26" s="2">
        <f ca="1">$H26+VLOOKUP(V$3, regressions!$A$67:$B$71, 2, FALSE)</f>
        <v>49.543138691530118</v>
      </c>
      <c r="W26" s="2">
        <f ca="1">$H26+VLOOKUP(W$3, regressions!$A$67:$B$71, 2, FALSE)</f>
        <v>46.778261607536813</v>
      </c>
    </row>
    <row r="27" spans="1:23" x14ac:dyDescent="0.2">
      <c r="A27">
        <f t="shared" si="4"/>
        <v>2039</v>
      </c>
      <c r="B27">
        <v>195.95594800000001</v>
      </c>
      <c r="C27" s="1">
        <f>B27/regressions!$B$10</f>
        <v>33.785508275862071</v>
      </c>
      <c r="D27">
        <v>4.5969499999999996</v>
      </c>
      <c r="E27">
        <v>2.5780150000000002</v>
      </c>
      <c r="F27">
        <v>13.25</v>
      </c>
      <c r="G27" s="1">
        <f ca="1"/>
        <v>195.95594800000001</v>
      </c>
      <c r="H27" s="1">
        <f ca="1"/>
        <v>33.785508275862071</v>
      </c>
      <c r="I27" s="1">
        <f ca="1"/>
        <v>4.5969499999999996</v>
      </c>
      <c r="J27" s="1">
        <f ca="1"/>
        <v>2.5780150000000002</v>
      </c>
      <c r="K27" s="1">
        <f ca="1"/>
        <v>13.828195594434677</v>
      </c>
      <c r="L27" s="1"/>
      <c r="M27" s="1"/>
      <c r="N27">
        <f t="shared" si="0"/>
        <v>2039</v>
      </c>
      <c r="O27" s="2">
        <f t="shared" ca="1" si="1"/>
        <v>26.573027868400004</v>
      </c>
      <c r="P27" s="2">
        <f t="shared" ca="1" si="2"/>
        <v>13.764667490000001</v>
      </c>
      <c r="Q27" s="2">
        <f ca="1">$H27+VLOOKUP(Q$3, regressions!$A$67:$B$71, 2, FALSE)</f>
        <v>33.184206033343791</v>
      </c>
      <c r="R27" s="2">
        <f ca="1">$H27+VLOOKUP(R$3, regressions!$A$67:$B$71, 2, FALSE)</f>
        <v>38.351885709618799</v>
      </c>
      <c r="S27" s="2">
        <f ca="1">$H27+VLOOKUP(S$3, regressions!$A$67:$B$71, 2, FALSE)</f>
        <v>47.528028122691524</v>
      </c>
      <c r="T27" s="2">
        <f ca="1">J27+regressions!$B$75</f>
        <v>4.1112631441005218</v>
      </c>
      <c r="U27" s="2">
        <f t="shared" ca="1" si="3"/>
        <v>13.828195594434677</v>
      </c>
      <c r="V27" s="2">
        <f ca="1">$H27+VLOOKUP(V$3, regressions!$A$67:$B$71, 2, FALSE)</f>
        <v>49.795255932909427</v>
      </c>
      <c r="W27" s="2">
        <f ca="1">$H27+VLOOKUP(W$3, regressions!$A$67:$B$71, 2, FALSE)</f>
        <v>47.030378848916122</v>
      </c>
    </row>
    <row r="28" spans="1:23" x14ac:dyDescent="0.2">
      <c r="A28">
        <f t="shared" si="4"/>
        <v>2040</v>
      </c>
      <c r="B28">
        <v>197.34399400000001</v>
      </c>
      <c r="C28" s="1">
        <f>B28/regressions!$B$10</f>
        <v>34.024826551724139</v>
      </c>
      <c r="D28">
        <v>4.774508</v>
      </c>
      <c r="E28">
        <v>2.582649</v>
      </c>
      <c r="F28">
        <v>13.25</v>
      </c>
      <c r="G28" s="1">
        <f ca="1"/>
        <v>197.34399400000001</v>
      </c>
      <c r="H28" s="1">
        <f ca="1"/>
        <v>34.024826551724139</v>
      </c>
      <c r="I28" s="1">
        <f ca="1"/>
        <v>4.774508</v>
      </c>
      <c r="J28" s="1">
        <f ca="1"/>
        <v>2.582649</v>
      </c>
      <c r="K28" s="1">
        <f ca="1"/>
        <v>13.828195594434677</v>
      </c>
      <c r="L28" s="1"/>
      <c r="M28" s="1"/>
      <c r="N28">
        <f t="shared" si="0"/>
        <v>2040</v>
      </c>
      <c r="O28" s="2">
        <f t="shared" ca="1" si="1"/>
        <v>26.758054400200002</v>
      </c>
      <c r="P28" s="2">
        <f t="shared" ca="1" si="2"/>
        <v>14.041338365600001</v>
      </c>
      <c r="Q28" s="2">
        <f ca="1">$H28+VLOOKUP(Q$3, regressions!$A$67:$B$71, 2, FALSE)</f>
        <v>33.42352430920586</v>
      </c>
      <c r="R28" s="2">
        <f ca="1">$H28+VLOOKUP(R$3, regressions!$A$67:$B$71, 2, FALSE)</f>
        <v>38.591203985480867</v>
      </c>
      <c r="S28" s="2">
        <f ca="1">$H28+VLOOKUP(S$3, regressions!$A$67:$B$71, 2, FALSE)</f>
        <v>47.767346398553592</v>
      </c>
      <c r="T28" s="2">
        <f ca="1">J28+regressions!$B$75</f>
        <v>4.1158971441005221</v>
      </c>
      <c r="U28" s="2">
        <f t="shared" ca="1" si="3"/>
        <v>13.828195594434677</v>
      </c>
      <c r="V28" s="2">
        <f ca="1">$H28+VLOOKUP(V$3, regressions!$A$67:$B$71, 2, FALSE)</f>
        <v>50.034574208771502</v>
      </c>
      <c r="W28" s="2">
        <f ca="1">$H28+VLOOKUP(W$3, regressions!$A$67:$B$71, 2, FALSE)</f>
        <v>47.26969712477819</v>
      </c>
    </row>
    <row r="29" spans="1:23" x14ac:dyDescent="0.2">
      <c r="A29">
        <f t="shared" si="4"/>
        <v>2041</v>
      </c>
      <c r="B29">
        <v>199.013824</v>
      </c>
      <c r="C29" s="1">
        <f>B29/regressions!$B$10</f>
        <v>34.312728275862071</v>
      </c>
      <c r="D29">
        <v>4.9015599999999999</v>
      </c>
      <c r="E29">
        <v>2.5849479999999998</v>
      </c>
      <c r="F29">
        <v>13.25</v>
      </c>
      <c r="G29" s="1">
        <f ca="1"/>
        <v>199.013824</v>
      </c>
      <c r="H29" s="1">
        <f ca="1"/>
        <v>34.312728275862071</v>
      </c>
      <c r="I29" s="1">
        <f ca="1"/>
        <v>4.9015599999999999</v>
      </c>
      <c r="J29" s="1">
        <f ca="1"/>
        <v>2.5849479999999998</v>
      </c>
      <c r="K29" s="1">
        <f ca="1"/>
        <v>13.828195594434677</v>
      </c>
      <c r="L29" s="1"/>
      <c r="M29" s="1"/>
      <c r="N29">
        <f t="shared" si="0"/>
        <v>2041</v>
      </c>
      <c r="O29" s="2">
        <f t="shared" ca="1" si="1"/>
        <v>26.9806427392</v>
      </c>
      <c r="P29" s="2">
        <f t="shared" ca="1" si="2"/>
        <v>14.239310792000001</v>
      </c>
      <c r="Q29" s="2">
        <f ca="1">$H29+VLOOKUP(Q$3, regressions!$A$67:$B$71, 2, FALSE)</f>
        <v>33.711426033343791</v>
      </c>
      <c r="R29" s="2">
        <f ca="1">$H29+VLOOKUP(R$3, regressions!$A$67:$B$71, 2, FALSE)</f>
        <v>38.879105709618798</v>
      </c>
      <c r="S29" s="2">
        <f ca="1">$H29+VLOOKUP(S$3, regressions!$A$67:$B$71, 2, FALSE)</f>
        <v>48.055248122691523</v>
      </c>
      <c r="T29" s="2">
        <f ca="1">J29+regressions!$B$75</f>
        <v>4.118196144100521</v>
      </c>
      <c r="U29" s="2">
        <f t="shared" ca="1" si="3"/>
        <v>13.828195594434677</v>
      </c>
      <c r="V29" s="2">
        <f ca="1">$H29+VLOOKUP(V$3, regressions!$A$67:$B$71, 2, FALSE)</f>
        <v>50.322475932909427</v>
      </c>
      <c r="W29" s="2">
        <f ca="1">$H29+VLOOKUP(W$3, regressions!$A$67:$B$71, 2, FALSE)</f>
        <v>47.557598848916122</v>
      </c>
    </row>
    <row r="30" spans="1:23" x14ac:dyDescent="0.2">
      <c r="A30">
        <f t="shared" si="4"/>
        <v>2042</v>
      </c>
      <c r="B30">
        <v>199.73071300000001</v>
      </c>
      <c r="C30" s="1">
        <f>B30/regressions!$B$10</f>
        <v>34.436329827586206</v>
      </c>
      <c r="D30">
        <v>4.9437389999999999</v>
      </c>
      <c r="E30">
        <v>2.5870329999999999</v>
      </c>
      <c r="F30">
        <v>13.25</v>
      </c>
      <c r="G30" s="1">
        <f ca="1"/>
        <v>199.73071300000001</v>
      </c>
      <c r="H30" s="1">
        <f ca="1"/>
        <v>34.436329827586206</v>
      </c>
      <c r="I30" s="1">
        <f ca="1"/>
        <v>4.9437389999999999</v>
      </c>
      <c r="J30" s="1">
        <f ca="1"/>
        <v>2.5870329999999999</v>
      </c>
      <c r="K30" s="1">
        <f ca="1"/>
        <v>13.828195594434677</v>
      </c>
      <c r="L30" s="1"/>
      <c r="M30" s="1"/>
      <c r="N30">
        <f t="shared" si="0"/>
        <v>2042</v>
      </c>
      <c r="O30" s="2">
        <f t="shared" ca="1" si="1"/>
        <v>27.076204042900002</v>
      </c>
      <c r="P30" s="2">
        <f t="shared" ca="1" si="2"/>
        <v>14.305034109800001</v>
      </c>
      <c r="Q30" s="2">
        <f ca="1">$H30+VLOOKUP(Q$3, regressions!$A$67:$B$71, 2, FALSE)</f>
        <v>33.835027585067927</v>
      </c>
      <c r="R30" s="2">
        <f ca="1">$H30+VLOOKUP(R$3, regressions!$A$67:$B$71, 2, FALSE)</f>
        <v>39.002707261342934</v>
      </c>
      <c r="S30" s="2">
        <f ca="1">$H30+VLOOKUP(S$3, regressions!$A$67:$B$71, 2, FALSE)</f>
        <v>48.178849674415659</v>
      </c>
      <c r="T30" s="2">
        <f ca="1">J30+regressions!$B$75</f>
        <v>4.120281144100522</v>
      </c>
      <c r="U30" s="2">
        <f t="shared" ca="1" si="3"/>
        <v>13.828195594434677</v>
      </c>
      <c r="V30" s="2">
        <f ca="1">$H30+VLOOKUP(V$3, regressions!$A$67:$B$71, 2, FALSE)</f>
        <v>50.446077484633562</v>
      </c>
      <c r="W30" s="2">
        <f ca="1">$H30+VLOOKUP(W$3, regressions!$A$67:$B$71, 2, FALSE)</f>
        <v>47.681200400640257</v>
      </c>
    </row>
    <row r="31" spans="1:23" x14ac:dyDescent="0.2">
      <c r="A31">
        <f t="shared" si="4"/>
        <v>2043</v>
      </c>
      <c r="B31">
        <v>200.64935299999999</v>
      </c>
      <c r="C31" s="1">
        <f>B31/regressions!$B$10</f>
        <v>34.594716034482758</v>
      </c>
      <c r="D31">
        <v>4.9797890000000002</v>
      </c>
      <c r="E31">
        <v>2.5912229999999998</v>
      </c>
      <c r="F31">
        <v>13.25</v>
      </c>
      <c r="G31" s="1">
        <f ca="1"/>
        <v>200.64935299999999</v>
      </c>
      <c r="H31" s="1">
        <f ca="1"/>
        <v>34.594716034482758</v>
      </c>
      <c r="I31" s="1">
        <f ca="1"/>
        <v>4.9797890000000002</v>
      </c>
      <c r="J31" s="1">
        <f ca="1"/>
        <v>2.5912229999999998</v>
      </c>
      <c r="K31" s="1">
        <f ca="1"/>
        <v>13.828195594434677</v>
      </c>
      <c r="L31" s="1"/>
      <c r="M31" s="1"/>
      <c r="N31">
        <f t="shared" si="0"/>
        <v>2043</v>
      </c>
      <c r="O31" s="2">
        <f t="shared" ca="1" si="1"/>
        <v>27.198658754900002</v>
      </c>
      <c r="P31" s="2">
        <f t="shared" ca="1" si="2"/>
        <v>14.361207219800001</v>
      </c>
      <c r="Q31" s="2">
        <f ca="1">$H31+VLOOKUP(Q$3, regressions!$A$67:$B$71, 2, FALSE)</f>
        <v>33.993413791964478</v>
      </c>
      <c r="R31" s="2">
        <f ca="1">$H31+VLOOKUP(R$3, regressions!$A$67:$B$71, 2, FALSE)</f>
        <v>39.161093468239486</v>
      </c>
      <c r="S31" s="2">
        <f ca="1">$H31+VLOOKUP(S$3, regressions!$A$67:$B$71, 2, FALSE)</f>
        <v>48.33723588131221</v>
      </c>
      <c r="T31" s="2">
        <f ca="1">J31+regressions!$B$75</f>
        <v>4.1244711441005215</v>
      </c>
      <c r="U31" s="2">
        <f t="shared" ca="1" si="3"/>
        <v>13.828195594434677</v>
      </c>
      <c r="V31" s="2">
        <f ca="1">$H31+VLOOKUP(V$3, regressions!$A$67:$B$71, 2, FALSE)</f>
        <v>50.604463691530114</v>
      </c>
      <c r="W31" s="2">
        <f ca="1">$H31+VLOOKUP(W$3, regressions!$A$67:$B$71, 2, FALSE)</f>
        <v>47.839586607536809</v>
      </c>
    </row>
    <row r="32" spans="1:23" x14ac:dyDescent="0.2">
      <c r="A32">
        <f t="shared" si="4"/>
        <v>2044</v>
      </c>
      <c r="B32">
        <v>203.03945899999999</v>
      </c>
      <c r="C32" s="1">
        <f>B32/regressions!$B$10</f>
        <v>35.006803275862069</v>
      </c>
      <c r="D32">
        <v>5.0845549999999999</v>
      </c>
      <c r="E32">
        <v>2.5935570000000001</v>
      </c>
      <c r="F32">
        <v>13.25</v>
      </c>
      <c r="G32" s="1">
        <f ca="1"/>
        <v>203.03945899999999</v>
      </c>
      <c r="H32" s="1">
        <f ca="1"/>
        <v>35.006803275862069</v>
      </c>
      <c r="I32" s="1">
        <f ca="1"/>
        <v>5.0845549999999999</v>
      </c>
      <c r="J32" s="1">
        <f ca="1"/>
        <v>2.5935570000000001</v>
      </c>
      <c r="K32" s="1">
        <f ca="1"/>
        <v>13.828195594434677</v>
      </c>
      <c r="L32" s="1"/>
      <c r="M32" s="1"/>
      <c r="N32">
        <f t="shared" si="0"/>
        <v>2044</v>
      </c>
      <c r="O32" s="2">
        <f t="shared" ca="1" si="1"/>
        <v>27.5172598847</v>
      </c>
      <c r="P32" s="2">
        <f t="shared" ca="1" si="2"/>
        <v>14.524453601000001</v>
      </c>
      <c r="Q32" s="2">
        <f ca="1">$H32+VLOOKUP(Q$3, regressions!$A$67:$B$71, 2, FALSE)</f>
        <v>34.405501033343789</v>
      </c>
      <c r="R32" s="2">
        <f ca="1">$H32+VLOOKUP(R$3, regressions!$A$67:$B$71, 2, FALSE)</f>
        <v>39.573180709618796</v>
      </c>
      <c r="S32" s="2">
        <f ca="1">$H32+VLOOKUP(S$3, regressions!$A$67:$B$71, 2, FALSE)</f>
        <v>48.749323122691521</v>
      </c>
      <c r="T32" s="2">
        <f ca="1">J32+regressions!$B$75</f>
        <v>4.1268051441005218</v>
      </c>
      <c r="U32" s="2">
        <f t="shared" ca="1" si="3"/>
        <v>13.828195594434677</v>
      </c>
      <c r="V32" s="2">
        <f ca="1">$H32+VLOOKUP(V$3, regressions!$A$67:$B$71, 2, FALSE)</f>
        <v>51.016550932909425</v>
      </c>
      <c r="W32" s="2">
        <f ca="1">$H32+VLOOKUP(W$3, regressions!$A$67:$B$71, 2, FALSE)</f>
        <v>48.25167384891612</v>
      </c>
    </row>
    <row r="33" spans="1:25" x14ac:dyDescent="0.2">
      <c r="A33">
        <f t="shared" si="4"/>
        <v>2045</v>
      </c>
      <c r="B33">
        <v>204.370743</v>
      </c>
      <c r="C33" s="1">
        <f>B33/regressions!$B$10</f>
        <v>35.236335000000004</v>
      </c>
      <c r="D33">
        <v>5.1708610000000004</v>
      </c>
      <c r="E33">
        <v>2.596479</v>
      </c>
      <c r="F33">
        <v>13.25</v>
      </c>
      <c r="G33" s="1">
        <f ca="1"/>
        <v>204.370743</v>
      </c>
      <c r="H33" s="1">
        <f ca="1"/>
        <v>35.236335000000004</v>
      </c>
      <c r="I33" s="1">
        <f ca="1"/>
        <v>5.1708610000000004</v>
      </c>
      <c r="J33" s="1">
        <f ca="1"/>
        <v>2.596479</v>
      </c>
      <c r="K33" s="1">
        <f ca="1"/>
        <v>13.828195594434677</v>
      </c>
      <c r="L33" s="1"/>
      <c r="M33" s="1"/>
      <c r="N33">
        <f t="shared" si="0"/>
        <v>2045</v>
      </c>
      <c r="O33" s="2">
        <f t="shared" ca="1" si="1"/>
        <v>27.694720041900002</v>
      </c>
      <c r="P33" s="2">
        <f t="shared" ca="1" si="2"/>
        <v>14.6589356102</v>
      </c>
      <c r="Q33" s="2">
        <f ca="1">$H33+VLOOKUP(Q$3, regressions!$A$67:$B$71, 2, FALSE)</f>
        <v>34.635032757481724</v>
      </c>
      <c r="R33" s="2">
        <f ca="1">$H33+VLOOKUP(R$3, regressions!$A$67:$B$71, 2, FALSE)</f>
        <v>39.802712433756732</v>
      </c>
      <c r="S33" s="2">
        <f ca="1">$H33+VLOOKUP(S$3, regressions!$A$67:$B$71, 2, FALSE)</f>
        <v>48.978854846829456</v>
      </c>
      <c r="T33" s="2">
        <f ca="1">J33+regressions!$B$75</f>
        <v>4.1297271441005217</v>
      </c>
      <c r="U33" s="2">
        <f t="shared" ca="1" si="3"/>
        <v>13.828195594434677</v>
      </c>
      <c r="V33" s="2">
        <f ca="1">$H33+VLOOKUP(V$3, regressions!$A$67:$B$71, 2, FALSE)</f>
        <v>51.246082657047367</v>
      </c>
      <c r="W33" s="2">
        <f ca="1">$H33+VLOOKUP(W$3, regressions!$A$67:$B$71, 2, FALSE)</f>
        <v>48.481205573054055</v>
      </c>
    </row>
    <row r="34" spans="1:25" x14ac:dyDescent="0.2">
      <c r="A34">
        <f t="shared" si="4"/>
        <v>2046</v>
      </c>
      <c r="B34">
        <v>206.49691799999999</v>
      </c>
      <c r="C34" s="1">
        <f>B34/regressions!$B$10</f>
        <v>35.602916896551726</v>
      </c>
      <c r="D34">
        <v>5.2381440000000001</v>
      </c>
      <c r="E34">
        <v>2.598935</v>
      </c>
      <c r="F34">
        <v>13.25</v>
      </c>
      <c r="G34" s="1">
        <f ca="1"/>
        <v>206.49691799999999</v>
      </c>
      <c r="H34" s="1">
        <f ca="1"/>
        <v>35.602916896551726</v>
      </c>
      <c r="I34" s="1">
        <f ca="1"/>
        <v>5.2381440000000001</v>
      </c>
      <c r="J34" s="1">
        <f ca="1"/>
        <v>2.598935</v>
      </c>
      <c r="K34" s="1">
        <f ca="1"/>
        <v>13.828195594434677</v>
      </c>
      <c r="L34" s="1"/>
      <c r="M34" s="1"/>
      <c r="N34">
        <f t="shared" si="0"/>
        <v>2046</v>
      </c>
      <c r="O34" s="2">
        <f t="shared" ca="1" si="1"/>
        <v>27.978139169400002</v>
      </c>
      <c r="P34" s="2">
        <f t="shared" ca="1" si="2"/>
        <v>14.763775980800002</v>
      </c>
      <c r="Q34" s="2">
        <f ca="1">$H34+VLOOKUP(Q$3, regressions!$A$67:$B$71, 2, FALSE)</f>
        <v>35.001614654033446</v>
      </c>
      <c r="R34" s="2">
        <f ca="1">$H34+VLOOKUP(R$3, regressions!$A$67:$B$71, 2, FALSE)</f>
        <v>40.169294330308453</v>
      </c>
      <c r="S34" s="2">
        <f ca="1">$H34+VLOOKUP(S$3, regressions!$A$67:$B$71, 2, FALSE)</f>
        <v>49.345436743381178</v>
      </c>
      <c r="T34" s="2">
        <f ca="1">J34+regressions!$B$75</f>
        <v>4.1321831441005212</v>
      </c>
      <c r="U34" s="2">
        <f t="shared" ca="1" si="3"/>
        <v>13.828195594434677</v>
      </c>
      <c r="V34" s="2">
        <f ca="1">$H34+VLOOKUP(V$3, regressions!$A$67:$B$71, 2, FALSE)</f>
        <v>51.612664553599089</v>
      </c>
      <c r="W34" s="2">
        <f ca="1">$H34+VLOOKUP(W$3, regressions!$A$67:$B$71, 2, FALSE)</f>
        <v>48.847787469605777</v>
      </c>
    </row>
    <row r="35" spans="1:25" x14ac:dyDescent="0.2">
      <c r="A35">
        <f t="shared" si="4"/>
        <v>2047</v>
      </c>
      <c r="B35">
        <v>207.48144500000001</v>
      </c>
      <c r="C35" s="1">
        <f>B35/regressions!$B$10</f>
        <v>35.772662931034482</v>
      </c>
      <c r="D35">
        <v>5.2598549999999999</v>
      </c>
      <c r="E35">
        <v>2.6065550000000002</v>
      </c>
      <c r="F35">
        <v>13.25</v>
      </c>
      <c r="G35" s="1">
        <f ca="1"/>
        <v>207.48144500000001</v>
      </c>
      <c r="H35" s="1">
        <f ca="1"/>
        <v>35.772662931034482</v>
      </c>
      <c r="I35" s="1">
        <f ca="1"/>
        <v>5.2598549999999999</v>
      </c>
      <c r="J35" s="1">
        <f ca="1"/>
        <v>2.6065550000000002</v>
      </c>
      <c r="K35" s="1">
        <f ca="1"/>
        <v>13.828195594434677</v>
      </c>
      <c r="L35" s="1"/>
      <c r="M35" s="1"/>
      <c r="N35">
        <f t="shared" si="0"/>
        <v>2047</v>
      </c>
      <c r="O35" s="2">
        <f t="shared" ca="1" si="1"/>
        <v>28.109376618500004</v>
      </c>
      <c r="P35" s="2">
        <f t="shared" ca="1" si="2"/>
        <v>14.797606061</v>
      </c>
      <c r="Q35" s="2">
        <f ca="1">$H35+VLOOKUP(Q$3, regressions!$A$67:$B$71, 2, FALSE)</f>
        <v>35.171360688516202</v>
      </c>
      <c r="R35" s="2">
        <f ca="1">$H35+VLOOKUP(R$3, regressions!$A$67:$B$71, 2, FALSE)</f>
        <v>40.339040364791209</v>
      </c>
      <c r="S35" s="2">
        <f ca="1">$H35+VLOOKUP(S$3, regressions!$A$67:$B$71, 2, FALSE)</f>
        <v>49.515182777863934</v>
      </c>
      <c r="T35" s="2">
        <f ca="1">J35+regressions!$B$75</f>
        <v>4.1398031441005223</v>
      </c>
      <c r="U35" s="2">
        <f t="shared" ca="1" si="3"/>
        <v>13.828195594434677</v>
      </c>
      <c r="V35" s="2">
        <f ca="1">$H35+VLOOKUP(V$3, regressions!$A$67:$B$71, 2, FALSE)</f>
        <v>51.782410588081845</v>
      </c>
      <c r="W35" s="2">
        <f ca="1">$H35+VLOOKUP(W$3, regressions!$A$67:$B$71, 2, FALSE)</f>
        <v>49.017533504088533</v>
      </c>
    </row>
    <row r="36" spans="1:25" x14ac:dyDescent="0.2">
      <c r="A36">
        <f t="shared" si="4"/>
        <v>2048</v>
      </c>
      <c r="B36">
        <v>208.03312700000001</v>
      </c>
      <c r="C36" s="1">
        <f>B36/regressions!$B$10</f>
        <v>35.867780517241378</v>
      </c>
      <c r="D36">
        <v>5.356941</v>
      </c>
      <c r="E36">
        <v>2.610417</v>
      </c>
      <c r="F36">
        <v>13.25</v>
      </c>
      <c r="G36" s="1">
        <f ca="1"/>
        <v>208.03312700000001</v>
      </c>
      <c r="H36" s="1">
        <f ca="1"/>
        <v>35.867780517241378</v>
      </c>
      <c r="I36" s="1">
        <f ca="1"/>
        <v>5.356941</v>
      </c>
      <c r="J36" s="1">
        <f ca="1"/>
        <v>2.610417</v>
      </c>
      <c r="K36" s="1">
        <f ca="1"/>
        <v>13.828195594434677</v>
      </c>
      <c r="L36" s="1"/>
      <c r="M36" s="1"/>
      <c r="N36">
        <f t="shared" si="0"/>
        <v>2048</v>
      </c>
      <c r="O36" s="2">
        <f t="shared" ca="1" si="1"/>
        <v>28.182915829100004</v>
      </c>
      <c r="P36" s="2">
        <f t="shared" ca="1" si="2"/>
        <v>14.9488854662</v>
      </c>
      <c r="Q36" s="2">
        <f ca="1">$H36+VLOOKUP(Q$3, regressions!$A$67:$B$71, 2, FALSE)</f>
        <v>35.266478274723099</v>
      </c>
      <c r="R36" s="2">
        <f ca="1">$H36+VLOOKUP(R$3, regressions!$A$67:$B$71, 2, FALSE)</f>
        <v>40.434157950998106</v>
      </c>
      <c r="S36" s="2">
        <f ca="1">$H36+VLOOKUP(S$3, regressions!$A$67:$B$71, 2, FALSE)</f>
        <v>49.610300364070831</v>
      </c>
      <c r="T36" s="2">
        <f ca="1">J36+regressions!$B$75</f>
        <v>4.1436651441005221</v>
      </c>
      <c r="U36" s="2">
        <f t="shared" ca="1" si="3"/>
        <v>13.828195594434677</v>
      </c>
      <c r="V36" s="2">
        <f ca="1">$H36+VLOOKUP(V$3, regressions!$A$67:$B$71, 2, FALSE)</f>
        <v>51.877528174288742</v>
      </c>
      <c r="W36" s="2">
        <f ca="1">$H36+VLOOKUP(W$3, regressions!$A$67:$B$71, 2, FALSE)</f>
        <v>49.112651090295429</v>
      </c>
    </row>
    <row r="37" spans="1:25" x14ac:dyDescent="0.2">
      <c r="A37">
        <f t="shared" si="4"/>
        <v>2049</v>
      </c>
      <c r="B37">
        <v>210.24243200000001</v>
      </c>
      <c r="C37" s="1">
        <f>B37/regressions!$B$10</f>
        <v>36.248695172413797</v>
      </c>
      <c r="D37">
        <v>5.4229969999999996</v>
      </c>
      <c r="E37">
        <v>2.6157349999999999</v>
      </c>
      <c r="F37">
        <v>13.25</v>
      </c>
      <c r="G37" s="1">
        <f ca="1"/>
        <v>210.24243200000001</v>
      </c>
      <c r="H37" s="1">
        <f ca="1"/>
        <v>36.248695172413797</v>
      </c>
      <c r="I37" s="1">
        <f ca="1"/>
        <v>5.4229969999999996</v>
      </c>
      <c r="J37" s="1">
        <f ca="1"/>
        <v>2.6157349999999999</v>
      </c>
      <c r="K37" s="1">
        <f ca="1"/>
        <v>13.828195594434677</v>
      </c>
      <c r="L37" s="1"/>
      <c r="M37" s="1"/>
      <c r="N37">
        <f t="shared" si="0"/>
        <v>2049</v>
      </c>
      <c r="O37" s="2">
        <f t="shared" ca="1" si="1"/>
        <v>28.477416185600003</v>
      </c>
      <c r="P37" s="2">
        <f t="shared" ca="1" si="2"/>
        <v>15.051813925400001</v>
      </c>
      <c r="Q37" s="2">
        <f ca="1">$H37+VLOOKUP(Q$3, regressions!$A$67:$B$71, 2, FALSE)</f>
        <v>35.647392929895517</v>
      </c>
      <c r="R37" s="2">
        <f ca="1">$H37+VLOOKUP(R$3, regressions!$A$67:$B$71, 2, FALSE)</f>
        <v>40.815072606170524</v>
      </c>
      <c r="S37" s="2">
        <f ca="1">$H37+VLOOKUP(S$3, regressions!$A$67:$B$71, 2, FALSE)</f>
        <v>49.991215019243249</v>
      </c>
      <c r="T37" s="2">
        <f ca="1">J37+regressions!$B$75</f>
        <v>4.1489831441005212</v>
      </c>
      <c r="U37" s="2">
        <f t="shared" ca="1" si="3"/>
        <v>13.828195594434677</v>
      </c>
      <c r="V37" s="2">
        <f ca="1">$H37+VLOOKUP(V$3, regressions!$A$67:$B$71, 2, FALSE)</f>
        <v>52.25844282946116</v>
      </c>
      <c r="W37" s="2">
        <f ca="1">$H37+VLOOKUP(W$3, regressions!$A$67:$B$71, 2, FALSE)</f>
        <v>49.493565745467848</v>
      </c>
    </row>
    <row r="38" spans="1:25" x14ac:dyDescent="0.2">
      <c r="A38">
        <f t="shared" si="4"/>
        <v>2050</v>
      </c>
      <c r="B38">
        <v>211.683899</v>
      </c>
      <c r="C38" s="1">
        <f>B38/regressions!$B$10</f>
        <v>36.497223965517243</v>
      </c>
      <c r="D38">
        <v>5.4589030000000003</v>
      </c>
      <c r="E38">
        <v>2.6184440000000002</v>
      </c>
      <c r="F38">
        <v>13.25</v>
      </c>
      <c r="G38" s="1">
        <f ca="1"/>
        <v>211.683899</v>
      </c>
      <c r="H38" s="1">
        <f ca="1"/>
        <v>36.497223965517243</v>
      </c>
      <c r="I38" s="1">
        <f ca="1"/>
        <v>5.4589030000000003</v>
      </c>
      <c r="J38" s="1">
        <f ca="1"/>
        <v>2.6184440000000002</v>
      </c>
      <c r="K38" s="1">
        <f ca="1"/>
        <v>13.828195594434677</v>
      </c>
      <c r="L38" s="1"/>
      <c r="M38" s="1"/>
      <c r="N38">
        <f t="shared" si="0"/>
        <v>2050</v>
      </c>
      <c r="O38" s="2">
        <f t="shared" ca="1" si="1"/>
        <v>28.669563736700002</v>
      </c>
      <c r="P38" s="2">
        <f t="shared" ca="1" si="2"/>
        <v>15.107762654600002</v>
      </c>
      <c r="Q38" s="2">
        <f ca="1">$H38+VLOOKUP(Q$3, regressions!$A$67:$B$71, 2, FALSE)</f>
        <v>35.895921722998963</v>
      </c>
      <c r="R38" s="2">
        <f ca="1">$H38+VLOOKUP(R$3, regressions!$A$67:$B$71, 2, FALSE)</f>
        <v>41.063601399273971</v>
      </c>
      <c r="S38" s="2">
        <f ca="1">$H38+VLOOKUP(S$3, regressions!$A$67:$B$71, 2, FALSE)</f>
        <v>50.239743812346696</v>
      </c>
      <c r="T38" s="2">
        <f ca="1">J38+regressions!$B$75</f>
        <v>4.1516921441005223</v>
      </c>
      <c r="U38" s="2">
        <f t="shared" ca="1" si="3"/>
        <v>13.828195594434677</v>
      </c>
      <c r="V38" s="2">
        <f ca="1">$H38+VLOOKUP(V$3, regressions!$A$67:$B$71, 2, FALSE)</f>
        <v>52.506971622564606</v>
      </c>
      <c r="W38" s="2">
        <f ca="1">$H38+VLOOKUP(W$3, regressions!$A$67:$B$71, 2, FALSE)</f>
        <v>49.742094538571294</v>
      </c>
    </row>
    <row r="39" spans="1:25" x14ac:dyDescent="0.2">
      <c r="B39" s="1"/>
      <c r="C39" s="1"/>
      <c r="D39" s="1"/>
      <c r="E39" s="1"/>
      <c r="F39" s="6"/>
      <c r="G39" s="8"/>
      <c r="H39" s="8"/>
      <c r="N39" s="9"/>
    </row>
    <row r="40" spans="1:25" x14ac:dyDescent="0.2">
      <c r="A40" t="s">
        <v>54</v>
      </c>
      <c r="B40">
        <v>1</v>
      </c>
      <c r="F40" t="s">
        <v>8</v>
      </c>
      <c r="J40" s="19" t="s">
        <v>58</v>
      </c>
      <c r="K40" s="19"/>
      <c r="L40" s="19"/>
      <c r="M40" s="19"/>
      <c r="N40" t="str">
        <f t="shared" ref="N40:W40" si="5">N3</f>
        <v>fuel_type</v>
      </c>
      <c r="O40" t="str">
        <f t="shared" si="5"/>
        <v>LNG</v>
      </c>
      <c r="P40" t="str">
        <f t="shared" si="5"/>
        <v>LNG</v>
      </c>
      <c r="Q40" t="str">
        <f t="shared" si="5"/>
        <v>LSFO</v>
      </c>
      <c r="R40" t="str">
        <f t="shared" si="5"/>
        <v>Diesel</v>
      </c>
      <c r="S40" t="str">
        <f t="shared" si="5"/>
        <v>Biodiesel</v>
      </c>
      <c r="T40" t="str">
        <f t="shared" si="5"/>
        <v>Coal</v>
      </c>
      <c r="U40" t="str">
        <f t="shared" si="5"/>
        <v>Pellet-Biomass</v>
      </c>
      <c r="V40" t="str">
        <f t="shared" si="5"/>
        <v>Motor Diesel</v>
      </c>
      <c r="W40" t="str">
        <f t="shared" si="5"/>
        <v>Motor Gasoline</v>
      </c>
    </row>
    <row r="41" spans="1:25" x14ac:dyDescent="0.2">
      <c r="F41" t="s">
        <v>9</v>
      </c>
      <c r="G41" t="s">
        <v>7</v>
      </c>
      <c r="N41" t="str">
        <f t="shared" ref="N41:W41" si="6">N4</f>
        <v>tier</v>
      </c>
      <c r="O41" t="str">
        <f t="shared" si="6"/>
        <v>bulk</v>
      </c>
      <c r="P41" t="str">
        <f t="shared" si="6"/>
        <v>container</v>
      </c>
      <c r="Q41" t="str">
        <f t="shared" si="6"/>
        <v>base</v>
      </c>
      <c r="R41" t="str">
        <f t="shared" si="6"/>
        <v>base</v>
      </c>
      <c r="S41" t="str">
        <f t="shared" si="6"/>
        <v>base</v>
      </c>
      <c r="T41" t="str">
        <f t="shared" si="6"/>
        <v>base</v>
      </c>
      <c r="U41" t="str">
        <f t="shared" si="6"/>
        <v>base</v>
      </c>
      <c r="V41" t="str">
        <f t="shared" si="6"/>
        <v>base</v>
      </c>
      <c r="W41" t="str">
        <f t="shared" si="6"/>
        <v>base</v>
      </c>
    </row>
    <row r="42" spans="1:25" x14ac:dyDescent="0.2">
      <c r="A42" t="s">
        <v>0</v>
      </c>
      <c r="F42" t="s">
        <v>10</v>
      </c>
      <c r="G42" s="4">
        <v>1030000</v>
      </c>
      <c r="H42" s="4"/>
      <c r="N42" t="s">
        <v>25</v>
      </c>
      <c r="O42" s="10">
        <f>C57</f>
        <v>51113806</v>
      </c>
      <c r="P42" s="10">
        <f>G58</f>
        <v>34757388.080000006</v>
      </c>
      <c r="Q42" s="3"/>
      <c r="R42" s="3"/>
      <c r="S42" s="3"/>
      <c r="T42" s="3"/>
      <c r="U42" s="3"/>
      <c r="V42" s="3"/>
      <c r="W42" s="3"/>
    </row>
    <row r="43" spans="1:25" x14ac:dyDescent="0.2">
      <c r="A43" t="s">
        <v>1</v>
      </c>
      <c r="B43" t="s">
        <v>2</v>
      </c>
      <c r="C43" t="s">
        <v>12</v>
      </c>
      <c r="D43" t="s">
        <v>3</v>
      </c>
      <c r="F43" t="s">
        <v>11</v>
      </c>
      <c r="G43" s="10">
        <v>51113806</v>
      </c>
      <c r="H43" t="s">
        <v>23</v>
      </c>
      <c r="X43" s="4"/>
      <c r="Y43" s="4"/>
    </row>
    <row r="44" spans="1:25" x14ac:dyDescent="0.2">
      <c r="A44">
        <v>20</v>
      </c>
      <c r="B44" s="2">
        <f>A44/5.8</f>
        <v>3.4482758620689657</v>
      </c>
      <c r="C44">
        <v>3.12</v>
      </c>
      <c r="D44" s="2">
        <f>0.1333*A44+0.4521</f>
        <v>3.1181000000000001</v>
      </c>
      <c r="H44" t="s">
        <v>24</v>
      </c>
      <c r="J44" s="19" t="s">
        <v>58</v>
      </c>
      <c r="K44" s="19"/>
      <c r="L44" s="19"/>
      <c r="M44" s="19"/>
      <c r="Q44" s="10"/>
      <c r="R44" s="10"/>
      <c r="S44" s="10"/>
      <c r="T44" s="10"/>
      <c r="U44" s="10"/>
      <c r="V44" s="10"/>
      <c r="W44" s="10"/>
      <c r="X44" s="10"/>
      <c r="Y44" s="10"/>
    </row>
    <row r="45" spans="1:25" x14ac:dyDescent="0.2">
      <c r="A45">
        <v>30</v>
      </c>
      <c r="B45" s="2">
        <f t="shared" ref="B45:B54" si="7">A45/5.8</f>
        <v>5.1724137931034484</v>
      </c>
      <c r="C45">
        <v>4.45</v>
      </c>
      <c r="D45" s="2">
        <f t="shared" ref="D45:D54" si="8">0.1333*A45+0.4521</f>
        <v>4.4511000000000003</v>
      </c>
      <c r="N45" s="7" t="s">
        <v>44</v>
      </c>
    </row>
    <row r="46" spans="1:25" x14ac:dyDescent="0.2">
      <c r="A46">
        <v>40</v>
      </c>
      <c r="B46" s="2">
        <f t="shared" si="7"/>
        <v>6.8965517241379315</v>
      </c>
      <c r="C46">
        <v>5.78</v>
      </c>
      <c r="D46" s="2">
        <f t="shared" si="8"/>
        <v>5.7840999999999996</v>
      </c>
      <c r="F46" t="s">
        <v>47</v>
      </c>
      <c r="G46" t="s">
        <v>48</v>
      </c>
      <c r="H46" t="s">
        <v>26</v>
      </c>
      <c r="I46" t="s">
        <v>40</v>
      </c>
      <c r="N46" t="s">
        <v>38</v>
      </c>
      <c r="O46" t="str">
        <f t="shared" ref="O46:T47" si="9">O40</f>
        <v>LNG</v>
      </c>
      <c r="P46" t="str">
        <f t="shared" si="9"/>
        <v>LNG</v>
      </c>
      <c r="Q46" t="str">
        <f t="shared" si="9"/>
        <v>LSFO</v>
      </c>
      <c r="R46" t="str">
        <f t="shared" si="9"/>
        <v>Diesel</v>
      </c>
      <c r="S46" t="str">
        <f t="shared" si="9"/>
        <v>Biodiesel</v>
      </c>
      <c r="T46" t="str">
        <f t="shared" si="9"/>
        <v>Coal</v>
      </c>
      <c r="U46" t="str">
        <f t="shared" ref="U46:W46" si="10">U40</f>
        <v>Pellet-Biomass</v>
      </c>
      <c r="V46" t="str">
        <f t="shared" si="10"/>
        <v>Motor Diesel</v>
      </c>
      <c r="W46" t="str">
        <f t="shared" si="10"/>
        <v>Motor Gasoline</v>
      </c>
    </row>
    <row r="47" spans="1:25" x14ac:dyDescent="0.2">
      <c r="A47">
        <v>50</v>
      </c>
      <c r="B47" s="2">
        <f t="shared" si="7"/>
        <v>8.6206896551724146</v>
      </c>
      <c r="C47">
        <v>7.12</v>
      </c>
      <c r="D47" s="2">
        <f t="shared" si="8"/>
        <v>7.1170999999999998</v>
      </c>
      <c r="F47" s="13">
        <v>0.06</v>
      </c>
      <c r="G47" s="13">
        <f>(1+interest_rate)*(1+inflation_rate)-1</f>
        <v>6.0000000000000053E-2</v>
      </c>
      <c r="H47">
        <v>20</v>
      </c>
      <c r="I47">
        <v>2018</v>
      </c>
      <c r="J47" s="13"/>
      <c r="K47" s="13"/>
      <c r="L47" s="13"/>
      <c r="M47" s="13"/>
      <c r="N47" t="s">
        <v>19</v>
      </c>
      <c r="O47" t="str">
        <f t="shared" si="9"/>
        <v>bulk</v>
      </c>
      <c r="P47" t="str">
        <f t="shared" si="9"/>
        <v>container</v>
      </c>
      <c r="Q47" t="str">
        <f t="shared" si="9"/>
        <v>base</v>
      </c>
      <c r="R47" t="str">
        <f t="shared" si="9"/>
        <v>base</v>
      </c>
      <c r="S47" t="str">
        <f t="shared" si="9"/>
        <v>base</v>
      </c>
      <c r="T47" t="str">
        <f t="shared" si="9"/>
        <v>base</v>
      </c>
      <c r="U47" t="str">
        <f t="shared" ref="U47:W47" si="11">U41</f>
        <v>base</v>
      </c>
      <c r="V47" t="str">
        <f t="shared" si="11"/>
        <v>base</v>
      </c>
      <c r="W47" t="str">
        <f t="shared" si="11"/>
        <v>base</v>
      </c>
    </row>
    <row r="48" spans="1:25" x14ac:dyDescent="0.2">
      <c r="A48">
        <v>60</v>
      </c>
      <c r="B48" s="2">
        <f t="shared" si="7"/>
        <v>10.344827586206897</v>
      </c>
      <c r="C48">
        <v>8.4499999999999993</v>
      </c>
      <c r="D48" s="2">
        <f t="shared" si="8"/>
        <v>8.4501000000000008</v>
      </c>
      <c r="N48" t="s">
        <v>43</v>
      </c>
      <c r="O48" s="3">
        <f>B60/O42</f>
        <v>1.0715097344603173</v>
      </c>
      <c r="P48" s="3">
        <f>G56/P42</f>
        <v>0.66258123654713841</v>
      </c>
      <c r="Q48">
        <v>0</v>
      </c>
      <c r="R48">
        <v>0</v>
      </c>
      <c r="S48">
        <v>0</v>
      </c>
      <c r="T48">
        <v>0</v>
      </c>
      <c r="U48">
        <v>0</v>
      </c>
      <c r="V48">
        <v>0</v>
      </c>
      <c r="W48">
        <v>0</v>
      </c>
    </row>
    <row r="49" spans="1:23" x14ac:dyDescent="0.2">
      <c r="A49">
        <v>70</v>
      </c>
      <c r="B49" s="2">
        <f t="shared" si="7"/>
        <v>12.068965517241379</v>
      </c>
      <c r="C49">
        <v>9.7799999999999994</v>
      </c>
      <c r="D49" s="2">
        <f t="shared" si="8"/>
        <v>9.7830999999999992</v>
      </c>
      <c r="F49" t="s">
        <v>32</v>
      </c>
      <c r="G49" t="s">
        <v>27</v>
      </c>
      <c r="H49" t="s">
        <v>28</v>
      </c>
      <c r="N49">
        <v>5</v>
      </c>
      <c r="O49" s="18">
        <f t="dataTable" ref="O49:W53" dt2D="0" dtr="0" r1="H47"/>
        <v>1.7119163029513489</v>
      </c>
      <c r="P49" s="3">
        <v>1.8041543824246395</v>
      </c>
      <c r="Q49">
        <v>0</v>
      </c>
      <c r="R49">
        <v>0</v>
      </c>
      <c r="S49">
        <v>0</v>
      </c>
      <c r="T49">
        <v>0</v>
      </c>
      <c r="U49">
        <v>0</v>
      </c>
      <c r="V49">
        <v>0</v>
      </c>
      <c r="W49">
        <v>0</v>
      </c>
    </row>
    <row r="50" spans="1:23" x14ac:dyDescent="0.2">
      <c r="A50">
        <v>80</v>
      </c>
      <c r="B50" s="2">
        <f t="shared" si="7"/>
        <v>13.793103448275863</v>
      </c>
      <c r="C50">
        <v>11.11</v>
      </c>
      <c r="D50" s="2">
        <f t="shared" si="8"/>
        <v>11.116099999999999</v>
      </c>
      <c r="F50" t="s">
        <v>29</v>
      </c>
      <c r="G50" s="5">
        <v>148152158</v>
      </c>
      <c r="H50">
        <f>280+383</f>
        <v>663</v>
      </c>
      <c r="N50">
        <v>10</v>
      </c>
      <c r="O50" s="3">
        <v>1.2790644066877432</v>
      </c>
      <c r="P50" s="3">
        <v>1.0325631383170208</v>
      </c>
      <c r="Q50">
        <v>0</v>
      </c>
      <c r="R50">
        <v>0</v>
      </c>
      <c r="S50">
        <v>0</v>
      </c>
      <c r="T50">
        <v>0</v>
      </c>
      <c r="U50">
        <v>0</v>
      </c>
      <c r="V50">
        <v>0</v>
      </c>
      <c r="W50">
        <v>0</v>
      </c>
    </row>
    <row r="51" spans="1:23" x14ac:dyDescent="0.2">
      <c r="A51">
        <v>90</v>
      </c>
      <c r="B51" s="2">
        <f t="shared" si="7"/>
        <v>15.517241379310345</v>
      </c>
      <c r="C51">
        <v>12.45</v>
      </c>
      <c r="D51" s="2">
        <f t="shared" si="8"/>
        <v>12.4491</v>
      </c>
      <c r="F51" t="s">
        <v>31</v>
      </c>
      <c r="G51" s="5">
        <f>G50*H51/H50</f>
        <v>46479108.392156862</v>
      </c>
      <c r="H51">
        <v>208</v>
      </c>
      <c r="N51">
        <v>15</v>
      </c>
      <c r="O51" s="3">
        <v>1.1387778483163944</v>
      </c>
      <c r="P51" s="3">
        <v>0.78249173736050259</v>
      </c>
      <c r="Q51">
        <v>0</v>
      </c>
      <c r="R51">
        <v>0</v>
      </c>
      <c r="S51">
        <v>0</v>
      </c>
      <c r="T51">
        <v>0</v>
      </c>
      <c r="U51">
        <v>0</v>
      </c>
      <c r="V51">
        <v>0</v>
      </c>
      <c r="W51">
        <v>0</v>
      </c>
    </row>
    <row r="52" spans="1:23" x14ac:dyDescent="0.2">
      <c r="A52">
        <v>100</v>
      </c>
      <c r="B52" s="2">
        <f t="shared" si="7"/>
        <v>17.241379310344829</v>
      </c>
      <c r="C52">
        <v>13.78</v>
      </c>
      <c r="D52" s="2">
        <f t="shared" si="8"/>
        <v>13.7821</v>
      </c>
      <c r="F52" t="s">
        <v>30</v>
      </c>
      <c r="G52" s="5">
        <f>8958092+8958261</f>
        <v>17916353</v>
      </c>
      <c r="N52">
        <v>20</v>
      </c>
      <c r="O52" s="3">
        <v>1.0715097344603173</v>
      </c>
      <c r="P52" s="3">
        <v>0.66258123654713841</v>
      </c>
      <c r="Q52">
        <v>0</v>
      </c>
      <c r="R52">
        <v>0</v>
      </c>
      <c r="S52">
        <v>0</v>
      </c>
      <c r="T52">
        <v>0</v>
      </c>
      <c r="U52">
        <v>0</v>
      </c>
      <c r="V52">
        <v>0</v>
      </c>
      <c r="W52">
        <v>0</v>
      </c>
    </row>
    <row r="53" spans="1:23" x14ac:dyDescent="0.2">
      <c r="A53">
        <v>110</v>
      </c>
      <c r="B53" s="2">
        <f t="shared" si="7"/>
        <v>18.96551724137931</v>
      </c>
      <c r="C53">
        <v>15.11</v>
      </c>
      <c r="D53" s="2">
        <f t="shared" si="8"/>
        <v>15.1151</v>
      </c>
      <c r="F53" t="s">
        <v>33</v>
      </c>
      <c r="G53" s="5">
        <v>51600000</v>
      </c>
      <c r="N53">
        <v>25</v>
      </c>
      <c r="O53" s="3">
        <v>1.0333192785522061</v>
      </c>
      <c r="P53" s="3">
        <v>0.59450386033245484</v>
      </c>
      <c r="Q53">
        <v>0</v>
      </c>
      <c r="R53">
        <v>0</v>
      </c>
      <c r="S53">
        <v>0</v>
      </c>
      <c r="T53">
        <v>0</v>
      </c>
      <c r="U53">
        <v>0</v>
      </c>
      <c r="V53">
        <v>0</v>
      </c>
      <c r="W53">
        <v>0</v>
      </c>
    </row>
    <row r="54" spans="1:23" x14ac:dyDescent="0.2">
      <c r="A54">
        <v>120</v>
      </c>
      <c r="B54" s="2">
        <f t="shared" si="7"/>
        <v>20.689655172413794</v>
      </c>
      <c r="C54">
        <v>16.45</v>
      </c>
      <c r="D54" s="2">
        <f t="shared" si="8"/>
        <v>16.4481</v>
      </c>
      <c r="F54" t="s">
        <v>37</v>
      </c>
      <c r="G54" s="5">
        <f>SUM(G50:G53)</f>
        <v>264147619.39215687</v>
      </c>
    </row>
    <row r="56" spans="1:23" x14ac:dyDescent="0.2">
      <c r="C56" t="s">
        <v>4</v>
      </c>
      <c r="D56" t="s">
        <v>5</v>
      </c>
      <c r="F56" t="s">
        <v>34</v>
      </c>
      <c r="G56" s="11">
        <f>PMT(interest_rate_real, H47, -G54)</f>
        <v>23029593.173195172</v>
      </c>
    </row>
    <row r="57" spans="1:23" x14ac:dyDescent="0.2">
      <c r="A57" t="s">
        <v>39</v>
      </c>
      <c r="B57" s="5">
        <f>PMT(interest_rate_real, $H$47, -200000000)</f>
        <v>17436911.39537029</v>
      </c>
      <c r="C57" s="10">
        <f>$B$40*$G$43</f>
        <v>51113806</v>
      </c>
      <c r="D57" s="3">
        <f>B57/C57</f>
        <v>0.3411389751600632</v>
      </c>
      <c r="E57" s="3"/>
      <c r="F57" t="s">
        <v>55</v>
      </c>
      <c r="G57">
        <v>0.68</v>
      </c>
    </row>
    <row r="58" spans="1:23" x14ac:dyDescent="0.2">
      <c r="A58" t="s">
        <v>30</v>
      </c>
      <c r="B58" s="5">
        <f>PMT(interest_rate_real, $H$47, -$G$52)</f>
        <v>1562029.2989458833</v>
      </c>
      <c r="C58" s="10">
        <f>$B$40*$G$43</f>
        <v>51113806</v>
      </c>
      <c r="D58" s="3">
        <f>B58/C58</f>
        <v>3.0559831505129618E-2</v>
      </c>
      <c r="E58" s="3"/>
      <c r="F58" t="s">
        <v>36</v>
      </c>
      <c r="G58" s="10">
        <f>G57*G43</f>
        <v>34757388.080000006</v>
      </c>
    </row>
    <row r="59" spans="1:23" x14ac:dyDescent="0.2">
      <c r="A59" t="s">
        <v>6</v>
      </c>
      <c r="B59" s="5">
        <f>98000*365</f>
        <v>35770000</v>
      </c>
      <c r="C59" s="10">
        <f>$B$40*$G$43</f>
        <v>51113806</v>
      </c>
      <c r="D59" s="3">
        <f>B59/C59</f>
        <v>0.69981092779512444</v>
      </c>
    </row>
    <row r="60" spans="1:23" x14ac:dyDescent="0.2">
      <c r="A60" t="s">
        <v>35</v>
      </c>
      <c r="B60" s="12">
        <f>SUM(B57:B59)</f>
        <v>54768940.694316171</v>
      </c>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054B4-B11C-1E4A-AAAE-FEB9D5B932E8}">
  <dimension ref="A1:AN58"/>
  <sheetViews>
    <sheetView topLeftCell="A34" workbookViewId="0">
      <selection activeCell="G51" sqref="G51"/>
    </sheetView>
  </sheetViews>
  <sheetFormatPr baseColWidth="10" defaultRowHeight="16" x14ac:dyDescent="0.2"/>
  <cols>
    <col min="1" max="1" width="34" customWidth="1"/>
  </cols>
  <sheetData>
    <row r="1" spans="1:39" x14ac:dyDescent="0.2">
      <c r="A1" t="s">
        <v>86</v>
      </c>
    </row>
    <row r="2" spans="1:39" x14ac:dyDescent="0.2">
      <c r="A2" t="s">
        <v>246</v>
      </c>
    </row>
    <row r="3" spans="1:39" x14ac:dyDescent="0.2">
      <c r="A3" t="s">
        <v>247</v>
      </c>
    </row>
    <row r="4" spans="1:39" x14ac:dyDescent="0.2">
      <c r="A4" t="s">
        <v>87</v>
      </c>
    </row>
    <row r="5" spans="1:39" x14ac:dyDescent="0.2">
      <c r="B5" t="s">
        <v>88</v>
      </c>
      <c r="C5" t="s">
        <v>89</v>
      </c>
      <c r="D5" t="s">
        <v>90</v>
      </c>
      <c r="E5">
        <v>2017</v>
      </c>
      <c r="F5">
        <v>2018</v>
      </c>
      <c r="G5">
        <v>2019</v>
      </c>
      <c r="H5">
        <v>2020</v>
      </c>
      <c r="I5">
        <v>2021</v>
      </c>
      <c r="J5">
        <v>2022</v>
      </c>
      <c r="K5">
        <v>2023</v>
      </c>
      <c r="L5">
        <v>2024</v>
      </c>
      <c r="M5">
        <v>2025</v>
      </c>
      <c r="N5">
        <v>2026</v>
      </c>
      <c r="O5">
        <v>2027</v>
      </c>
      <c r="P5">
        <v>2028</v>
      </c>
      <c r="Q5">
        <v>2029</v>
      </c>
      <c r="R5">
        <v>2030</v>
      </c>
      <c r="S5">
        <v>2031</v>
      </c>
      <c r="T5">
        <v>2032</v>
      </c>
      <c r="U5">
        <v>2033</v>
      </c>
      <c r="V5">
        <v>2034</v>
      </c>
      <c r="W5">
        <v>2035</v>
      </c>
      <c r="X5">
        <v>2036</v>
      </c>
      <c r="Y5">
        <v>2037</v>
      </c>
      <c r="Z5">
        <v>2038</v>
      </c>
      <c r="AA5">
        <v>2039</v>
      </c>
      <c r="AB5">
        <v>2040</v>
      </c>
      <c r="AC5">
        <v>2041</v>
      </c>
      <c r="AD5">
        <v>2042</v>
      </c>
      <c r="AE5">
        <v>2043</v>
      </c>
      <c r="AF5">
        <v>2044</v>
      </c>
      <c r="AG5">
        <v>2045</v>
      </c>
      <c r="AH5">
        <v>2046</v>
      </c>
      <c r="AI5">
        <v>2047</v>
      </c>
      <c r="AJ5">
        <v>2048</v>
      </c>
      <c r="AK5">
        <v>2049</v>
      </c>
      <c r="AL5">
        <v>2050</v>
      </c>
      <c r="AM5" t="s">
        <v>91</v>
      </c>
    </row>
    <row r="6" spans="1:39" x14ac:dyDescent="0.2">
      <c r="A6" t="s">
        <v>92</v>
      </c>
      <c r="C6" t="s">
        <v>93</v>
      </c>
    </row>
    <row r="7" spans="1:39" x14ac:dyDescent="0.2">
      <c r="A7" t="s">
        <v>94</v>
      </c>
      <c r="B7" t="s">
        <v>248</v>
      </c>
      <c r="C7" t="s">
        <v>249</v>
      </c>
      <c r="D7" t="s">
        <v>95</v>
      </c>
      <c r="E7">
        <v>19.541615</v>
      </c>
      <c r="F7">
        <v>22.424191</v>
      </c>
      <c r="G7">
        <v>26.258862000000001</v>
      </c>
      <c r="H7">
        <v>30.113130999999999</v>
      </c>
      <c r="I7">
        <v>34.618912000000002</v>
      </c>
      <c r="J7">
        <v>36.516396</v>
      </c>
      <c r="K7">
        <v>37.017310999999999</v>
      </c>
      <c r="L7">
        <v>37.212791000000003</v>
      </c>
      <c r="M7">
        <v>36.966061000000003</v>
      </c>
      <c r="N7">
        <v>36.925556</v>
      </c>
      <c r="O7">
        <v>36.487949</v>
      </c>
      <c r="P7">
        <v>36.013233</v>
      </c>
      <c r="Q7">
        <v>35.736556999999998</v>
      </c>
      <c r="R7">
        <v>35.357692999999998</v>
      </c>
      <c r="S7">
        <v>35.101753000000002</v>
      </c>
      <c r="T7">
        <v>34.750453999999998</v>
      </c>
      <c r="U7">
        <v>34.643414</v>
      </c>
      <c r="V7">
        <v>34.267322999999998</v>
      </c>
      <c r="W7">
        <v>33.708775000000003</v>
      </c>
      <c r="X7">
        <v>33.507683</v>
      </c>
      <c r="Y7">
        <v>33.018805999999998</v>
      </c>
      <c r="Z7">
        <v>32.582455000000003</v>
      </c>
      <c r="AA7">
        <v>32.132190999999999</v>
      </c>
      <c r="AB7">
        <v>31.763674000000002</v>
      </c>
      <c r="AC7">
        <v>31.183202999999999</v>
      </c>
      <c r="AD7">
        <v>30.532259</v>
      </c>
      <c r="AE7">
        <v>30.015302999999999</v>
      </c>
      <c r="AF7">
        <v>29.267506000000001</v>
      </c>
      <c r="AG7">
        <v>28.472266999999999</v>
      </c>
      <c r="AH7">
        <v>27.888020000000001</v>
      </c>
      <c r="AI7">
        <v>27.568591999999999</v>
      </c>
      <c r="AJ7">
        <v>27.407506999999999</v>
      </c>
      <c r="AK7">
        <v>27.202729999999999</v>
      </c>
      <c r="AL7">
        <v>26.914453999999999</v>
      </c>
      <c r="AM7" s="13">
        <v>6.0000000000000001E-3</v>
      </c>
    </row>
    <row r="8" spans="1:39" x14ac:dyDescent="0.2">
      <c r="A8" t="s">
        <v>96</v>
      </c>
      <c r="B8" t="s">
        <v>250</v>
      </c>
      <c r="C8" t="s">
        <v>251</v>
      </c>
      <c r="D8" t="s">
        <v>95</v>
      </c>
      <c r="E8">
        <v>5.0392929999999998</v>
      </c>
      <c r="F8">
        <v>5.8582390000000002</v>
      </c>
      <c r="G8">
        <v>6.6879400000000002</v>
      </c>
      <c r="H8">
        <v>7.3569050000000002</v>
      </c>
      <c r="I8">
        <v>8.1916119999999992</v>
      </c>
      <c r="J8">
        <v>8.4722249999999999</v>
      </c>
      <c r="K8">
        <v>8.5968020000000003</v>
      </c>
      <c r="L8">
        <v>8.6419449999999998</v>
      </c>
      <c r="M8">
        <v>8.6504130000000004</v>
      </c>
      <c r="N8">
        <v>8.7878070000000008</v>
      </c>
      <c r="O8">
        <v>8.8266380000000009</v>
      </c>
      <c r="P8">
        <v>8.8771799999999992</v>
      </c>
      <c r="Q8">
        <v>8.876023</v>
      </c>
      <c r="R8">
        <v>8.8838539999999995</v>
      </c>
      <c r="S8">
        <v>8.9278169999999992</v>
      </c>
      <c r="T8">
        <v>8.9883799999999994</v>
      </c>
      <c r="U8">
        <v>9.0541420000000006</v>
      </c>
      <c r="V8">
        <v>9.1151509999999991</v>
      </c>
      <c r="W8">
        <v>9.1029959999999992</v>
      </c>
      <c r="X8">
        <v>9.1107040000000001</v>
      </c>
      <c r="Y8">
        <v>9.0906319999999994</v>
      </c>
      <c r="Z8">
        <v>9.061007</v>
      </c>
      <c r="AA8">
        <v>9.0318989999999992</v>
      </c>
      <c r="AB8">
        <v>8.8558439999999994</v>
      </c>
      <c r="AC8">
        <v>8.8319639999999993</v>
      </c>
      <c r="AD8">
        <v>8.7935269999999992</v>
      </c>
      <c r="AE8">
        <v>8.7572329999999994</v>
      </c>
      <c r="AF8">
        <v>8.6306419999999999</v>
      </c>
      <c r="AG8">
        <v>8.5536490000000001</v>
      </c>
      <c r="AH8">
        <v>8.5110829999999993</v>
      </c>
      <c r="AI8">
        <v>8.4746609999999993</v>
      </c>
      <c r="AJ8">
        <v>8.4404869999999992</v>
      </c>
      <c r="AK8">
        <v>8.4437540000000002</v>
      </c>
      <c r="AL8">
        <v>8.4387240000000006</v>
      </c>
      <c r="AM8" s="13">
        <v>1.0999999999999999E-2</v>
      </c>
    </row>
    <row r="9" spans="1:39" x14ac:dyDescent="0.2">
      <c r="A9" t="s">
        <v>97</v>
      </c>
      <c r="B9" t="s">
        <v>252</v>
      </c>
      <c r="C9" t="s">
        <v>253</v>
      </c>
      <c r="D9" t="s">
        <v>95</v>
      </c>
      <c r="E9">
        <v>28.178204999999998</v>
      </c>
      <c r="F9">
        <v>30.760301999999999</v>
      </c>
      <c r="G9">
        <v>33.7117</v>
      </c>
      <c r="H9">
        <v>35.471209999999999</v>
      </c>
      <c r="I9">
        <v>37.107559000000002</v>
      </c>
      <c r="J9">
        <v>38.051090000000002</v>
      </c>
      <c r="K9">
        <v>38.930546</v>
      </c>
      <c r="L9">
        <v>39.684868000000002</v>
      </c>
      <c r="M9">
        <v>40.419155000000003</v>
      </c>
      <c r="N9">
        <v>41.049399999999999</v>
      </c>
      <c r="O9">
        <v>41.730815999999997</v>
      </c>
      <c r="P9">
        <v>42.395794000000002</v>
      </c>
      <c r="Q9">
        <v>43.038058999999997</v>
      </c>
      <c r="R9">
        <v>43.591244000000003</v>
      </c>
      <c r="S9">
        <v>44.395606999999998</v>
      </c>
      <c r="T9">
        <v>45.354850999999996</v>
      </c>
      <c r="U9">
        <v>46.216456999999998</v>
      </c>
      <c r="V9">
        <v>46.994888000000003</v>
      </c>
      <c r="W9">
        <v>47.581051000000002</v>
      </c>
      <c r="X9">
        <v>48.083908000000001</v>
      </c>
      <c r="Y9">
        <v>48.637000999999998</v>
      </c>
      <c r="Z9">
        <v>49.036200999999998</v>
      </c>
      <c r="AA9">
        <v>49.380951000000003</v>
      </c>
      <c r="AB9">
        <v>49.410781999999998</v>
      </c>
      <c r="AC9">
        <v>49.567013000000003</v>
      </c>
      <c r="AD9">
        <v>49.670211999999999</v>
      </c>
      <c r="AE9">
        <v>49.808678</v>
      </c>
      <c r="AF9">
        <v>49.924357999999998</v>
      </c>
      <c r="AG9">
        <v>50.046314000000002</v>
      </c>
      <c r="AH9">
        <v>50.210003</v>
      </c>
      <c r="AI9">
        <v>50.383052999999997</v>
      </c>
      <c r="AJ9">
        <v>50.733356000000001</v>
      </c>
      <c r="AK9">
        <v>51.041252</v>
      </c>
      <c r="AL9">
        <v>51.288894999999997</v>
      </c>
      <c r="AM9" s="13">
        <v>1.6E-2</v>
      </c>
    </row>
    <row r="10" spans="1:39" x14ac:dyDescent="0.2">
      <c r="A10" t="s">
        <v>41</v>
      </c>
      <c r="B10" t="s">
        <v>254</v>
      </c>
      <c r="C10" t="s">
        <v>255</v>
      </c>
      <c r="D10" t="s">
        <v>95</v>
      </c>
      <c r="E10">
        <v>15.900172</v>
      </c>
      <c r="F10">
        <v>15.678357</v>
      </c>
      <c r="G10">
        <v>15.081488999999999</v>
      </c>
      <c r="H10">
        <v>14.090818000000001</v>
      </c>
      <c r="I10">
        <v>12.809746000000001</v>
      </c>
      <c r="J10">
        <v>12.563266</v>
      </c>
      <c r="K10">
        <v>12.161574999999999</v>
      </c>
      <c r="L10">
        <v>12.32694</v>
      </c>
      <c r="M10">
        <v>12.170401</v>
      </c>
      <c r="N10">
        <v>12.193462</v>
      </c>
      <c r="O10">
        <v>11.859277000000001</v>
      </c>
      <c r="P10">
        <v>11.642191</v>
      </c>
      <c r="Q10">
        <v>11.786322999999999</v>
      </c>
      <c r="R10">
        <v>12.019786</v>
      </c>
      <c r="S10">
        <v>11.806433999999999</v>
      </c>
      <c r="T10">
        <v>11.810935000000001</v>
      </c>
      <c r="U10">
        <v>11.867105</v>
      </c>
      <c r="V10">
        <v>11.787292000000001</v>
      </c>
      <c r="W10">
        <v>11.69929</v>
      </c>
      <c r="X10">
        <v>11.664159</v>
      </c>
      <c r="Y10">
        <v>11.669168000000001</v>
      </c>
      <c r="Z10">
        <v>11.624191</v>
      </c>
      <c r="AA10">
        <v>11.613263999999999</v>
      </c>
      <c r="AB10">
        <v>11.675043000000001</v>
      </c>
      <c r="AC10">
        <v>11.674787999999999</v>
      </c>
      <c r="AD10">
        <v>11.680356</v>
      </c>
      <c r="AE10">
        <v>11.669675</v>
      </c>
      <c r="AF10">
        <v>11.734425999999999</v>
      </c>
      <c r="AG10">
        <v>11.629910000000001</v>
      </c>
      <c r="AH10">
        <v>11.631848</v>
      </c>
      <c r="AI10">
        <v>11.616553</v>
      </c>
      <c r="AJ10">
        <v>11.620312</v>
      </c>
      <c r="AK10">
        <v>11.634359</v>
      </c>
      <c r="AL10">
        <v>11.652056</v>
      </c>
      <c r="AM10" s="13">
        <v>-8.9999999999999993E-3</v>
      </c>
    </row>
    <row r="11" spans="1:39" x14ac:dyDescent="0.2">
      <c r="A11" t="s">
        <v>98</v>
      </c>
      <c r="B11" t="s">
        <v>256</v>
      </c>
      <c r="C11" t="s">
        <v>257</v>
      </c>
      <c r="D11" t="s">
        <v>95</v>
      </c>
      <c r="E11">
        <v>8.4205839999999998</v>
      </c>
      <c r="F11">
        <v>8.4588239999999999</v>
      </c>
      <c r="G11">
        <v>8.3409700000000004</v>
      </c>
      <c r="H11">
        <v>8.2132140000000007</v>
      </c>
      <c r="I11">
        <v>7.9730749999999997</v>
      </c>
      <c r="J11">
        <v>7.5687300000000004</v>
      </c>
      <c r="K11">
        <v>7.3839959999999998</v>
      </c>
      <c r="L11">
        <v>7.1132530000000003</v>
      </c>
      <c r="M11">
        <v>6.9389940000000001</v>
      </c>
      <c r="N11">
        <v>6.8444659999999997</v>
      </c>
      <c r="O11">
        <v>6.8444659999999997</v>
      </c>
      <c r="P11">
        <v>6.8444659999999997</v>
      </c>
      <c r="Q11">
        <v>6.8465879999999997</v>
      </c>
      <c r="R11">
        <v>6.8507160000000002</v>
      </c>
      <c r="S11">
        <v>6.8569019999999998</v>
      </c>
      <c r="T11">
        <v>6.7472469999999998</v>
      </c>
      <c r="U11">
        <v>6.757555</v>
      </c>
      <c r="V11">
        <v>6.7678640000000003</v>
      </c>
      <c r="W11">
        <v>6.7781719999999996</v>
      </c>
      <c r="X11">
        <v>6.788481</v>
      </c>
      <c r="Y11">
        <v>6.7987900000000003</v>
      </c>
      <c r="Z11">
        <v>6.8090979999999997</v>
      </c>
      <c r="AA11">
        <v>6.8194059999999999</v>
      </c>
      <c r="AB11">
        <v>6.8297150000000002</v>
      </c>
      <c r="AC11">
        <v>6.8400239999999997</v>
      </c>
      <c r="AD11">
        <v>6.8503340000000001</v>
      </c>
      <c r="AE11">
        <v>6.8606400000000001</v>
      </c>
      <c r="AF11">
        <v>6.8709490000000004</v>
      </c>
      <c r="AG11">
        <v>6.881259</v>
      </c>
      <c r="AH11">
        <v>6.8915680000000004</v>
      </c>
      <c r="AI11">
        <v>6.9018750000000004</v>
      </c>
      <c r="AJ11">
        <v>6.912185</v>
      </c>
      <c r="AK11">
        <v>6.8324049999999996</v>
      </c>
      <c r="AL11">
        <v>6.8424259999999997</v>
      </c>
      <c r="AM11" s="13">
        <v>-7.0000000000000001E-3</v>
      </c>
    </row>
    <row r="12" spans="1:39" x14ac:dyDescent="0.2">
      <c r="A12" t="s">
        <v>99</v>
      </c>
      <c r="B12" t="s">
        <v>258</v>
      </c>
      <c r="C12" t="s">
        <v>259</v>
      </c>
      <c r="D12" t="s">
        <v>95</v>
      </c>
      <c r="E12">
        <v>2.7576529999999999</v>
      </c>
      <c r="F12">
        <v>2.6110169999999999</v>
      </c>
      <c r="G12">
        <v>2.5321729999999998</v>
      </c>
      <c r="H12">
        <v>2.6620469999999998</v>
      </c>
      <c r="I12">
        <v>2.7691300000000001</v>
      </c>
      <c r="J12">
        <v>2.7095639999999999</v>
      </c>
      <c r="K12">
        <v>2.6655929999999999</v>
      </c>
      <c r="L12">
        <v>2.61938</v>
      </c>
      <c r="M12">
        <v>2.5976750000000002</v>
      </c>
      <c r="N12">
        <v>2.5682849999999999</v>
      </c>
      <c r="O12">
        <v>2.544111</v>
      </c>
      <c r="P12">
        <v>2.516721</v>
      </c>
      <c r="Q12">
        <v>2.5033289999999999</v>
      </c>
      <c r="R12">
        <v>2.4923670000000002</v>
      </c>
      <c r="S12">
        <v>2.4841350000000002</v>
      </c>
      <c r="T12">
        <v>2.4955479999999999</v>
      </c>
      <c r="U12">
        <v>2.4736120000000001</v>
      </c>
      <c r="V12">
        <v>2.4691420000000002</v>
      </c>
      <c r="W12">
        <v>2.4621189999999999</v>
      </c>
      <c r="X12">
        <v>2.438863</v>
      </c>
      <c r="Y12">
        <v>2.4239839999999999</v>
      </c>
      <c r="Z12">
        <v>2.4261439999999999</v>
      </c>
      <c r="AA12">
        <v>2.4247209999999999</v>
      </c>
      <c r="AB12">
        <v>2.440855</v>
      </c>
      <c r="AC12">
        <v>2.4437199999999999</v>
      </c>
      <c r="AD12">
        <v>2.4353799999999999</v>
      </c>
      <c r="AE12">
        <v>2.4374129999999998</v>
      </c>
      <c r="AF12">
        <v>2.4398939999999998</v>
      </c>
      <c r="AG12">
        <v>2.4421390000000001</v>
      </c>
      <c r="AH12">
        <v>2.4392140000000002</v>
      </c>
      <c r="AI12">
        <v>2.4407429999999999</v>
      </c>
      <c r="AJ12">
        <v>2.4436249999999999</v>
      </c>
      <c r="AK12">
        <v>2.4395730000000002</v>
      </c>
      <c r="AL12">
        <v>2.4395929999999999</v>
      </c>
      <c r="AM12" s="13">
        <v>-2E-3</v>
      </c>
    </row>
    <row r="13" spans="1:39" x14ac:dyDescent="0.2">
      <c r="A13" t="s">
        <v>100</v>
      </c>
      <c r="B13" t="s">
        <v>260</v>
      </c>
      <c r="C13" t="s">
        <v>261</v>
      </c>
      <c r="D13" t="s">
        <v>95</v>
      </c>
      <c r="E13">
        <v>4.5675470000000002</v>
      </c>
      <c r="F13">
        <v>4.6799939999999998</v>
      </c>
      <c r="G13">
        <v>4.6744890000000003</v>
      </c>
      <c r="H13">
        <v>4.7694320000000001</v>
      </c>
      <c r="I13">
        <v>4.868061</v>
      </c>
      <c r="J13">
        <v>4.9720490000000002</v>
      </c>
      <c r="K13">
        <v>5.0502000000000002</v>
      </c>
      <c r="L13">
        <v>5.0686619999999998</v>
      </c>
      <c r="M13">
        <v>5.0497639999999997</v>
      </c>
      <c r="N13">
        <v>5.0361979999999997</v>
      </c>
      <c r="O13">
        <v>5.0621700000000001</v>
      </c>
      <c r="P13">
        <v>5.0504069999999999</v>
      </c>
      <c r="Q13">
        <v>5.1079499999999998</v>
      </c>
      <c r="R13">
        <v>5.1431589999999998</v>
      </c>
      <c r="S13">
        <v>5.2048620000000003</v>
      </c>
      <c r="T13">
        <v>5.3378680000000003</v>
      </c>
      <c r="U13">
        <v>5.5318829999999997</v>
      </c>
      <c r="V13">
        <v>5.5883190000000003</v>
      </c>
      <c r="W13">
        <v>5.6328639999999996</v>
      </c>
      <c r="X13">
        <v>5.6828269999999996</v>
      </c>
      <c r="Y13">
        <v>5.7273310000000004</v>
      </c>
      <c r="Z13">
        <v>5.7667070000000002</v>
      </c>
      <c r="AA13">
        <v>5.7955959999999997</v>
      </c>
      <c r="AB13">
        <v>5.8286629999999997</v>
      </c>
      <c r="AC13">
        <v>5.8719849999999996</v>
      </c>
      <c r="AD13">
        <v>5.9005489999999998</v>
      </c>
      <c r="AE13">
        <v>5.9293630000000004</v>
      </c>
      <c r="AF13">
        <v>5.9631679999999996</v>
      </c>
      <c r="AG13">
        <v>6.0105599999999999</v>
      </c>
      <c r="AH13">
        <v>6.0575210000000004</v>
      </c>
      <c r="AI13">
        <v>6.1045780000000001</v>
      </c>
      <c r="AJ13">
        <v>6.1395429999999998</v>
      </c>
      <c r="AK13">
        <v>6.1958380000000002</v>
      </c>
      <c r="AL13">
        <v>6.240354</v>
      </c>
      <c r="AM13" s="13">
        <v>8.9999999999999993E-3</v>
      </c>
    </row>
    <row r="14" spans="1:39" x14ac:dyDescent="0.2">
      <c r="A14" t="s">
        <v>101</v>
      </c>
      <c r="B14" t="s">
        <v>262</v>
      </c>
      <c r="C14" t="s">
        <v>263</v>
      </c>
      <c r="D14" t="s">
        <v>95</v>
      </c>
      <c r="E14">
        <v>3.4246219999999998</v>
      </c>
      <c r="F14">
        <v>3.7632110000000001</v>
      </c>
      <c r="G14">
        <v>3.9607839999999999</v>
      </c>
      <c r="H14">
        <v>4.3828760000000004</v>
      </c>
      <c r="I14">
        <v>4.8425029999999998</v>
      </c>
      <c r="J14">
        <v>5.1614789999999999</v>
      </c>
      <c r="K14">
        <v>5.4067780000000001</v>
      </c>
      <c r="L14">
        <v>5.4667770000000004</v>
      </c>
      <c r="M14">
        <v>5.525798</v>
      </c>
      <c r="N14">
        <v>5.5621080000000003</v>
      </c>
      <c r="O14">
        <v>5.6281910000000002</v>
      </c>
      <c r="P14">
        <v>5.668717</v>
      </c>
      <c r="Q14">
        <v>5.7486009999999998</v>
      </c>
      <c r="R14">
        <v>5.8323790000000004</v>
      </c>
      <c r="S14">
        <v>5.9469250000000002</v>
      </c>
      <c r="T14">
        <v>6.0745620000000002</v>
      </c>
      <c r="U14">
        <v>6.1910689999999997</v>
      </c>
      <c r="V14">
        <v>6.351388</v>
      </c>
      <c r="W14">
        <v>6.5305790000000004</v>
      </c>
      <c r="X14">
        <v>6.7526520000000003</v>
      </c>
      <c r="Y14">
        <v>6.9634229999999997</v>
      </c>
      <c r="Z14">
        <v>7.2319509999999996</v>
      </c>
      <c r="AA14">
        <v>7.5226879999999996</v>
      </c>
      <c r="AB14">
        <v>7.9130330000000004</v>
      </c>
      <c r="AC14">
        <v>8.054665</v>
      </c>
      <c r="AD14">
        <v>8.3909439999999993</v>
      </c>
      <c r="AE14">
        <v>8.6595859999999991</v>
      </c>
      <c r="AF14">
        <v>9.0319040000000008</v>
      </c>
      <c r="AG14">
        <v>9.3160659999999993</v>
      </c>
      <c r="AH14">
        <v>9.7251720000000006</v>
      </c>
      <c r="AI14">
        <v>10.206808000000001</v>
      </c>
      <c r="AJ14">
        <v>10.529786</v>
      </c>
      <c r="AK14">
        <v>10.906574000000001</v>
      </c>
      <c r="AL14">
        <v>11.382873999999999</v>
      </c>
      <c r="AM14" s="13">
        <v>3.5000000000000003E-2</v>
      </c>
    </row>
    <row r="15" spans="1:39" x14ac:dyDescent="0.2">
      <c r="A15" t="s">
        <v>102</v>
      </c>
      <c r="B15" t="s">
        <v>264</v>
      </c>
      <c r="C15" t="s">
        <v>265</v>
      </c>
      <c r="D15" t="s">
        <v>95</v>
      </c>
      <c r="E15">
        <v>1.5259940000000001</v>
      </c>
      <c r="F15">
        <v>1.1291370000000001</v>
      </c>
      <c r="G15">
        <v>0.82166899999999998</v>
      </c>
      <c r="H15">
        <v>0.82901599999999998</v>
      </c>
      <c r="I15">
        <v>0.79363600000000001</v>
      </c>
      <c r="J15">
        <v>0.83957899999999996</v>
      </c>
      <c r="K15">
        <v>0.92852500000000004</v>
      </c>
      <c r="L15">
        <v>0.96794500000000006</v>
      </c>
      <c r="M15">
        <v>0.92035500000000003</v>
      </c>
      <c r="N15">
        <v>0.77536400000000005</v>
      </c>
      <c r="O15">
        <v>0.77605400000000002</v>
      </c>
      <c r="P15">
        <v>0.77208399999999999</v>
      </c>
      <c r="Q15">
        <v>0.76661400000000002</v>
      </c>
      <c r="R15">
        <v>0.76498299999999997</v>
      </c>
      <c r="S15">
        <v>0.78266400000000003</v>
      </c>
      <c r="T15">
        <v>0.803589</v>
      </c>
      <c r="U15">
        <v>0.81340800000000002</v>
      </c>
      <c r="V15">
        <v>0.83322300000000005</v>
      </c>
      <c r="W15">
        <v>0.84823599999999999</v>
      </c>
      <c r="X15">
        <v>0.85704599999999997</v>
      </c>
      <c r="Y15">
        <v>0.88081200000000004</v>
      </c>
      <c r="Z15">
        <v>0.88751400000000003</v>
      </c>
      <c r="AA15">
        <v>0.88696699999999995</v>
      </c>
      <c r="AB15">
        <v>0.88907099999999994</v>
      </c>
      <c r="AC15">
        <v>0.89453800000000006</v>
      </c>
      <c r="AD15">
        <v>0.90861000000000003</v>
      </c>
      <c r="AE15">
        <v>0.91115800000000002</v>
      </c>
      <c r="AF15">
        <v>0.914802</v>
      </c>
      <c r="AG15">
        <v>0.91610899999999995</v>
      </c>
      <c r="AH15">
        <v>0.931724</v>
      </c>
      <c r="AI15">
        <v>0.94137199999999999</v>
      </c>
      <c r="AJ15">
        <v>0.93450500000000003</v>
      </c>
      <c r="AK15">
        <v>0.93503499999999995</v>
      </c>
      <c r="AL15">
        <v>0.93593199999999999</v>
      </c>
      <c r="AM15" s="13">
        <v>-6.0000000000000001E-3</v>
      </c>
    </row>
    <row r="16" spans="1:39" x14ac:dyDescent="0.2">
      <c r="A16" t="s">
        <v>103</v>
      </c>
      <c r="B16" t="s">
        <v>266</v>
      </c>
      <c r="C16" t="s">
        <v>267</v>
      </c>
      <c r="D16" t="s">
        <v>95</v>
      </c>
      <c r="E16">
        <v>89.355689999999996</v>
      </c>
      <c r="F16">
        <v>95.363274000000004</v>
      </c>
      <c r="G16">
        <v>102.07008399999999</v>
      </c>
      <c r="H16">
        <v>107.888649</v>
      </c>
      <c r="I16">
        <v>113.974236</v>
      </c>
      <c r="J16">
        <v>116.85437</v>
      </c>
      <c r="K16">
        <v>118.141327</v>
      </c>
      <c r="L16">
        <v>119.10256200000001</v>
      </c>
      <c r="M16">
        <v>119.238617</v>
      </c>
      <c r="N16">
        <v>119.742653</v>
      </c>
      <c r="O16">
        <v>119.759674</v>
      </c>
      <c r="P16">
        <v>119.7808</v>
      </c>
      <c r="Q16">
        <v>120.410049</v>
      </c>
      <c r="R16">
        <v>120.936188</v>
      </c>
      <c r="S16">
        <v>121.50709500000001</v>
      </c>
      <c r="T16">
        <v>122.363434</v>
      </c>
      <c r="U16">
        <v>123.54864499999999</v>
      </c>
      <c r="V16">
        <v>124.17459100000001</v>
      </c>
      <c r="W16">
        <v>124.344086</v>
      </c>
      <c r="X16">
        <v>124.88633</v>
      </c>
      <c r="Y16">
        <v>125.209953</v>
      </c>
      <c r="Z16">
        <v>125.425262</v>
      </c>
      <c r="AA16">
        <v>125.607697</v>
      </c>
      <c r="AB16">
        <v>125.606674</v>
      </c>
      <c r="AC16">
        <v>125.361908</v>
      </c>
      <c r="AD16">
        <v>125.162178</v>
      </c>
      <c r="AE16">
        <v>125.049049</v>
      </c>
      <c r="AF16">
        <v>124.777657</v>
      </c>
      <c r="AG16">
        <v>124.268272</v>
      </c>
      <c r="AH16">
        <v>124.28615600000001</v>
      </c>
      <c r="AI16">
        <v>124.638237</v>
      </c>
      <c r="AJ16">
        <v>125.16130099999999</v>
      </c>
      <c r="AK16">
        <v>125.631531</v>
      </c>
      <c r="AL16">
        <v>126.135307</v>
      </c>
      <c r="AM16" s="13">
        <v>8.9999999999999993E-3</v>
      </c>
    </row>
    <row r="17" spans="1:39" x14ac:dyDescent="0.2">
      <c r="A17" t="s">
        <v>104</v>
      </c>
      <c r="C17" t="s">
        <v>105</v>
      </c>
    </row>
    <row r="18" spans="1:39" x14ac:dyDescent="0.2">
      <c r="A18" t="s">
        <v>106</v>
      </c>
      <c r="B18" t="s">
        <v>268</v>
      </c>
      <c r="C18" t="s">
        <v>269</v>
      </c>
      <c r="D18" t="s">
        <v>95</v>
      </c>
      <c r="E18">
        <v>17.597546000000001</v>
      </c>
      <c r="F18">
        <v>17.252116999999998</v>
      </c>
      <c r="G18">
        <v>13.441034</v>
      </c>
      <c r="H18">
        <v>12.088628</v>
      </c>
      <c r="I18">
        <v>8.0275010000000009</v>
      </c>
      <c r="J18">
        <v>7.1887679999999996</v>
      </c>
      <c r="K18">
        <v>7.0211949999999996</v>
      </c>
      <c r="L18">
        <v>7.0014900000000004</v>
      </c>
      <c r="M18">
        <v>7.0567900000000003</v>
      </c>
      <c r="N18">
        <v>7.5033430000000001</v>
      </c>
      <c r="O18">
        <v>7.146039</v>
      </c>
      <c r="P18">
        <v>7.1291190000000002</v>
      </c>
      <c r="Q18">
        <v>7.343737</v>
      </c>
      <c r="R18">
        <v>7.3670540000000004</v>
      </c>
      <c r="S18">
        <v>7.7549190000000001</v>
      </c>
      <c r="T18">
        <v>8.3672749999999994</v>
      </c>
      <c r="U18">
        <v>8.8112890000000004</v>
      </c>
      <c r="V18">
        <v>9.2432440000000007</v>
      </c>
      <c r="W18">
        <v>9.7172870000000007</v>
      </c>
      <c r="X18">
        <v>10.065545</v>
      </c>
      <c r="Y18">
        <v>11.027621</v>
      </c>
      <c r="Z18">
        <v>11.344517</v>
      </c>
      <c r="AA18">
        <v>11.686145</v>
      </c>
      <c r="AB18">
        <v>11.990548</v>
      </c>
      <c r="AC18">
        <v>12.391121999999999</v>
      </c>
      <c r="AD18">
        <v>13.058999999999999</v>
      </c>
      <c r="AE18">
        <v>13.335749</v>
      </c>
      <c r="AF18">
        <v>13.290450999999999</v>
      </c>
      <c r="AG18">
        <v>13.863555</v>
      </c>
      <c r="AH18">
        <v>14.512074</v>
      </c>
      <c r="AI18">
        <v>14.753572999999999</v>
      </c>
      <c r="AJ18">
        <v>14.542704000000001</v>
      </c>
      <c r="AK18">
        <v>14.608451000000001</v>
      </c>
      <c r="AL18">
        <v>14.940562999999999</v>
      </c>
      <c r="AM18" s="13">
        <v>-4.0000000000000001E-3</v>
      </c>
    </row>
    <row r="19" spans="1:39" x14ac:dyDescent="0.2">
      <c r="A19" t="s">
        <v>107</v>
      </c>
      <c r="B19" t="s">
        <v>270</v>
      </c>
      <c r="C19" t="s">
        <v>271</v>
      </c>
      <c r="D19" t="s">
        <v>95</v>
      </c>
      <c r="E19">
        <v>4.4332570000000002</v>
      </c>
      <c r="F19">
        <v>5.0623760000000004</v>
      </c>
      <c r="G19">
        <v>4.4386289999999997</v>
      </c>
      <c r="H19">
        <v>4.7216680000000002</v>
      </c>
      <c r="I19">
        <v>4.873335</v>
      </c>
      <c r="J19">
        <v>4.7748699999999999</v>
      </c>
      <c r="K19">
        <v>4.6546690000000002</v>
      </c>
      <c r="L19">
        <v>4.5059230000000001</v>
      </c>
      <c r="M19">
        <v>4.3527139999999997</v>
      </c>
      <c r="N19">
        <v>4.097861</v>
      </c>
      <c r="O19">
        <v>4.061064</v>
      </c>
      <c r="P19">
        <v>3.9637889999999998</v>
      </c>
      <c r="Q19">
        <v>3.8983089999999998</v>
      </c>
      <c r="R19">
        <v>3.7470979999999998</v>
      </c>
      <c r="S19">
        <v>3.6498879999999998</v>
      </c>
      <c r="T19">
        <v>3.4297019999999998</v>
      </c>
      <c r="U19">
        <v>3.3708130000000001</v>
      </c>
      <c r="V19">
        <v>3.3618790000000001</v>
      </c>
      <c r="W19">
        <v>3.3620209999999999</v>
      </c>
      <c r="X19">
        <v>3.2337539999999998</v>
      </c>
      <c r="Y19">
        <v>3.2451140000000001</v>
      </c>
      <c r="Z19">
        <v>2.9313380000000002</v>
      </c>
      <c r="AA19">
        <v>2.8961649999999999</v>
      </c>
      <c r="AB19">
        <v>2.9511910000000001</v>
      </c>
      <c r="AC19">
        <v>2.9893770000000002</v>
      </c>
      <c r="AD19">
        <v>3.0422910000000001</v>
      </c>
      <c r="AE19">
        <v>3.0448629999999999</v>
      </c>
      <c r="AF19">
        <v>3.137877</v>
      </c>
      <c r="AG19">
        <v>3.2115170000000002</v>
      </c>
      <c r="AH19">
        <v>3.2560950000000002</v>
      </c>
      <c r="AI19">
        <v>3.3003680000000002</v>
      </c>
      <c r="AJ19">
        <v>3.3203960000000001</v>
      </c>
      <c r="AK19">
        <v>3.3015659999999998</v>
      </c>
      <c r="AL19">
        <v>3.302295</v>
      </c>
      <c r="AM19" s="13">
        <v>-1.2999999999999999E-2</v>
      </c>
    </row>
    <row r="20" spans="1:39" x14ac:dyDescent="0.2">
      <c r="A20" t="s">
        <v>108</v>
      </c>
      <c r="B20" t="s">
        <v>272</v>
      </c>
      <c r="C20" t="s">
        <v>273</v>
      </c>
      <c r="D20" t="s">
        <v>95</v>
      </c>
      <c r="E20">
        <v>3.1077270000000001</v>
      </c>
      <c r="F20">
        <v>2.9907140000000001</v>
      </c>
      <c r="G20">
        <v>2.7645010000000001</v>
      </c>
      <c r="H20">
        <v>2.7982230000000001</v>
      </c>
      <c r="I20">
        <v>2.7625570000000002</v>
      </c>
      <c r="J20">
        <v>2.8355999999999999</v>
      </c>
      <c r="K20">
        <v>2.9110339999999999</v>
      </c>
      <c r="L20">
        <v>2.9609779999999999</v>
      </c>
      <c r="M20">
        <v>3.044689</v>
      </c>
      <c r="N20">
        <v>3.029312</v>
      </c>
      <c r="O20">
        <v>3.0302739999999999</v>
      </c>
      <c r="P20">
        <v>3.00786</v>
      </c>
      <c r="Q20">
        <v>2.9891329999999998</v>
      </c>
      <c r="R20">
        <v>3.0227759999999999</v>
      </c>
      <c r="S20">
        <v>3.0958009999999998</v>
      </c>
      <c r="T20">
        <v>3.1178810000000001</v>
      </c>
      <c r="U20">
        <v>3.1308739999999999</v>
      </c>
      <c r="V20">
        <v>3.0937429999999999</v>
      </c>
      <c r="W20">
        <v>3.1114410000000001</v>
      </c>
      <c r="X20">
        <v>3.0725530000000001</v>
      </c>
      <c r="Y20">
        <v>3.050503</v>
      </c>
      <c r="Z20">
        <v>3.0367630000000001</v>
      </c>
      <c r="AA20">
        <v>3.0160659999999999</v>
      </c>
      <c r="AB20">
        <v>3.07443</v>
      </c>
      <c r="AC20">
        <v>3.0820530000000002</v>
      </c>
      <c r="AD20">
        <v>3.0400160000000001</v>
      </c>
      <c r="AE20">
        <v>3.0167079999999999</v>
      </c>
      <c r="AF20">
        <v>2.9698000000000002</v>
      </c>
      <c r="AG20">
        <v>2.9434079999999998</v>
      </c>
      <c r="AH20">
        <v>2.89107</v>
      </c>
      <c r="AI20">
        <v>2.8142619999999998</v>
      </c>
      <c r="AJ20">
        <v>2.7709239999999999</v>
      </c>
      <c r="AK20">
        <v>2.7151770000000002</v>
      </c>
      <c r="AL20">
        <v>2.6181190000000001</v>
      </c>
      <c r="AM20" s="13">
        <v>-4.0000000000000001E-3</v>
      </c>
    </row>
    <row r="21" spans="1:39" x14ac:dyDescent="0.2">
      <c r="A21" t="s">
        <v>102</v>
      </c>
      <c r="B21" t="s">
        <v>274</v>
      </c>
      <c r="C21" t="s">
        <v>275</v>
      </c>
      <c r="D21" t="s">
        <v>95</v>
      </c>
      <c r="E21">
        <v>0.335644</v>
      </c>
      <c r="F21">
        <v>0.34121699999999999</v>
      </c>
      <c r="G21">
        <v>0.35069800000000001</v>
      </c>
      <c r="H21">
        <v>0.34959800000000002</v>
      </c>
      <c r="I21">
        <v>0.31601299999999999</v>
      </c>
      <c r="J21">
        <v>0.28431200000000001</v>
      </c>
      <c r="K21">
        <v>0.26977600000000002</v>
      </c>
      <c r="L21">
        <v>0.25654500000000002</v>
      </c>
      <c r="M21">
        <v>0.24835199999999999</v>
      </c>
      <c r="N21">
        <v>0.23935100000000001</v>
      </c>
      <c r="O21">
        <v>0.24083399999999999</v>
      </c>
      <c r="P21">
        <v>0.25090400000000002</v>
      </c>
      <c r="Q21">
        <v>0.24946099999999999</v>
      </c>
      <c r="R21">
        <v>0.24790599999999999</v>
      </c>
      <c r="S21">
        <v>0.24002799999999999</v>
      </c>
      <c r="T21">
        <v>0.24538699999999999</v>
      </c>
      <c r="U21">
        <v>0.246005</v>
      </c>
      <c r="V21">
        <v>0.253243</v>
      </c>
      <c r="W21">
        <v>0.247109</v>
      </c>
      <c r="X21">
        <v>0.24737000000000001</v>
      </c>
      <c r="Y21">
        <v>0.247721</v>
      </c>
      <c r="Z21">
        <v>0.24846299999999999</v>
      </c>
      <c r="AA21">
        <v>0.249502</v>
      </c>
      <c r="AB21">
        <v>0.251641</v>
      </c>
      <c r="AC21">
        <v>0.24932000000000001</v>
      </c>
      <c r="AD21">
        <v>0.246946</v>
      </c>
      <c r="AE21">
        <v>0.244668</v>
      </c>
      <c r="AF21">
        <v>0.242286</v>
      </c>
      <c r="AG21">
        <v>0.24102000000000001</v>
      </c>
      <c r="AH21">
        <v>0.23852799999999999</v>
      </c>
      <c r="AI21">
        <v>0.23674700000000001</v>
      </c>
      <c r="AJ21">
        <v>0.23560500000000001</v>
      </c>
      <c r="AK21">
        <v>0.232437</v>
      </c>
      <c r="AL21">
        <v>0.22558800000000001</v>
      </c>
      <c r="AM21" s="13">
        <v>-1.2999999999999999E-2</v>
      </c>
    </row>
    <row r="22" spans="1:39" x14ac:dyDescent="0.2">
      <c r="A22" t="s">
        <v>103</v>
      </c>
      <c r="B22" t="s">
        <v>276</v>
      </c>
      <c r="C22" t="s">
        <v>277</v>
      </c>
      <c r="D22" t="s">
        <v>95</v>
      </c>
      <c r="E22">
        <v>25.474173</v>
      </c>
      <c r="F22">
        <v>25.646422999999999</v>
      </c>
      <c r="G22">
        <v>20.994864</v>
      </c>
      <c r="H22">
        <v>19.958117000000001</v>
      </c>
      <c r="I22">
        <v>15.979406000000001</v>
      </c>
      <c r="J22">
        <v>15.083549</v>
      </c>
      <c r="K22">
        <v>14.856672</v>
      </c>
      <c r="L22">
        <v>14.724936</v>
      </c>
      <c r="M22">
        <v>14.702545000000001</v>
      </c>
      <c r="N22">
        <v>14.869866999999999</v>
      </c>
      <c r="O22">
        <v>14.478211</v>
      </c>
      <c r="P22">
        <v>14.351672000000001</v>
      </c>
      <c r="Q22">
        <v>14.480641</v>
      </c>
      <c r="R22">
        <v>14.384833</v>
      </c>
      <c r="S22">
        <v>14.740636</v>
      </c>
      <c r="T22">
        <v>15.160245</v>
      </c>
      <c r="U22">
        <v>15.558980999999999</v>
      </c>
      <c r="V22">
        <v>15.952109999999999</v>
      </c>
      <c r="W22">
        <v>16.437859</v>
      </c>
      <c r="X22">
        <v>16.619223000000002</v>
      </c>
      <c r="Y22">
        <v>17.570958999999998</v>
      </c>
      <c r="Z22">
        <v>17.561081000000001</v>
      </c>
      <c r="AA22">
        <v>17.847878000000001</v>
      </c>
      <c r="AB22">
        <v>18.267810999999998</v>
      </c>
      <c r="AC22">
        <v>18.711872</v>
      </c>
      <c r="AD22">
        <v>19.388254</v>
      </c>
      <c r="AE22">
        <v>19.641987</v>
      </c>
      <c r="AF22">
        <v>19.640415000000001</v>
      </c>
      <c r="AG22">
        <v>20.259501</v>
      </c>
      <c r="AH22">
        <v>20.897766000000001</v>
      </c>
      <c r="AI22">
        <v>21.104952000000001</v>
      </c>
      <c r="AJ22">
        <v>20.869629</v>
      </c>
      <c r="AK22">
        <v>20.857631999999999</v>
      </c>
      <c r="AL22">
        <v>21.086566999999999</v>
      </c>
      <c r="AM22" s="13">
        <v>-6.0000000000000001E-3</v>
      </c>
    </row>
    <row r="23" spans="1:39" x14ac:dyDescent="0.2">
      <c r="A23" t="s">
        <v>109</v>
      </c>
      <c r="C23" t="s">
        <v>110</v>
      </c>
    </row>
    <row r="24" spans="1:39" x14ac:dyDescent="0.2">
      <c r="A24" t="s">
        <v>107</v>
      </c>
      <c r="B24" t="s">
        <v>278</v>
      </c>
      <c r="C24" t="s">
        <v>279</v>
      </c>
      <c r="D24" t="s">
        <v>95</v>
      </c>
      <c r="E24">
        <v>12.180483000000001</v>
      </c>
      <c r="F24">
        <v>15.056568</v>
      </c>
      <c r="G24">
        <v>15.453621999999999</v>
      </c>
      <c r="H24">
        <v>19.375629</v>
      </c>
      <c r="I24">
        <v>21.257874000000001</v>
      </c>
      <c r="J24">
        <v>22.800653000000001</v>
      </c>
      <c r="K24">
        <v>23.755634000000001</v>
      </c>
      <c r="L24">
        <v>24.432704999999999</v>
      </c>
      <c r="M24">
        <v>24.685848</v>
      </c>
      <c r="N24">
        <v>25.411362</v>
      </c>
      <c r="O24">
        <v>25.193434</v>
      </c>
      <c r="P24">
        <v>25.142202000000001</v>
      </c>
      <c r="Q24">
        <v>25.384903000000001</v>
      </c>
      <c r="R24">
        <v>25.239218000000001</v>
      </c>
      <c r="S24">
        <v>25.509035000000001</v>
      </c>
      <c r="T24">
        <v>25.836931</v>
      </c>
      <c r="U24">
        <v>26.413761000000001</v>
      </c>
      <c r="V24">
        <v>26.740410000000001</v>
      </c>
      <c r="W24">
        <v>26.800654999999999</v>
      </c>
      <c r="X24">
        <v>26.920366000000001</v>
      </c>
      <c r="Y24">
        <v>27.466609999999999</v>
      </c>
      <c r="Z24">
        <v>27.089762</v>
      </c>
      <c r="AA24">
        <v>26.996044000000001</v>
      </c>
      <c r="AB24">
        <v>26.888940999999999</v>
      </c>
      <c r="AC24">
        <v>26.789325999999999</v>
      </c>
      <c r="AD24">
        <v>26.852042999999998</v>
      </c>
      <c r="AE24">
        <v>26.653732000000002</v>
      </c>
      <c r="AF24">
        <v>25.834143000000001</v>
      </c>
      <c r="AG24">
        <v>25.608833000000001</v>
      </c>
      <c r="AH24">
        <v>25.604174</v>
      </c>
      <c r="AI24">
        <v>25.457640000000001</v>
      </c>
      <c r="AJ24">
        <v>24.926897</v>
      </c>
      <c r="AK24">
        <v>24.66695</v>
      </c>
      <c r="AL24">
        <v>24.565075</v>
      </c>
      <c r="AM24" s="13">
        <v>1.4999999999999999E-2</v>
      </c>
    </row>
    <row r="25" spans="1:39" x14ac:dyDescent="0.2">
      <c r="A25" t="s">
        <v>108</v>
      </c>
      <c r="B25" t="s">
        <v>280</v>
      </c>
      <c r="C25" t="s">
        <v>281</v>
      </c>
      <c r="D25" t="s">
        <v>95</v>
      </c>
      <c r="E25">
        <v>3.1944509999999999</v>
      </c>
      <c r="F25">
        <v>3.7198000000000002</v>
      </c>
      <c r="G25">
        <v>5.1692960000000001</v>
      </c>
      <c r="H25">
        <v>5.922199</v>
      </c>
      <c r="I25">
        <v>6.2308050000000001</v>
      </c>
      <c r="J25">
        <v>6.4648810000000001</v>
      </c>
      <c r="K25">
        <v>7.009182</v>
      </c>
      <c r="L25">
        <v>7.5302259999999999</v>
      </c>
      <c r="M25">
        <v>8.1422039999999996</v>
      </c>
      <c r="N25">
        <v>8.7631840000000008</v>
      </c>
      <c r="O25">
        <v>9.3758750000000006</v>
      </c>
      <c r="P25">
        <v>10.017626999999999</v>
      </c>
      <c r="Q25">
        <v>10.631831</v>
      </c>
      <c r="R25">
        <v>11.241455999999999</v>
      </c>
      <c r="S25">
        <v>11.846667999999999</v>
      </c>
      <c r="T25">
        <v>12.484577</v>
      </c>
      <c r="U25">
        <v>13.077643999999999</v>
      </c>
      <c r="V25">
        <v>13.587438000000001</v>
      </c>
      <c r="W25">
        <v>13.9473</v>
      </c>
      <c r="X25">
        <v>14.170998000000001</v>
      </c>
      <c r="Y25">
        <v>14.470072</v>
      </c>
      <c r="Z25">
        <v>14.704698</v>
      </c>
      <c r="AA25">
        <v>14.951098</v>
      </c>
      <c r="AB25">
        <v>15.199415999999999</v>
      </c>
      <c r="AC25">
        <v>15.210419999999999</v>
      </c>
      <c r="AD25">
        <v>15.258096</v>
      </c>
      <c r="AE25">
        <v>15.294956000000001</v>
      </c>
      <c r="AF25">
        <v>15.399063</v>
      </c>
      <c r="AG25">
        <v>15.416337</v>
      </c>
      <c r="AH25">
        <v>15.475749</v>
      </c>
      <c r="AI25">
        <v>15.539239999999999</v>
      </c>
      <c r="AJ25">
        <v>15.610272999999999</v>
      </c>
      <c r="AK25">
        <v>15.625131</v>
      </c>
      <c r="AL25">
        <v>15.646169</v>
      </c>
      <c r="AM25" s="13">
        <v>4.5999999999999999E-2</v>
      </c>
    </row>
    <row r="26" spans="1:39" x14ac:dyDescent="0.2">
      <c r="A26" t="s">
        <v>41</v>
      </c>
      <c r="B26" t="s">
        <v>282</v>
      </c>
      <c r="C26" t="s">
        <v>283</v>
      </c>
      <c r="D26" t="s">
        <v>95</v>
      </c>
      <c r="E26">
        <v>2.5419999999999998</v>
      </c>
      <c r="F26">
        <v>2.620031</v>
      </c>
      <c r="G26">
        <v>2.5730970000000002</v>
      </c>
      <c r="H26">
        <v>2.4762219999999999</v>
      </c>
      <c r="I26">
        <v>2.0399319999999999</v>
      </c>
      <c r="J26">
        <v>2.1703359999999998</v>
      </c>
      <c r="K26">
        <v>2.1269019999999998</v>
      </c>
      <c r="L26">
        <v>2.1703359999999998</v>
      </c>
      <c r="M26">
        <v>2.119904</v>
      </c>
      <c r="N26">
        <v>2.1445500000000002</v>
      </c>
      <c r="O26">
        <v>2.0632679999999999</v>
      </c>
      <c r="P26">
        <v>1.7814970000000001</v>
      </c>
      <c r="Q26">
        <v>1.8045040000000001</v>
      </c>
      <c r="R26">
        <v>1.8293839999999999</v>
      </c>
      <c r="S26">
        <v>1.6337360000000001</v>
      </c>
      <c r="T26">
        <v>1.6721029999999999</v>
      </c>
      <c r="U26">
        <v>1.676277</v>
      </c>
      <c r="V26">
        <v>1.5849329999999999</v>
      </c>
      <c r="W26">
        <v>1.5446960000000001</v>
      </c>
      <c r="X26">
        <v>1.558511</v>
      </c>
      <c r="Y26">
        <v>1.567464</v>
      </c>
      <c r="Z26">
        <v>1.5518050000000001</v>
      </c>
      <c r="AA26">
        <v>1.5565389999999999</v>
      </c>
      <c r="AB26">
        <v>1.55305</v>
      </c>
      <c r="AC26">
        <v>1.5645880000000001</v>
      </c>
      <c r="AD26">
        <v>1.551369</v>
      </c>
      <c r="AE26">
        <v>1.5651729999999999</v>
      </c>
      <c r="AF26">
        <v>1.6166780000000001</v>
      </c>
      <c r="AG26">
        <v>1.503298</v>
      </c>
      <c r="AH26">
        <v>1.4851080000000001</v>
      </c>
      <c r="AI26">
        <v>1.4379280000000001</v>
      </c>
      <c r="AJ26">
        <v>1.4373910000000001</v>
      </c>
      <c r="AK26">
        <v>1.4230160000000001</v>
      </c>
      <c r="AL26">
        <v>1.422269</v>
      </c>
      <c r="AM26" s="13">
        <v>-1.9E-2</v>
      </c>
    </row>
    <row r="27" spans="1:39" x14ac:dyDescent="0.2">
      <c r="A27" t="s">
        <v>103</v>
      </c>
      <c r="B27" t="s">
        <v>284</v>
      </c>
      <c r="C27" t="s">
        <v>285</v>
      </c>
      <c r="D27" t="s">
        <v>95</v>
      </c>
      <c r="E27">
        <v>17.916933</v>
      </c>
      <c r="F27">
        <v>21.396398999999999</v>
      </c>
      <c r="G27">
        <v>23.196014000000002</v>
      </c>
      <c r="H27">
        <v>27.774052000000001</v>
      </c>
      <c r="I27">
        <v>29.52861</v>
      </c>
      <c r="J27">
        <v>31.435869</v>
      </c>
      <c r="K27">
        <v>32.891719999999999</v>
      </c>
      <c r="L27">
        <v>34.133265999999999</v>
      </c>
      <c r="M27">
        <v>34.947955999999998</v>
      </c>
      <c r="N27">
        <v>36.319096000000002</v>
      </c>
      <c r="O27">
        <v>36.632576</v>
      </c>
      <c r="P27">
        <v>36.941325999999997</v>
      </c>
      <c r="Q27">
        <v>37.821238999999998</v>
      </c>
      <c r="R27">
        <v>38.310059000000003</v>
      </c>
      <c r="S27">
        <v>38.989440999999999</v>
      </c>
      <c r="T27">
        <v>39.993614000000001</v>
      </c>
      <c r="U27">
        <v>41.167682999999997</v>
      </c>
      <c r="V27">
        <v>41.912781000000003</v>
      </c>
      <c r="W27">
        <v>42.292651999999997</v>
      </c>
      <c r="X27">
        <v>42.649872000000002</v>
      </c>
      <c r="Y27">
        <v>43.504147000000003</v>
      </c>
      <c r="Z27">
        <v>43.346263999999998</v>
      </c>
      <c r="AA27">
        <v>43.503681</v>
      </c>
      <c r="AB27">
        <v>43.641407000000001</v>
      </c>
      <c r="AC27">
        <v>43.564331000000003</v>
      </c>
      <c r="AD27">
        <v>43.661507</v>
      </c>
      <c r="AE27">
        <v>43.513863000000001</v>
      </c>
      <c r="AF27">
        <v>42.849884000000003</v>
      </c>
      <c r="AG27">
        <v>42.528469000000001</v>
      </c>
      <c r="AH27">
        <v>42.565029000000003</v>
      </c>
      <c r="AI27">
        <v>42.434806999999999</v>
      </c>
      <c r="AJ27">
        <v>41.974559999999997</v>
      </c>
      <c r="AK27">
        <v>41.715096000000003</v>
      </c>
      <c r="AL27">
        <v>41.633510999999999</v>
      </c>
      <c r="AM27" s="13">
        <v>2.1000000000000001E-2</v>
      </c>
    </row>
    <row r="28" spans="1:39" x14ac:dyDescent="0.2">
      <c r="A28" t="s">
        <v>111</v>
      </c>
      <c r="B28" t="s">
        <v>286</v>
      </c>
      <c r="C28" t="s">
        <v>287</v>
      </c>
      <c r="D28" t="s">
        <v>95</v>
      </c>
      <c r="E28">
        <v>-0.49232900000000002</v>
      </c>
      <c r="F28">
        <v>-0.51577600000000001</v>
      </c>
      <c r="G28">
        <v>-0.66424000000000005</v>
      </c>
      <c r="H28">
        <v>-0.49112899999999998</v>
      </c>
      <c r="I28">
        <v>-0.21327399999999999</v>
      </c>
      <c r="J28">
        <v>-0.230295</v>
      </c>
      <c r="K28">
        <v>-0.23916200000000001</v>
      </c>
      <c r="L28">
        <v>-0.17302300000000001</v>
      </c>
      <c r="M28">
        <v>-0.13274</v>
      </c>
      <c r="N28">
        <v>-8.2043000000000005E-2</v>
      </c>
      <c r="O28">
        <v>-2.6962E-2</v>
      </c>
      <c r="P28">
        <v>6.0999999999999997E-4</v>
      </c>
      <c r="Q28">
        <v>3.3515999999999997E-2</v>
      </c>
      <c r="R28">
        <v>4.0138E-2</v>
      </c>
      <c r="S28">
        <v>9.2335E-2</v>
      </c>
      <c r="T28">
        <v>0.13109999999999999</v>
      </c>
      <c r="U28">
        <v>0.17346600000000001</v>
      </c>
      <c r="V28">
        <v>0.215111</v>
      </c>
      <c r="W28">
        <v>0.22567400000000001</v>
      </c>
      <c r="X28">
        <v>0.25418099999999999</v>
      </c>
      <c r="Y28">
        <v>0.31456400000000001</v>
      </c>
      <c r="Z28">
        <v>0.30974200000000002</v>
      </c>
      <c r="AA28">
        <v>0.31936300000000001</v>
      </c>
      <c r="AB28">
        <v>0.32662200000000002</v>
      </c>
      <c r="AC28">
        <v>0.34288400000000002</v>
      </c>
      <c r="AD28">
        <v>0.40384700000000001</v>
      </c>
      <c r="AE28">
        <v>0.414242</v>
      </c>
      <c r="AF28">
        <v>0.42161900000000002</v>
      </c>
      <c r="AG28">
        <v>0.44602599999999998</v>
      </c>
      <c r="AH28">
        <v>0.457783</v>
      </c>
      <c r="AI28">
        <v>0.46356999999999998</v>
      </c>
      <c r="AJ28">
        <v>0.48150999999999999</v>
      </c>
      <c r="AK28">
        <v>0.485844</v>
      </c>
      <c r="AL28">
        <v>0.48591600000000001</v>
      </c>
      <c r="AM28" t="s">
        <v>112</v>
      </c>
    </row>
    <row r="29" spans="1:39" x14ac:dyDescent="0.2">
      <c r="A29" t="s">
        <v>113</v>
      </c>
      <c r="C29" t="s">
        <v>114</v>
      </c>
    </row>
    <row r="30" spans="1:39" x14ac:dyDescent="0.2">
      <c r="A30" t="s">
        <v>107</v>
      </c>
      <c r="B30" t="s">
        <v>288</v>
      </c>
      <c r="C30" t="s">
        <v>289</v>
      </c>
      <c r="D30" t="s">
        <v>95</v>
      </c>
      <c r="E30">
        <v>37.636555000000001</v>
      </c>
      <c r="F30">
        <v>38.336727000000003</v>
      </c>
      <c r="G30">
        <v>38.557999000000002</v>
      </c>
      <c r="H30">
        <v>37.912044999999999</v>
      </c>
      <c r="I30">
        <v>37.317860000000003</v>
      </c>
      <c r="J30">
        <v>37.063231999999999</v>
      </c>
      <c r="K30">
        <v>36.544147000000002</v>
      </c>
      <c r="L30">
        <v>35.957649000000004</v>
      </c>
      <c r="M30">
        <v>35.299182999999999</v>
      </c>
      <c r="N30">
        <v>34.696494999999999</v>
      </c>
      <c r="O30">
        <v>34.136420999999999</v>
      </c>
      <c r="P30">
        <v>33.642380000000003</v>
      </c>
      <c r="Q30">
        <v>33.297459000000003</v>
      </c>
      <c r="R30">
        <v>32.975966999999997</v>
      </c>
      <c r="S30">
        <v>32.796024000000003</v>
      </c>
      <c r="T30">
        <v>32.629443999999999</v>
      </c>
      <c r="U30">
        <v>32.488135999999997</v>
      </c>
      <c r="V30">
        <v>32.297427999999996</v>
      </c>
      <c r="W30">
        <v>32.162804000000001</v>
      </c>
      <c r="X30">
        <v>32.079284999999999</v>
      </c>
      <c r="Y30">
        <v>32.018611999999997</v>
      </c>
      <c r="Z30">
        <v>31.959463</v>
      </c>
      <c r="AA30">
        <v>31.886641999999998</v>
      </c>
      <c r="AB30">
        <v>31.811909</v>
      </c>
      <c r="AC30">
        <v>31.773216000000001</v>
      </c>
      <c r="AD30">
        <v>31.757895000000001</v>
      </c>
      <c r="AE30">
        <v>31.691488</v>
      </c>
      <c r="AF30">
        <v>31.703562000000002</v>
      </c>
      <c r="AG30">
        <v>31.716646000000001</v>
      </c>
      <c r="AH30">
        <v>31.825296000000002</v>
      </c>
      <c r="AI30">
        <v>31.928535</v>
      </c>
      <c r="AJ30">
        <v>32.073703999999999</v>
      </c>
      <c r="AK30">
        <v>32.202843000000001</v>
      </c>
      <c r="AL30">
        <v>32.371623999999997</v>
      </c>
      <c r="AM30" s="13">
        <v>-5.0000000000000001E-3</v>
      </c>
    </row>
    <row r="31" spans="1:39" x14ac:dyDescent="0.2">
      <c r="A31" t="s">
        <v>108</v>
      </c>
      <c r="B31" t="s">
        <v>290</v>
      </c>
      <c r="C31" t="s">
        <v>291</v>
      </c>
      <c r="D31" t="s">
        <v>95</v>
      </c>
      <c r="E31">
        <v>28.082692999999999</v>
      </c>
      <c r="F31">
        <v>30.431816000000001</v>
      </c>
      <c r="G31">
        <v>31.070276</v>
      </c>
      <c r="H31">
        <v>32.158256999999999</v>
      </c>
      <c r="I31">
        <v>33.278564000000003</v>
      </c>
      <c r="J31">
        <v>34.092564000000003</v>
      </c>
      <c r="K31">
        <v>34.519053999999997</v>
      </c>
      <c r="L31">
        <v>34.752834</v>
      </c>
      <c r="M31">
        <v>34.926837999999996</v>
      </c>
      <c r="N31">
        <v>34.890307999999997</v>
      </c>
      <c r="O31">
        <v>34.937564999999999</v>
      </c>
      <c r="P31">
        <v>34.910789000000001</v>
      </c>
      <c r="Q31">
        <v>34.897342999999999</v>
      </c>
      <c r="R31">
        <v>34.845939999999999</v>
      </c>
      <c r="S31">
        <v>35.088932</v>
      </c>
      <c r="T31">
        <v>35.405548000000003</v>
      </c>
      <c r="U31">
        <v>35.650505000000003</v>
      </c>
      <c r="V31">
        <v>35.845032000000003</v>
      </c>
      <c r="W31">
        <v>36.076037999999997</v>
      </c>
      <c r="X31">
        <v>36.294918000000003</v>
      </c>
      <c r="Y31">
        <v>36.482940999999997</v>
      </c>
      <c r="Z31">
        <v>36.622540000000001</v>
      </c>
      <c r="AA31">
        <v>36.689391999999998</v>
      </c>
      <c r="AB31">
        <v>36.524253999999999</v>
      </c>
      <c r="AC31">
        <v>36.656658</v>
      </c>
      <c r="AD31">
        <v>36.646281999999999</v>
      </c>
      <c r="AE31">
        <v>36.729393000000002</v>
      </c>
      <c r="AF31">
        <v>36.691433000000004</v>
      </c>
      <c r="AG31">
        <v>36.760894999999998</v>
      </c>
      <c r="AH31">
        <v>36.807589999999998</v>
      </c>
      <c r="AI31">
        <v>36.844104999999999</v>
      </c>
      <c r="AJ31">
        <v>37.072589999999998</v>
      </c>
      <c r="AK31">
        <v>37.305861999999998</v>
      </c>
      <c r="AL31">
        <v>37.433128000000004</v>
      </c>
      <c r="AM31" s="13">
        <v>6.0000000000000001E-3</v>
      </c>
    </row>
    <row r="32" spans="1:39" x14ac:dyDescent="0.2">
      <c r="A32" t="s">
        <v>41</v>
      </c>
      <c r="B32" t="s">
        <v>292</v>
      </c>
      <c r="C32" t="s">
        <v>293</v>
      </c>
      <c r="D32" t="s">
        <v>95</v>
      </c>
      <c r="E32">
        <v>13.762893</v>
      </c>
      <c r="F32">
        <v>13.155557999999999</v>
      </c>
      <c r="G32">
        <v>12.622927000000001</v>
      </c>
      <c r="H32">
        <v>11.714326</v>
      </c>
      <c r="I32">
        <v>10.834125</v>
      </c>
      <c r="J32">
        <v>10.44036</v>
      </c>
      <c r="K32">
        <v>10.077762</v>
      </c>
      <c r="L32">
        <v>10.190704</v>
      </c>
      <c r="M32">
        <v>10.075742999999999</v>
      </c>
      <c r="N32">
        <v>10.066596000000001</v>
      </c>
      <c r="O32">
        <v>9.8056459999999994</v>
      </c>
      <c r="P32">
        <v>9.8639159999999997</v>
      </c>
      <c r="Q32">
        <v>9.9759170000000008</v>
      </c>
      <c r="R32">
        <v>10.178993</v>
      </c>
      <c r="S32">
        <v>10.159856</v>
      </c>
      <c r="T32">
        <v>10.126830999999999</v>
      </c>
      <c r="U32">
        <v>10.178632</v>
      </c>
      <c r="V32">
        <v>10.190984</v>
      </c>
      <c r="W32">
        <v>10.142810000000001</v>
      </c>
      <c r="X32">
        <v>10.091945000000001</v>
      </c>
      <c r="Y32">
        <v>10.088958999999999</v>
      </c>
      <c r="Z32">
        <v>10.060013</v>
      </c>
      <c r="AA32">
        <v>10.044390999999999</v>
      </c>
      <c r="AB32">
        <v>10.109673000000001</v>
      </c>
      <c r="AC32">
        <v>10.098011</v>
      </c>
      <c r="AD32">
        <v>10.085159000000001</v>
      </c>
      <c r="AE32">
        <v>10.047582</v>
      </c>
      <c r="AF32">
        <v>10.047437</v>
      </c>
      <c r="AG32">
        <v>10.043984</v>
      </c>
      <c r="AH32">
        <v>10.052381</v>
      </c>
      <c r="AI32">
        <v>10.071358</v>
      </c>
      <c r="AJ32">
        <v>10.062874000000001</v>
      </c>
      <c r="AK32">
        <v>10.079979</v>
      </c>
      <c r="AL32">
        <v>10.08564</v>
      </c>
      <c r="AM32" s="13">
        <v>-8.0000000000000002E-3</v>
      </c>
    </row>
    <row r="33" spans="1:40" x14ac:dyDescent="0.2">
      <c r="A33" t="s">
        <v>98</v>
      </c>
      <c r="B33" t="s">
        <v>294</v>
      </c>
      <c r="C33" t="s">
        <v>295</v>
      </c>
      <c r="D33" t="s">
        <v>95</v>
      </c>
      <c r="E33">
        <v>8.4205839999999998</v>
      </c>
      <c r="F33">
        <v>8.4588239999999999</v>
      </c>
      <c r="G33">
        <v>8.3409700000000004</v>
      </c>
      <c r="H33">
        <v>8.2132140000000007</v>
      </c>
      <c r="I33">
        <v>7.9730749999999997</v>
      </c>
      <c r="J33">
        <v>7.5687300000000004</v>
      </c>
      <c r="K33">
        <v>7.3839959999999998</v>
      </c>
      <c r="L33">
        <v>7.1132530000000003</v>
      </c>
      <c r="M33">
        <v>6.9389940000000001</v>
      </c>
      <c r="N33">
        <v>6.8444659999999997</v>
      </c>
      <c r="O33">
        <v>6.8444659999999997</v>
      </c>
      <c r="P33">
        <v>6.8444659999999997</v>
      </c>
      <c r="Q33">
        <v>6.8465879999999997</v>
      </c>
      <c r="R33">
        <v>6.8507160000000002</v>
      </c>
      <c r="S33">
        <v>6.8569019999999998</v>
      </c>
      <c r="T33">
        <v>6.7472469999999998</v>
      </c>
      <c r="U33">
        <v>6.757555</v>
      </c>
      <c r="V33">
        <v>6.7678640000000003</v>
      </c>
      <c r="W33">
        <v>6.7781719999999996</v>
      </c>
      <c r="X33">
        <v>6.788481</v>
      </c>
      <c r="Y33">
        <v>6.7987900000000003</v>
      </c>
      <c r="Z33">
        <v>6.8090979999999997</v>
      </c>
      <c r="AA33">
        <v>6.8194059999999999</v>
      </c>
      <c r="AB33">
        <v>6.8297150000000002</v>
      </c>
      <c r="AC33">
        <v>6.8400239999999997</v>
      </c>
      <c r="AD33">
        <v>6.8503340000000001</v>
      </c>
      <c r="AE33">
        <v>6.8606400000000001</v>
      </c>
      <c r="AF33">
        <v>6.8709490000000004</v>
      </c>
      <c r="AG33">
        <v>6.881259</v>
      </c>
      <c r="AH33">
        <v>6.8915680000000004</v>
      </c>
      <c r="AI33">
        <v>6.9018750000000004</v>
      </c>
      <c r="AJ33">
        <v>6.912185</v>
      </c>
      <c r="AK33">
        <v>6.8324049999999996</v>
      </c>
      <c r="AL33">
        <v>6.8424259999999997</v>
      </c>
      <c r="AM33" s="13">
        <v>-7.0000000000000001E-3</v>
      </c>
    </row>
    <row r="34" spans="1:40" x14ac:dyDescent="0.2">
      <c r="A34" t="s">
        <v>99</v>
      </c>
      <c r="B34" t="s">
        <v>296</v>
      </c>
      <c r="C34" t="s">
        <v>297</v>
      </c>
      <c r="D34" t="s">
        <v>95</v>
      </c>
      <c r="E34">
        <v>2.7576529999999999</v>
      </c>
      <c r="F34">
        <v>2.6110169999999999</v>
      </c>
      <c r="G34">
        <v>2.5321729999999998</v>
      </c>
      <c r="H34">
        <v>2.6620469999999998</v>
      </c>
      <c r="I34">
        <v>2.7691300000000001</v>
      </c>
      <c r="J34">
        <v>2.7095639999999999</v>
      </c>
      <c r="K34">
        <v>2.6655929999999999</v>
      </c>
      <c r="L34">
        <v>2.61938</v>
      </c>
      <c r="M34">
        <v>2.5976750000000002</v>
      </c>
      <c r="N34">
        <v>2.5682849999999999</v>
      </c>
      <c r="O34">
        <v>2.544111</v>
      </c>
      <c r="P34">
        <v>2.516721</v>
      </c>
      <c r="Q34">
        <v>2.5033289999999999</v>
      </c>
      <c r="R34">
        <v>2.4923670000000002</v>
      </c>
      <c r="S34">
        <v>2.4841350000000002</v>
      </c>
      <c r="T34">
        <v>2.4955479999999999</v>
      </c>
      <c r="U34">
        <v>2.4736120000000001</v>
      </c>
      <c r="V34">
        <v>2.4691420000000002</v>
      </c>
      <c r="W34">
        <v>2.4621189999999999</v>
      </c>
      <c r="X34">
        <v>2.438863</v>
      </c>
      <c r="Y34">
        <v>2.4239839999999999</v>
      </c>
      <c r="Z34">
        <v>2.4261439999999999</v>
      </c>
      <c r="AA34">
        <v>2.4247209999999999</v>
      </c>
      <c r="AB34">
        <v>2.440855</v>
      </c>
      <c r="AC34">
        <v>2.4437199999999999</v>
      </c>
      <c r="AD34">
        <v>2.4353799999999999</v>
      </c>
      <c r="AE34">
        <v>2.4374129999999998</v>
      </c>
      <c r="AF34">
        <v>2.4398939999999998</v>
      </c>
      <c r="AG34">
        <v>2.4421390000000001</v>
      </c>
      <c r="AH34">
        <v>2.4392140000000002</v>
      </c>
      <c r="AI34">
        <v>2.4407429999999999</v>
      </c>
      <c r="AJ34">
        <v>2.4436249999999999</v>
      </c>
      <c r="AK34">
        <v>2.4395730000000002</v>
      </c>
      <c r="AL34">
        <v>2.4395929999999999</v>
      </c>
      <c r="AM34" s="13">
        <v>-2E-3</v>
      </c>
    </row>
    <row r="35" spans="1:40" x14ac:dyDescent="0.2">
      <c r="A35" t="s">
        <v>100</v>
      </c>
      <c r="B35" t="s">
        <v>298</v>
      </c>
      <c r="C35" t="s">
        <v>299</v>
      </c>
      <c r="D35" t="s">
        <v>95</v>
      </c>
      <c r="E35">
        <v>3.0032179999999999</v>
      </c>
      <c r="F35">
        <v>3.0622799999999999</v>
      </c>
      <c r="G35">
        <v>3.1308250000000002</v>
      </c>
      <c r="H35">
        <v>3.2043759999999999</v>
      </c>
      <c r="I35">
        <v>3.2996539999999999</v>
      </c>
      <c r="J35">
        <v>3.382549</v>
      </c>
      <c r="K35">
        <v>3.438107</v>
      </c>
      <c r="L35">
        <v>3.4562499999999998</v>
      </c>
      <c r="M35">
        <v>3.448356</v>
      </c>
      <c r="N35">
        <v>3.4320539999999999</v>
      </c>
      <c r="O35">
        <v>3.4091580000000001</v>
      </c>
      <c r="P35">
        <v>3.3981789999999998</v>
      </c>
      <c r="Q35">
        <v>3.4146369999999999</v>
      </c>
      <c r="R35">
        <v>3.4368280000000002</v>
      </c>
      <c r="S35">
        <v>3.4807540000000001</v>
      </c>
      <c r="T35">
        <v>3.56134</v>
      </c>
      <c r="U35">
        <v>3.6674060000000002</v>
      </c>
      <c r="V35">
        <v>3.70974</v>
      </c>
      <c r="W35">
        <v>3.7493530000000002</v>
      </c>
      <c r="X35">
        <v>3.7926299999999999</v>
      </c>
      <c r="Y35">
        <v>3.821672</v>
      </c>
      <c r="Z35">
        <v>3.8558080000000001</v>
      </c>
      <c r="AA35">
        <v>3.878136</v>
      </c>
      <c r="AB35">
        <v>3.9068200000000002</v>
      </c>
      <c r="AC35">
        <v>3.9315880000000001</v>
      </c>
      <c r="AD35">
        <v>3.9519920000000002</v>
      </c>
      <c r="AE35">
        <v>3.9713440000000002</v>
      </c>
      <c r="AF35">
        <v>3.997525</v>
      </c>
      <c r="AG35">
        <v>4.0290549999999996</v>
      </c>
      <c r="AH35">
        <v>4.0583640000000001</v>
      </c>
      <c r="AI35">
        <v>4.09091</v>
      </c>
      <c r="AJ35">
        <v>4.1198689999999996</v>
      </c>
      <c r="AK35">
        <v>4.1630060000000002</v>
      </c>
      <c r="AL35">
        <v>4.1949350000000001</v>
      </c>
      <c r="AM35" s="13">
        <v>0.01</v>
      </c>
    </row>
    <row r="36" spans="1:40" x14ac:dyDescent="0.2">
      <c r="A36" t="s">
        <v>101</v>
      </c>
      <c r="B36" t="s">
        <v>300</v>
      </c>
      <c r="C36" t="s">
        <v>301</v>
      </c>
      <c r="D36" t="s">
        <v>95</v>
      </c>
      <c r="E36">
        <v>3.4246219999999998</v>
      </c>
      <c r="F36">
        <v>3.7632110000000001</v>
      </c>
      <c r="G36">
        <v>3.9607839999999999</v>
      </c>
      <c r="H36">
        <v>4.3828760000000004</v>
      </c>
      <c r="I36">
        <v>4.8425029999999998</v>
      </c>
      <c r="J36">
        <v>5.1614789999999999</v>
      </c>
      <c r="K36">
        <v>5.4067780000000001</v>
      </c>
      <c r="L36">
        <v>5.4667770000000004</v>
      </c>
      <c r="M36">
        <v>5.525798</v>
      </c>
      <c r="N36">
        <v>5.5621080000000003</v>
      </c>
      <c r="O36">
        <v>5.6281910000000002</v>
      </c>
      <c r="P36">
        <v>5.668717</v>
      </c>
      <c r="Q36">
        <v>5.7486009999999998</v>
      </c>
      <c r="R36">
        <v>5.8323790000000004</v>
      </c>
      <c r="S36">
        <v>5.9469250000000002</v>
      </c>
      <c r="T36">
        <v>6.0745620000000002</v>
      </c>
      <c r="U36">
        <v>6.1910689999999997</v>
      </c>
      <c r="V36">
        <v>6.351388</v>
      </c>
      <c r="W36">
        <v>6.5305790000000004</v>
      </c>
      <c r="X36">
        <v>6.7526520000000003</v>
      </c>
      <c r="Y36">
        <v>6.9634229999999997</v>
      </c>
      <c r="Z36">
        <v>7.2319509999999996</v>
      </c>
      <c r="AA36">
        <v>7.5226879999999996</v>
      </c>
      <c r="AB36">
        <v>7.9130330000000004</v>
      </c>
      <c r="AC36">
        <v>8.054665</v>
      </c>
      <c r="AD36">
        <v>8.3909439999999993</v>
      </c>
      <c r="AE36">
        <v>8.6595859999999991</v>
      </c>
      <c r="AF36">
        <v>9.0319040000000008</v>
      </c>
      <c r="AG36">
        <v>9.3160659999999993</v>
      </c>
      <c r="AH36">
        <v>9.7251720000000006</v>
      </c>
      <c r="AI36">
        <v>10.206808000000001</v>
      </c>
      <c r="AJ36">
        <v>10.529786</v>
      </c>
      <c r="AK36">
        <v>10.906574000000001</v>
      </c>
      <c r="AL36">
        <v>11.382873999999999</v>
      </c>
      <c r="AM36" s="13">
        <v>3.5000000000000003E-2</v>
      </c>
    </row>
    <row r="37" spans="1:40" x14ac:dyDescent="0.2">
      <c r="A37" t="s">
        <v>102</v>
      </c>
      <c r="B37" t="s">
        <v>302</v>
      </c>
      <c r="C37" t="s">
        <v>303</v>
      </c>
      <c r="D37" t="s">
        <v>95</v>
      </c>
      <c r="E37">
        <v>0.31703999999999999</v>
      </c>
      <c r="F37">
        <v>0.30964599999999998</v>
      </c>
      <c r="G37">
        <v>0.31722499999999998</v>
      </c>
      <c r="H37">
        <v>0.31670799999999999</v>
      </c>
      <c r="I37">
        <v>0.32340099999999999</v>
      </c>
      <c r="J37">
        <v>0.31386500000000001</v>
      </c>
      <c r="K37">
        <v>0.310006</v>
      </c>
      <c r="L37">
        <v>0.310419</v>
      </c>
      <c r="M37">
        <v>0.313365</v>
      </c>
      <c r="N37">
        <v>0.31514500000000001</v>
      </c>
      <c r="O37">
        <v>0.32670199999999999</v>
      </c>
      <c r="P37">
        <v>0.34537099999999998</v>
      </c>
      <c r="Q37">
        <v>0.35206500000000002</v>
      </c>
      <c r="R37">
        <v>0.35763400000000001</v>
      </c>
      <c r="S37">
        <v>0.35242600000000002</v>
      </c>
      <c r="T37">
        <v>0.35845100000000002</v>
      </c>
      <c r="U37">
        <v>0.35956500000000002</v>
      </c>
      <c r="V37">
        <v>0.36724299999999999</v>
      </c>
      <c r="W37">
        <v>0.36173699999999998</v>
      </c>
      <c r="X37">
        <v>0.36271900000000001</v>
      </c>
      <c r="Y37">
        <v>0.36381999999999998</v>
      </c>
      <c r="Z37">
        <v>0.36532300000000001</v>
      </c>
      <c r="AA37">
        <v>0.36715399999999998</v>
      </c>
      <c r="AB37">
        <v>0.370197</v>
      </c>
      <c r="AC37">
        <v>0.36869299999999999</v>
      </c>
      <c r="AD37">
        <v>0.367095</v>
      </c>
      <c r="AE37">
        <v>0.365481</v>
      </c>
      <c r="AF37">
        <v>0.36385200000000001</v>
      </c>
      <c r="AG37">
        <v>0.36324200000000001</v>
      </c>
      <c r="AH37">
        <v>0.36151299999999997</v>
      </c>
      <c r="AI37">
        <v>0.360462</v>
      </c>
      <c r="AJ37">
        <v>0.36022900000000002</v>
      </c>
      <c r="AK37">
        <v>0.35797499999999999</v>
      </c>
      <c r="AL37">
        <v>0.35222599999999998</v>
      </c>
      <c r="AM37" s="13">
        <v>4.0000000000000001E-3</v>
      </c>
    </row>
    <row r="38" spans="1:40" x14ac:dyDescent="0.2">
      <c r="A38" t="s">
        <v>103</v>
      </c>
      <c r="B38" t="s">
        <v>304</v>
      </c>
      <c r="C38" t="s">
        <v>305</v>
      </c>
      <c r="D38" t="s">
        <v>95</v>
      </c>
      <c r="E38">
        <v>97.405258000000003</v>
      </c>
      <c r="F38">
        <v>100.129074</v>
      </c>
      <c r="G38">
        <v>100.53317300000001</v>
      </c>
      <c r="H38">
        <v>100.56384300000001</v>
      </c>
      <c r="I38">
        <v>100.638306</v>
      </c>
      <c r="J38">
        <v>100.73234600000001</v>
      </c>
      <c r="K38">
        <v>100.345444</v>
      </c>
      <c r="L38">
        <v>99.867255999999998</v>
      </c>
      <c r="M38">
        <v>99.125945999999999</v>
      </c>
      <c r="N38">
        <v>98.375465000000005</v>
      </c>
      <c r="O38">
        <v>97.632271000000003</v>
      </c>
      <c r="P38">
        <v>97.190535999999994</v>
      </c>
      <c r="Q38">
        <v>97.035933999999997</v>
      </c>
      <c r="R38">
        <v>96.970825000000005</v>
      </c>
      <c r="S38">
        <v>97.165954999999997</v>
      </c>
      <c r="T38">
        <v>97.398964000000007</v>
      </c>
      <c r="U38">
        <v>97.766479000000004</v>
      </c>
      <c r="V38">
        <v>97.998810000000006</v>
      </c>
      <c r="W38">
        <v>98.263617999999994</v>
      </c>
      <c r="X38">
        <v>98.601500999999999</v>
      </c>
      <c r="Y38">
        <v>98.962204</v>
      </c>
      <c r="Z38">
        <v>99.330337999999998</v>
      </c>
      <c r="AA38">
        <v>99.632530000000003</v>
      </c>
      <c r="AB38">
        <v>99.906456000000006</v>
      </c>
      <c r="AC38">
        <v>100.16656500000001</v>
      </c>
      <c r="AD38">
        <v>100.485077</v>
      </c>
      <c r="AE38">
        <v>100.76293200000001</v>
      </c>
      <c r="AF38">
        <v>101.146568</v>
      </c>
      <c r="AG38">
        <v>101.553276</v>
      </c>
      <c r="AH38">
        <v>102.16110999999999</v>
      </c>
      <c r="AI38">
        <v>102.84481</v>
      </c>
      <c r="AJ38">
        <v>103.57486</v>
      </c>
      <c r="AK38">
        <v>104.288223</v>
      </c>
      <c r="AL38">
        <v>105.102448</v>
      </c>
      <c r="AM38" s="13">
        <v>2E-3</v>
      </c>
    </row>
    <row r="39" spans="1:40" x14ac:dyDescent="0.2">
      <c r="A39" t="s">
        <v>115</v>
      </c>
      <c r="C39" t="s">
        <v>116</v>
      </c>
    </row>
    <row r="40" spans="1:40" x14ac:dyDescent="0.2">
      <c r="A40" t="s">
        <v>117</v>
      </c>
      <c r="B40" t="s">
        <v>306</v>
      </c>
      <c r="C40" t="s">
        <v>307</v>
      </c>
      <c r="D40" t="s">
        <v>118</v>
      </c>
      <c r="E40">
        <v>55.214503999999998</v>
      </c>
      <c r="F40">
        <v>74.429001</v>
      </c>
      <c r="G40">
        <v>110.363342</v>
      </c>
      <c r="H40">
        <v>122.916641</v>
      </c>
      <c r="I40">
        <v>133.37918099999999</v>
      </c>
      <c r="J40">
        <v>139.887924</v>
      </c>
      <c r="K40">
        <v>145.40580700000001</v>
      </c>
      <c r="L40">
        <v>151.95373499999999</v>
      </c>
      <c r="M40">
        <v>155.555206</v>
      </c>
      <c r="N40">
        <v>159.195953</v>
      </c>
      <c r="O40">
        <v>164.35507200000001</v>
      </c>
      <c r="P40">
        <v>168.86468500000001</v>
      </c>
      <c r="Q40">
        <v>172.616882</v>
      </c>
      <c r="R40">
        <v>176.23426799999999</v>
      </c>
      <c r="S40">
        <v>178.70864900000001</v>
      </c>
      <c r="T40">
        <v>181.74923699999999</v>
      </c>
      <c r="U40">
        <v>183.95103499999999</v>
      </c>
      <c r="V40">
        <v>186.28930700000001</v>
      </c>
      <c r="W40">
        <v>189.39692700000001</v>
      </c>
      <c r="X40">
        <v>191.45143100000001</v>
      </c>
      <c r="Y40">
        <v>192.43002300000001</v>
      </c>
      <c r="Z40">
        <v>194.49366800000001</v>
      </c>
      <c r="AA40">
        <v>195.95594800000001</v>
      </c>
      <c r="AB40">
        <v>197.34399400000001</v>
      </c>
      <c r="AC40">
        <v>199.013824</v>
      </c>
      <c r="AD40">
        <v>199.73071300000001</v>
      </c>
      <c r="AE40">
        <v>200.64935299999999</v>
      </c>
      <c r="AF40">
        <v>203.03945899999999</v>
      </c>
      <c r="AG40">
        <v>204.370743</v>
      </c>
      <c r="AH40">
        <v>206.49691799999999</v>
      </c>
      <c r="AI40">
        <v>207.48144500000001</v>
      </c>
      <c r="AJ40">
        <v>208.03312700000001</v>
      </c>
      <c r="AK40">
        <v>210.24243200000001</v>
      </c>
      <c r="AL40">
        <v>211.683899</v>
      </c>
      <c r="AM40" s="13">
        <v>3.3000000000000002E-2</v>
      </c>
    </row>
    <row r="41" spans="1:40" x14ac:dyDescent="0.2">
      <c r="A41" t="s">
        <v>119</v>
      </c>
      <c r="B41" t="s">
        <v>308</v>
      </c>
      <c r="C41" t="s">
        <v>309</v>
      </c>
      <c r="D41" t="s">
        <v>118</v>
      </c>
      <c r="E41">
        <v>51.789535999999998</v>
      </c>
      <c r="F41">
        <v>68.463997000000006</v>
      </c>
      <c r="G41">
        <v>106.70871</v>
      </c>
      <c r="H41">
        <v>117.50556899999999</v>
      </c>
      <c r="I41">
        <v>128.284378</v>
      </c>
      <c r="J41">
        <v>134.522278</v>
      </c>
      <c r="K41">
        <v>138.58848599999999</v>
      </c>
      <c r="L41">
        <v>145.11505099999999</v>
      </c>
      <c r="M41">
        <v>148.653854</v>
      </c>
      <c r="N41">
        <v>153.68078600000001</v>
      </c>
      <c r="O41">
        <v>158.53128100000001</v>
      </c>
      <c r="P41">
        <v>162.84318500000001</v>
      </c>
      <c r="Q41">
        <v>166.863968</v>
      </c>
      <c r="R41">
        <v>170.54792800000001</v>
      </c>
      <c r="S41">
        <v>172.706299</v>
      </c>
      <c r="T41">
        <v>175.84660299999999</v>
      </c>
      <c r="U41">
        <v>178.011368</v>
      </c>
      <c r="V41">
        <v>180.327484</v>
      </c>
      <c r="W41">
        <v>183.33956900000001</v>
      </c>
      <c r="X41">
        <v>185.379333</v>
      </c>
      <c r="Y41">
        <v>186.42158499999999</v>
      </c>
      <c r="Z41">
        <v>188.53080700000001</v>
      </c>
      <c r="AA41">
        <v>190.289017</v>
      </c>
      <c r="AB41">
        <v>191.748199</v>
      </c>
      <c r="AC41">
        <v>193.89840699999999</v>
      </c>
      <c r="AD41">
        <v>194.679047</v>
      </c>
      <c r="AE41">
        <v>195.82751500000001</v>
      </c>
      <c r="AF41">
        <v>197.736954</v>
      </c>
      <c r="AG41">
        <v>199.94546500000001</v>
      </c>
      <c r="AH41">
        <v>202.74864199999999</v>
      </c>
      <c r="AI41">
        <v>203.57647700000001</v>
      </c>
      <c r="AJ41">
        <v>204.67894000000001</v>
      </c>
      <c r="AK41">
        <v>206.74444600000001</v>
      </c>
      <c r="AL41">
        <v>208.11135899999999</v>
      </c>
      <c r="AM41" s="13">
        <v>3.5000000000000003E-2</v>
      </c>
    </row>
    <row r="42" spans="1:40" x14ac:dyDescent="0.2">
      <c r="A42" t="s">
        <v>120</v>
      </c>
      <c r="B42" t="s">
        <v>310</v>
      </c>
      <c r="C42" t="s">
        <v>311</v>
      </c>
      <c r="D42" t="s">
        <v>121</v>
      </c>
      <c r="E42">
        <v>3.0837669999999999</v>
      </c>
      <c r="F42">
        <v>2.9926279999999998</v>
      </c>
      <c r="G42">
        <v>3.076187</v>
      </c>
      <c r="H42">
        <v>3.1392709999999999</v>
      </c>
      <c r="I42">
        <v>2.9644370000000002</v>
      </c>
      <c r="J42">
        <v>2.8806210000000001</v>
      </c>
      <c r="K42">
        <v>2.9079640000000002</v>
      </c>
      <c r="L42">
        <v>3.0581390000000002</v>
      </c>
      <c r="M42">
        <v>3.303836</v>
      </c>
      <c r="N42">
        <v>3.4695079999999998</v>
      </c>
      <c r="O42">
        <v>3.661432</v>
      </c>
      <c r="P42">
        <v>3.7456119999999999</v>
      </c>
      <c r="Q42">
        <v>3.8568549999999999</v>
      </c>
      <c r="R42">
        <v>3.9930189999999999</v>
      </c>
      <c r="S42">
        <v>4.1597330000000001</v>
      </c>
      <c r="T42">
        <v>4.2711240000000004</v>
      </c>
      <c r="U42">
        <v>4.3732420000000003</v>
      </c>
      <c r="V42">
        <v>4.4261379999999999</v>
      </c>
      <c r="W42">
        <v>4.4896710000000004</v>
      </c>
      <c r="X42">
        <v>4.5322849999999999</v>
      </c>
      <c r="Y42">
        <v>4.5631440000000003</v>
      </c>
      <c r="Z42">
        <v>4.5904030000000002</v>
      </c>
      <c r="AA42">
        <v>4.5969499999999996</v>
      </c>
      <c r="AB42">
        <v>4.774508</v>
      </c>
      <c r="AC42">
        <v>4.9015599999999999</v>
      </c>
      <c r="AD42">
        <v>4.9437389999999999</v>
      </c>
      <c r="AE42">
        <v>4.9797890000000002</v>
      </c>
      <c r="AF42">
        <v>5.0845549999999999</v>
      </c>
      <c r="AG42">
        <v>5.1708610000000004</v>
      </c>
      <c r="AH42">
        <v>5.2381440000000001</v>
      </c>
      <c r="AI42">
        <v>5.2598549999999999</v>
      </c>
      <c r="AJ42">
        <v>5.356941</v>
      </c>
      <c r="AK42">
        <v>5.4229969999999996</v>
      </c>
      <c r="AL42">
        <v>5.4589030000000003</v>
      </c>
      <c r="AM42" s="13">
        <v>1.9E-2</v>
      </c>
    </row>
    <row r="43" spans="1:40" x14ac:dyDescent="0.2">
      <c r="A43" t="s">
        <v>41</v>
      </c>
      <c r="B43" t="s">
        <v>312</v>
      </c>
      <c r="C43" t="s">
        <v>313</v>
      </c>
      <c r="D43" t="s">
        <v>314</v>
      </c>
      <c r="E43">
        <v>36.697848999999998</v>
      </c>
      <c r="F43">
        <v>33.458182999999998</v>
      </c>
      <c r="G43">
        <v>32.886944</v>
      </c>
      <c r="H43">
        <v>34.500335999999997</v>
      </c>
      <c r="I43">
        <v>35.086272999999998</v>
      </c>
      <c r="J43">
        <v>36.302635000000002</v>
      </c>
      <c r="K43">
        <v>35.174706</v>
      </c>
      <c r="L43">
        <v>35.137538999999997</v>
      </c>
      <c r="M43">
        <v>35.035457999999998</v>
      </c>
      <c r="N43">
        <v>35.355151999999997</v>
      </c>
      <c r="O43">
        <v>35.318137999999998</v>
      </c>
      <c r="P43">
        <v>34.199832999999998</v>
      </c>
      <c r="Q43">
        <v>34.055115000000001</v>
      </c>
      <c r="R43">
        <v>33.840384999999998</v>
      </c>
      <c r="S43">
        <v>33.392727000000001</v>
      </c>
      <c r="T43">
        <v>33.502045000000003</v>
      </c>
      <c r="U43">
        <v>33.728096000000001</v>
      </c>
      <c r="V43">
        <v>33.695647999999998</v>
      </c>
      <c r="W43">
        <v>33.628025000000001</v>
      </c>
      <c r="X43">
        <v>33.836047999999998</v>
      </c>
      <c r="Y43">
        <v>34.236237000000003</v>
      </c>
      <c r="Z43">
        <v>34.670555</v>
      </c>
      <c r="AA43">
        <v>34.997967000000003</v>
      </c>
      <c r="AB43">
        <v>35.234828999999998</v>
      </c>
      <c r="AC43">
        <v>35.359997</v>
      </c>
      <c r="AD43">
        <v>35.417152000000002</v>
      </c>
      <c r="AE43">
        <v>35.628483000000003</v>
      </c>
      <c r="AF43">
        <v>35.974139999999998</v>
      </c>
      <c r="AG43">
        <v>35.832721999999997</v>
      </c>
      <c r="AH43">
        <v>35.912357</v>
      </c>
      <c r="AI43">
        <v>36.206592999999998</v>
      </c>
      <c r="AJ43">
        <v>36.406567000000003</v>
      </c>
      <c r="AK43">
        <v>36.667369999999998</v>
      </c>
      <c r="AL43">
        <v>36.866309999999999</v>
      </c>
      <c r="AM43" s="13">
        <v>3.0000000000000001E-3</v>
      </c>
      <c r="AN43" s="13"/>
    </row>
    <row r="44" spans="1:40" x14ac:dyDescent="0.2">
      <c r="A44" t="s">
        <v>41</v>
      </c>
      <c r="B44" t="s">
        <v>315</v>
      </c>
      <c r="C44" t="s">
        <v>316</v>
      </c>
      <c r="D44" t="s">
        <v>317</v>
      </c>
      <c r="E44">
        <v>1.7821260000000001</v>
      </c>
      <c r="F44">
        <v>1.638944</v>
      </c>
      <c r="G44">
        <v>1.6151899999999999</v>
      </c>
      <c r="H44">
        <v>1.671762</v>
      </c>
      <c r="I44">
        <v>1.6896040000000001</v>
      </c>
      <c r="J44">
        <v>1.7266239999999999</v>
      </c>
      <c r="K44">
        <v>1.671813</v>
      </c>
      <c r="L44">
        <v>1.6722600000000001</v>
      </c>
      <c r="M44">
        <v>1.669313</v>
      </c>
      <c r="N44">
        <v>1.682561</v>
      </c>
      <c r="O44">
        <v>1.68475</v>
      </c>
      <c r="P44">
        <v>1.645051</v>
      </c>
      <c r="Q44">
        <v>1.6423840000000001</v>
      </c>
      <c r="R44">
        <v>1.6376200000000001</v>
      </c>
      <c r="S44">
        <v>1.62334</v>
      </c>
      <c r="T44">
        <v>1.6287879999999999</v>
      </c>
      <c r="U44">
        <v>1.638919</v>
      </c>
      <c r="V44">
        <v>1.6386080000000001</v>
      </c>
      <c r="W44">
        <v>1.637238</v>
      </c>
      <c r="X44">
        <v>1.645246</v>
      </c>
      <c r="Y44">
        <v>1.6597360000000001</v>
      </c>
      <c r="Z44">
        <v>1.67258</v>
      </c>
      <c r="AA44">
        <v>1.684518</v>
      </c>
      <c r="AB44">
        <v>1.6932100000000001</v>
      </c>
      <c r="AC44">
        <v>1.69876</v>
      </c>
      <c r="AD44">
        <v>1.7011240000000001</v>
      </c>
      <c r="AE44">
        <v>1.7092229999999999</v>
      </c>
      <c r="AF44">
        <v>1.722682</v>
      </c>
      <c r="AG44">
        <v>1.719166</v>
      </c>
      <c r="AH44">
        <v>1.724658</v>
      </c>
      <c r="AI44">
        <v>1.735703</v>
      </c>
      <c r="AJ44">
        <v>1.742917</v>
      </c>
      <c r="AK44">
        <v>1.7532350000000001</v>
      </c>
      <c r="AL44">
        <v>1.7598510000000001</v>
      </c>
      <c r="AM44" s="13">
        <v>2E-3</v>
      </c>
      <c r="AN44" s="13"/>
    </row>
    <row r="45" spans="1:40" x14ac:dyDescent="0.2">
      <c r="A45" t="s">
        <v>41</v>
      </c>
      <c r="B45" t="s">
        <v>318</v>
      </c>
      <c r="C45" t="s">
        <v>319</v>
      </c>
      <c r="D45" t="s">
        <v>320</v>
      </c>
      <c r="E45">
        <v>2.227144</v>
      </c>
      <c r="F45">
        <v>2.2912149999999998</v>
      </c>
      <c r="G45">
        <v>2.3406180000000001</v>
      </c>
      <c r="H45">
        <v>2.3778229999999998</v>
      </c>
      <c r="I45">
        <v>2.463244</v>
      </c>
      <c r="J45">
        <v>2.4813749999999999</v>
      </c>
      <c r="K45">
        <v>2.4283600000000001</v>
      </c>
      <c r="L45">
        <v>2.4501309999999998</v>
      </c>
      <c r="M45">
        <v>2.4698530000000001</v>
      </c>
      <c r="N45">
        <v>2.4886050000000002</v>
      </c>
      <c r="O45">
        <v>2.4776889999999998</v>
      </c>
      <c r="P45">
        <v>2.481538</v>
      </c>
      <c r="Q45">
        <v>2.4980349999999998</v>
      </c>
      <c r="R45">
        <v>2.5233660000000002</v>
      </c>
      <c r="S45">
        <v>2.5312610000000002</v>
      </c>
      <c r="T45">
        <v>2.5390259999999998</v>
      </c>
      <c r="U45">
        <v>2.5448189999999999</v>
      </c>
      <c r="V45">
        <v>2.5473150000000002</v>
      </c>
      <c r="W45">
        <v>2.5542829999999999</v>
      </c>
      <c r="X45">
        <v>2.5626419999999999</v>
      </c>
      <c r="Y45">
        <v>2.5697290000000002</v>
      </c>
      <c r="Z45">
        <v>2.575952</v>
      </c>
      <c r="AA45">
        <v>2.5780150000000002</v>
      </c>
      <c r="AB45">
        <v>2.582649</v>
      </c>
      <c r="AC45">
        <v>2.5849479999999998</v>
      </c>
      <c r="AD45">
        <v>2.5870329999999999</v>
      </c>
      <c r="AE45">
        <v>2.5912229999999998</v>
      </c>
      <c r="AF45">
        <v>2.5935570000000001</v>
      </c>
      <c r="AG45">
        <v>2.596479</v>
      </c>
      <c r="AH45">
        <v>2.598935</v>
      </c>
      <c r="AI45">
        <v>2.6065550000000002</v>
      </c>
      <c r="AJ45">
        <v>2.610417</v>
      </c>
      <c r="AK45">
        <v>2.6157349999999999</v>
      </c>
      <c r="AL45">
        <v>2.6184440000000002</v>
      </c>
      <c r="AM45" s="13">
        <v>4.0000000000000001E-3</v>
      </c>
      <c r="AN45" s="13"/>
    </row>
    <row r="46" spans="1:40" x14ac:dyDescent="0.2">
      <c r="A46" t="s">
        <v>122</v>
      </c>
      <c r="B46" t="s">
        <v>321</v>
      </c>
      <c r="C46" t="s">
        <v>322</v>
      </c>
      <c r="D46" t="s">
        <v>123</v>
      </c>
      <c r="E46">
        <v>10.803350999999999</v>
      </c>
      <c r="F46">
        <v>10.554306</v>
      </c>
      <c r="G46">
        <v>10.542218</v>
      </c>
      <c r="H46">
        <v>10.398007</v>
      </c>
      <c r="I46">
        <v>10.260636999999999</v>
      </c>
      <c r="J46">
        <v>10.199745999999999</v>
      </c>
      <c r="K46">
        <v>10.127039</v>
      </c>
      <c r="L46">
        <v>10.024063</v>
      </c>
      <c r="M46">
        <v>10.027536</v>
      </c>
      <c r="N46">
        <v>10.01121</v>
      </c>
      <c r="O46">
        <v>9.9897819999999999</v>
      </c>
      <c r="P46">
        <v>9.98245</v>
      </c>
      <c r="Q46">
        <v>10.016177000000001</v>
      </c>
      <c r="R46">
        <v>10.079572000000001</v>
      </c>
      <c r="S46">
        <v>10.132419000000001</v>
      </c>
      <c r="T46">
        <v>10.251976000000001</v>
      </c>
      <c r="U46">
        <v>10.313796</v>
      </c>
      <c r="V46">
        <v>10.319741</v>
      </c>
      <c r="W46">
        <v>10.360333000000001</v>
      </c>
      <c r="X46">
        <v>10.367101</v>
      </c>
      <c r="Y46">
        <v>10.433522999999999</v>
      </c>
      <c r="Z46">
        <v>10.458727</v>
      </c>
      <c r="AA46">
        <v>10.468185</v>
      </c>
      <c r="AB46">
        <v>10.520431</v>
      </c>
      <c r="AC46">
        <v>10.562412999999999</v>
      </c>
      <c r="AD46">
        <v>10.619028999999999</v>
      </c>
      <c r="AE46">
        <v>10.623974</v>
      </c>
      <c r="AF46">
        <v>10.663147</v>
      </c>
      <c r="AG46">
        <v>10.712885999999999</v>
      </c>
      <c r="AH46">
        <v>10.761468000000001</v>
      </c>
      <c r="AI46">
        <v>10.781437</v>
      </c>
      <c r="AJ46">
        <v>10.796400999999999</v>
      </c>
      <c r="AK46">
        <v>10.808028999999999</v>
      </c>
      <c r="AL46">
        <v>10.806041</v>
      </c>
      <c r="AM46" s="13">
        <v>1E-3</v>
      </c>
    </row>
    <row r="47" spans="1:40" x14ac:dyDescent="0.2">
      <c r="A47" t="s">
        <v>124</v>
      </c>
      <c r="C47" t="s">
        <v>125</v>
      </c>
    </row>
    <row r="48" spans="1:40" x14ac:dyDescent="0.2">
      <c r="A48" t="s">
        <v>117</v>
      </c>
      <c r="B48" t="s">
        <v>323</v>
      </c>
      <c r="C48" t="s">
        <v>324</v>
      </c>
      <c r="D48" t="s">
        <v>126</v>
      </c>
      <c r="E48">
        <v>54.151001000000001</v>
      </c>
      <c r="F48">
        <v>74.429001</v>
      </c>
      <c r="G48">
        <v>113.43602799999999</v>
      </c>
      <c r="H48">
        <v>130.636627</v>
      </c>
      <c r="I48">
        <v>147.243088</v>
      </c>
      <c r="J48">
        <v>160.978241</v>
      </c>
      <c r="K48">
        <v>174.99288899999999</v>
      </c>
      <c r="L48">
        <v>191.65553299999999</v>
      </c>
      <c r="M48">
        <v>205.818466</v>
      </c>
      <c r="N48">
        <v>220.81402600000001</v>
      </c>
      <c r="O48">
        <v>238.26918000000001</v>
      </c>
      <c r="P48">
        <v>254.78919999999999</v>
      </c>
      <c r="Q48">
        <v>269.93026700000001</v>
      </c>
      <c r="R48">
        <v>284.30618299999998</v>
      </c>
      <c r="S48">
        <v>296.18640099999999</v>
      </c>
      <c r="T48">
        <v>308.64456200000001</v>
      </c>
      <c r="U48">
        <v>319.43685900000003</v>
      </c>
      <c r="V48">
        <v>330.26544200000001</v>
      </c>
      <c r="W48">
        <v>342.50058000000001</v>
      </c>
      <c r="X48">
        <v>352.931488</v>
      </c>
      <c r="Y48">
        <v>361.39633199999997</v>
      </c>
      <c r="Z48">
        <v>372.00573700000001</v>
      </c>
      <c r="AA48">
        <v>381.62753300000003</v>
      </c>
      <c r="AB48">
        <v>391.34066799999999</v>
      </c>
      <c r="AC48">
        <v>401.81372099999999</v>
      </c>
      <c r="AD48">
        <v>410.46170000000001</v>
      </c>
      <c r="AE48">
        <v>419.60226399999999</v>
      </c>
      <c r="AF48">
        <v>432.02493299999998</v>
      </c>
      <c r="AG48">
        <v>442.40386999999998</v>
      </c>
      <c r="AH48">
        <v>454.74929800000001</v>
      </c>
      <c r="AI48">
        <v>464.96975700000002</v>
      </c>
      <c r="AJ48">
        <v>474.70626800000002</v>
      </c>
      <c r="AK48">
        <v>489.05163599999997</v>
      </c>
      <c r="AL48">
        <v>502.74627700000002</v>
      </c>
      <c r="AM48" s="13">
        <v>6.2E-2</v>
      </c>
    </row>
    <row r="49" spans="1:39" x14ac:dyDescent="0.2">
      <c r="A49" t="s">
        <v>119</v>
      </c>
      <c r="B49" t="s">
        <v>325</v>
      </c>
      <c r="C49" t="s">
        <v>326</v>
      </c>
      <c r="D49" t="s">
        <v>126</v>
      </c>
      <c r="E49">
        <v>50.792000000000002</v>
      </c>
      <c r="F49">
        <v>68.463997000000006</v>
      </c>
      <c r="G49">
        <v>109.679649</v>
      </c>
      <c r="H49">
        <v>124.885704</v>
      </c>
      <c r="I49">
        <v>141.61871300000001</v>
      </c>
      <c r="J49">
        <v>154.803619</v>
      </c>
      <c r="K49">
        <v>166.788376</v>
      </c>
      <c r="L49">
        <v>183.03007500000001</v>
      </c>
      <c r="M49">
        <v>196.68713399999999</v>
      </c>
      <c r="N49">
        <v>213.16416899999999</v>
      </c>
      <c r="O49">
        <v>229.82630900000001</v>
      </c>
      <c r="P49">
        <v>245.70375100000001</v>
      </c>
      <c r="Q49">
        <v>260.93411300000002</v>
      </c>
      <c r="R49">
        <v>275.132812</v>
      </c>
      <c r="S49">
        <v>286.23828099999997</v>
      </c>
      <c r="T49">
        <v>298.62075800000002</v>
      </c>
      <c r="U49">
        <v>309.12240600000001</v>
      </c>
      <c r="V49">
        <v>319.69592299999999</v>
      </c>
      <c r="W49">
        <v>331.54660000000001</v>
      </c>
      <c r="X49">
        <v>341.73788500000001</v>
      </c>
      <c r="Y49">
        <v>350.11209100000002</v>
      </c>
      <c r="Z49">
        <v>360.60064699999998</v>
      </c>
      <c r="AA49">
        <v>370.59106400000002</v>
      </c>
      <c r="AB49">
        <v>380.24395800000002</v>
      </c>
      <c r="AC49">
        <v>391.48556500000001</v>
      </c>
      <c r="AD49">
        <v>400.08013899999997</v>
      </c>
      <c r="AE49">
        <v>409.51873799999998</v>
      </c>
      <c r="AF49">
        <v>420.74234000000001</v>
      </c>
      <c r="AG49">
        <v>432.824432</v>
      </c>
      <c r="AH49">
        <v>446.49478099999999</v>
      </c>
      <c r="AI49">
        <v>456.21868899999998</v>
      </c>
      <c r="AJ49">
        <v>467.05246</v>
      </c>
      <c r="AK49">
        <v>480.91488600000002</v>
      </c>
      <c r="AL49">
        <v>494.26153599999998</v>
      </c>
      <c r="AM49" s="13">
        <v>6.4000000000000001E-2</v>
      </c>
    </row>
    <row r="50" spans="1:39" x14ac:dyDescent="0.2">
      <c r="A50" t="s">
        <v>120</v>
      </c>
      <c r="B50" t="s">
        <v>327</v>
      </c>
      <c r="C50" t="s">
        <v>328</v>
      </c>
      <c r="D50" t="s">
        <v>127</v>
      </c>
      <c r="E50">
        <v>3.0243699999999998</v>
      </c>
      <c r="F50">
        <v>2.9926279999999998</v>
      </c>
      <c r="G50">
        <v>3.1618330000000001</v>
      </c>
      <c r="H50">
        <v>3.3364379999999998</v>
      </c>
      <c r="I50">
        <v>3.2725710000000001</v>
      </c>
      <c r="J50">
        <v>3.3149190000000002</v>
      </c>
      <c r="K50">
        <v>3.4996749999999999</v>
      </c>
      <c r="L50">
        <v>3.8571569999999999</v>
      </c>
      <c r="M50">
        <v>4.3713769999999998</v>
      </c>
      <c r="N50">
        <v>4.8124079999999996</v>
      </c>
      <c r="O50">
        <v>5.3080590000000001</v>
      </c>
      <c r="P50">
        <v>5.651516</v>
      </c>
      <c r="Q50">
        <v>6.0311700000000004</v>
      </c>
      <c r="R50">
        <v>6.4416520000000004</v>
      </c>
      <c r="S50">
        <v>6.8942170000000003</v>
      </c>
      <c r="T50">
        <v>7.2531759999999998</v>
      </c>
      <c r="U50">
        <v>7.5942749999999997</v>
      </c>
      <c r="V50">
        <v>7.8469369999999996</v>
      </c>
      <c r="W50">
        <v>8.1190069999999999</v>
      </c>
      <c r="X50">
        <v>8.3550500000000003</v>
      </c>
      <c r="Y50">
        <v>8.5698849999999993</v>
      </c>
      <c r="Z50">
        <v>8.7800089999999997</v>
      </c>
      <c r="AA50">
        <v>8.9526369999999993</v>
      </c>
      <c r="AB50">
        <v>9.4680300000000006</v>
      </c>
      <c r="AC50">
        <v>9.8963669999999997</v>
      </c>
      <c r="AD50">
        <v>10.159758</v>
      </c>
      <c r="AE50">
        <v>10.413842000000001</v>
      </c>
      <c r="AF50">
        <v>10.818856</v>
      </c>
      <c r="AG50">
        <v>11.193426000000001</v>
      </c>
      <c r="AH50">
        <v>11.535487</v>
      </c>
      <c r="AI50">
        <v>11.787433999999999</v>
      </c>
      <c r="AJ50">
        <v>12.223886</v>
      </c>
      <c r="AK50">
        <v>12.614604999999999</v>
      </c>
      <c r="AL50">
        <v>12.964817</v>
      </c>
      <c r="AM50" s="13">
        <v>4.7E-2</v>
      </c>
    </row>
    <row r="51" spans="1:39" x14ac:dyDescent="0.2">
      <c r="A51" t="s">
        <v>41</v>
      </c>
      <c r="B51" t="s">
        <v>312</v>
      </c>
      <c r="C51" t="s">
        <v>329</v>
      </c>
      <c r="D51" t="s">
        <v>330</v>
      </c>
      <c r="E51">
        <v>35.991000999999997</v>
      </c>
      <c r="F51">
        <v>33.458182999999998</v>
      </c>
      <c r="G51">
        <v>33.802567000000003</v>
      </c>
      <c r="H51">
        <v>36.667186999999998</v>
      </c>
      <c r="I51">
        <v>38.733265000000003</v>
      </c>
      <c r="J51">
        <v>41.775829000000002</v>
      </c>
      <c r="K51">
        <v>42.332034999999998</v>
      </c>
      <c r="L51">
        <v>44.318123</v>
      </c>
      <c r="M51">
        <v>46.356174000000003</v>
      </c>
      <c r="N51">
        <v>49.039650000000002</v>
      </c>
      <c r="O51">
        <v>51.201484999999998</v>
      </c>
      <c r="P51">
        <v>51.601954999999997</v>
      </c>
      <c r="Q51">
        <v>53.253807000000002</v>
      </c>
      <c r="R51">
        <v>54.592284999999997</v>
      </c>
      <c r="S51">
        <v>55.344112000000003</v>
      </c>
      <c r="T51">
        <v>56.892798999999997</v>
      </c>
      <c r="U51">
        <v>58.569915999999999</v>
      </c>
      <c r="V51">
        <v>59.737766000000001</v>
      </c>
      <c r="W51">
        <v>60.812064999999997</v>
      </c>
      <c r="X51">
        <v>62.375126000000002</v>
      </c>
      <c r="Y51">
        <v>64.297912999999994</v>
      </c>
      <c r="Z51">
        <v>66.313964999999996</v>
      </c>
      <c r="AA51">
        <v>68.159133999999995</v>
      </c>
      <c r="AB51">
        <v>69.872001999999995</v>
      </c>
      <c r="AC51">
        <v>71.392685</v>
      </c>
      <c r="AD51">
        <v>72.78492</v>
      </c>
      <c r="AE51">
        <v>74.507057000000003</v>
      </c>
      <c r="AF51">
        <v>76.545349000000002</v>
      </c>
      <c r="AG51">
        <v>77.567535000000007</v>
      </c>
      <c r="AH51">
        <v>79.086510000000004</v>
      </c>
      <c r="AI51">
        <v>81.139647999999994</v>
      </c>
      <c r="AJ51">
        <v>83.075355999999999</v>
      </c>
      <c r="AK51">
        <v>85.293137000000002</v>
      </c>
      <c r="AL51">
        <v>87.556968999999995</v>
      </c>
      <c r="AM51" s="13">
        <v>3.1E-2</v>
      </c>
    </row>
    <row r="52" spans="1:39" x14ac:dyDescent="0.2">
      <c r="A52" t="s">
        <v>41</v>
      </c>
      <c r="B52" t="s">
        <v>315</v>
      </c>
      <c r="C52" t="s">
        <v>331</v>
      </c>
      <c r="D52" t="s">
        <v>332</v>
      </c>
      <c r="E52">
        <v>1.7478</v>
      </c>
      <c r="F52">
        <v>1.638944</v>
      </c>
      <c r="G52">
        <v>1.6601600000000001</v>
      </c>
      <c r="H52">
        <v>1.7767599999999999</v>
      </c>
      <c r="I52">
        <v>1.865227</v>
      </c>
      <c r="J52">
        <v>1.9869399999999999</v>
      </c>
      <c r="K52">
        <v>2.0119919999999998</v>
      </c>
      <c r="L52">
        <v>2.1091799999999998</v>
      </c>
      <c r="M52">
        <v>2.208704</v>
      </c>
      <c r="N52">
        <v>2.3338100000000002</v>
      </c>
      <c r="O52">
        <v>2.4424199999999998</v>
      </c>
      <c r="P52">
        <v>2.4821140000000002</v>
      </c>
      <c r="Q52">
        <v>2.5682849999999999</v>
      </c>
      <c r="R52">
        <v>2.6418550000000001</v>
      </c>
      <c r="S52">
        <v>2.6904759999999999</v>
      </c>
      <c r="T52">
        <v>2.7659899999999999</v>
      </c>
      <c r="U52">
        <v>2.8460350000000001</v>
      </c>
      <c r="V52">
        <v>2.905027</v>
      </c>
      <c r="W52">
        <v>2.9607389999999998</v>
      </c>
      <c r="X52">
        <v>3.0329320000000002</v>
      </c>
      <c r="Y52">
        <v>3.1170949999999999</v>
      </c>
      <c r="Z52">
        <v>3.1991239999999999</v>
      </c>
      <c r="AA52">
        <v>3.2806280000000001</v>
      </c>
      <c r="AB52">
        <v>3.3576999999999999</v>
      </c>
      <c r="AC52">
        <v>3.4298380000000002</v>
      </c>
      <c r="AD52">
        <v>3.4959389999999999</v>
      </c>
      <c r="AE52">
        <v>3.5743640000000001</v>
      </c>
      <c r="AF52">
        <v>3.6655009999999999</v>
      </c>
      <c r="AG52">
        <v>3.7214990000000001</v>
      </c>
      <c r="AH52">
        <v>3.798057</v>
      </c>
      <c r="AI52">
        <v>3.8897430000000002</v>
      </c>
      <c r="AJ52">
        <v>3.9771239999999999</v>
      </c>
      <c r="AK52">
        <v>4.0782559999999997</v>
      </c>
      <c r="AL52">
        <v>4.1796220000000002</v>
      </c>
      <c r="AM52" s="13">
        <v>0.03</v>
      </c>
    </row>
    <row r="53" spans="1:39" x14ac:dyDescent="0.2">
      <c r="A53" t="s">
        <v>41</v>
      </c>
      <c r="B53" t="s">
        <v>318</v>
      </c>
      <c r="C53" t="s">
        <v>333</v>
      </c>
      <c r="D53" t="s">
        <v>334</v>
      </c>
      <c r="E53">
        <v>2.184247</v>
      </c>
      <c r="F53">
        <v>2.2912149999999998</v>
      </c>
      <c r="G53">
        <v>2.4057849999999998</v>
      </c>
      <c r="H53">
        <v>2.5271659999999998</v>
      </c>
      <c r="I53">
        <v>2.7192829999999999</v>
      </c>
      <c r="J53">
        <v>2.8554810000000002</v>
      </c>
      <c r="K53">
        <v>2.9224809999999999</v>
      </c>
      <c r="L53">
        <v>3.0902910000000001</v>
      </c>
      <c r="M53">
        <v>3.2679170000000002</v>
      </c>
      <c r="N53">
        <v>3.4518399999999998</v>
      </c>
      <c r="O53">
        <v>3.5919599999999998</v>
      </c>
      <c r="P53">
        <v>3.7442350000000002</v>
      </c>
      <c r="Q53">
        <v>3.9063119999999998</v>
      </c>
      <c r="R53">
        <v>4.0707659999999999</v>
      </c>
      <c r="S53">
        <v>4.1952379999999998</v>
      </c>
      <c r="T53">
        <v>4.3117460000000003</v>
      </c>
      <c r="U53">
        <v>4.4191599999999998</v>
      </c>
      <c r="V53">
        <v>4.5160400000000003</v>
      </c>
      <c r="W53">
        <v>4.6191009999999997</v>
      </c>
      <c r="X53">
        <v>4.7241070000000001</v>
      </c>
      <c r="Y53">
        <v>4.8261209999999997</v>
      </c>
      <c r="Z53">
        <v>4.9269920000000003</v>
      </c>
      <c r="AA53">
        <v>5.0207269999999999</v>
      </c>
      <c r="AB53">
        <v>5.1214909999999998</v>
      </c>
      <c r="AC53">
        <v>5.2190729999999999</v>
      </c>
      <c r="AD53">
        <v>5.3165469999999999</v>
      </c>
      <c r="AE53">
        <v>5.4188219999999996</v>
      </c>
      <c r="AF53">
        <v>5.5185399999999998</v>
      </c>
      <c r="AG53">
        <v>5.6206310000000004</v>
      </c>
      <c r="AH53">
        <v>5.7233960000000002</v>
      </c>
      <c r="AI53">
        <v>5.8413399999999998</v>
      </c>
      <c r="AJ53">
        <v>5.9566530000000002</v>
      </c>
      <c r="AK53">
        <v>6.0845459999999996</v>
      </c>
      <c r="AL53">
        <v>6.218769</v>
      </c>
      <c r="AM53" s="13">
        <v>3.2000000000000001E-2</v>
      </c>
    </row>
    <row r="54" spans="1:39" x14ac:dyDescent="0.2">
      <c r="A54" t="s">
        <v>122</v>
      </c>
      <c r="B54" t="s">
        <v>335</v>
      </c>
      <c r="C54" t="s">
        <v>336</v>
      </c>
      <c r="D54" t="s">
        <v>128</v>
      </c>
      <c r="E54">
        <v>10.595264</v>
      </c>
      <c r="F54">
        <v>10.554306</v>
      </c>
      <c r="G54">
        <v>10.835730999999999</v>
      </c>
      <c r="H54">
        <v>11.051071</v>
      </c>
      <c r="I54">
        <v>11.327164</v>
      </c>
      <c r="J54">
        <v>11.737518</v>
      </c>
      <c r="K54">
        <v>12.187682000000001</v>
      </c>
      <c r="L54">
        <v>12.643106</v>
      </c>
      <c r="M54">
        <v>13.267652</v>
      </c>
      <c r="N54">
        <v>13.88613</v>
      </c>
      <c r="O54">
        <v>14.482409000000001</v>
      </c>
      <c r="P54">
        <v>15.061885</v>
      </c>
      <c r="Q54">
        <v>15.662832</v>
      </c>
      <c r="R54">
        <v>16.260653999999999</v>
      </c>
      <c r="S54">
        <v>16.793168999999999</v>
      </c>
      <c r="T54">
        <v>17.409791999999999</v>
      </c>
      <c r="U54">
        <v>17.910236000000001</v>
      </c>
      <c r="V54">
        <v>18.295487999999999</v>
      </c>
      <c r="W54">
        <v>18.735363</v>
      </c>
      <c r="X54">
        <v>19.111252</v>
      </c>
      <c r="Y54">
        <v>19.594849</v>
      </c>
      <c r="Z54">
        <v>20.004283999999998</v>
      </c>
      <c r="AA54">
        <v>20.386969000000001</v>
      </c>
      <c r="AB54">
        <v>20.862413</v>
      </c>
      <c r="AC54">
        <v>21.325768</v>
      </c>
      <c r="AD54">
        <v>21.822906</v>
      </c>
      <c r="AE54">
        <v>22.217085000000001</v>
      </c>
      <c r="AF54">
        <v>22.688917</v>
      </c>
      <c r="AG54">
        <v>23.190317</v>
      </c>
      <c r="AH54">
        <v>23.698996999999999</v>
      </c>
      <c r="AI54">
        <v>24.161401999999999</v>
      </c>
      <c r="AJ54">
        <v>24.636074000000001</v>
      </c>
      <c r="AK54">
        <v>25.140903000000002</v>
      </c>
      <c r="AL54">
        <v>25.664193999999998</v>
      </c>
      <c r="AM54" s="13">
        <v>2.8000000000000001E-2</v>
      </c>
    </row>
    <row r="57" spans="1:39" x14ac:dyDescent="0.2">
      <c r="D57" t="s">
        <v>133</v>
      </c>
      <c r="E57">
        <f>E48/E40</f>
        <v>0.98073870228011106</v>
      </c>
      <c r="F57">
        <f t="shared" ref="F57:AL57" si="0">F48/F40</f>
        <v>1</v>
      </c>
      <c r="G57">
        <f t="shared" si="0"/>
        <v>1.0278415454290972</v>
      </c>
      <c r="H57">
        <f t="shared" si="0"/>
        <v>1.0628066788775981</v>
      </c>
      <c r="I57">
        <f t="shared" si="0"/>
        <v>1.1039435607270673</v>
      </c>
      <c r="J57">
        <f t="shared" si="0"/>
        <v>1.150765815925612</v>
      </c>
      <c r="K57">
        <f t="shared" si="0"/>
        <v>1.2034793699814201</v>
      </c>
      <c r="L57">
        <f t="shared" si="0"/>
        <v>1.2612755652238492</v>
      </c>
      <c r="M57">
        <f t="shared" si="0"/>
        <v>1.3231216832434396</v>
      </c>
      <c r="N57">
        <f t="shared" si="0"/>
        <v>1.3870580365821235</v>
      </c>
      <c r="O57">
        <f t="shared" si="0"/>
        <v>1.4497220992364628</v>
      </c>
      <c r="P57">
        <f t="shared" si="0"/>
        <v>1.5088364982885556</v>
      </c>
      <c r="Q57">
        <f t="shared" si="0"/>
        <v>1.5637535788648993</v>
      </c>
      <c r="R57">
        <f t="shared" si="0"/>
        <v>1.6132287223504114</v>
      </c>
      <c r="S57">
        <f t="shared" si="0"/>
        <v>1.6573702652746256</v>
      </c>
      <c r="T57">
        <f t="shared" si="0"/>
        <v>1.6981890383396769</v>
      </c>
      <c r="U57">
        <f t="shared" si="0"/>
        <v>1.7365320015731363</v>
      </c>
      <c r="V57">
        <f t="shared" si="0"/>
        <v>1.7728631198354288</v>
      </c>
      <c r="W57">
        <f t="shared" si="0"/>
        <v>1.808374536087378</v>
      </c>
      <c r="X57">
        <f t="shared" si="0"/>
        <v>1.8434518152021542</v>
      </c>
      <c r="Y57">
        <f t="shared" si="0"/>
        <v>1.8780662516472284</v>
      </c>
      <c r="Z57">
        <f t="shared" si="0"/>
        <v>1.9126881652517345</v>
      </c>
      <c r="AA57">
        <f t="shared" si="0"/>
        <v>1.9475169643740542</v>
      </c>
      <c r="AB57">
        <f t="shared" si="0"/>
        <v>1.9830381460709667</v>
      </c>
      <c r="AC57">
        <f t="shared" si="0"/>
        <v>2.0190241709038261</v>
      </c>
      <c r="AD57">
        <f t="shared" si="0"/>
        <v>2.0550755256153317</v>
      </c>
      <c r="AE57">
        <f t="shared" si="0"/>
        <v>2.0912216148536498</v>
      </c>
      <c r="AF57">
        <f t="shared" si="0"/>
        <v>2.1277880424218427</v>
      </c>
      <c r="AG57">
        <f t="shared" si="0"/>
        <v>2.1647123433905606</v>
      </c>
      <c r="AH57">
        <f t="shared" si="0"/>
        <v>2.2022086450704315</v>
      </c>
      <c r="AI57">
        <f t="shared" si="0"/>
        <v>2.2410185016785475</v>
      </c>
      <c r="AJ57">
        <f t="shared" si="0"/>
        <v>2.2818782510537372</v>
      </c>
      <c r="AK57">
        <f t="shared" si="0"/>
        <v>2.3261319389608275</v>
      </c>
      <c r="AL57">
        <f t="shared" si="0"/>
        <v>2.3749859076433584</v>
      </c>
    </row>
    <row r="58" spans="1:39" x14ac:dyDescent="0.2">
      <c r="D58" t="s">
        <v>134</v>
      </c>
      <c r="F58">
        <f>F57/E57</f>
        <v>1.0196395815471628</v>
      </c>
      <c r="G58">
        <f t="shared" ref="G58:AL58" si="1">G57/F57</f>
        <v>1.0278415454290972</v>
      </c>
      <c r="H58">
        <f t="shared" si="1"/>
        <v>1.0340180192209527</v>
      </c>
      <c r="I58">
        <f t="shared" si="1"/>
        <v>1.0387058932419515</v>
      </c>
      <c r="J58">
        <f t="shared" si="1"/>
        <v>1.0424136313342931</v>
      </c>
      <c r="K58">
        <f t="shared" si="1"/>
        <v>1.0458073687333234</v>
      </c>
      <c r="L58">
        <f t="shared" si="1"/>
        <v>1.0480242509211615</v>
      </c>
      <c r="M58">
        <f t="shared" si="1"/>
        <v>1.049034580328696</v>
      </c>
      <c r="N58">
        <f t="shared" si="1"/>
        <v>1.0483223532260111</v>
      </c>
      <c r="O58">
        <f t="shared" si="1"/>
        <v>1.0451776789446756</v>
      </c>
      <c r="P58">
        <f t="shared" si="1"/>
        <v>1.0407763660933549</v>
      </c>
      <c r="Q58">
        <f t="shared" si="1"/>
        <v>1.0363969725272653</v>
      </c>
      <c r="R58">
        <f t="shared" si="1"/>
        <v>1.0316387083963863</v>
      </c>
      <c r="S58">
        <f t="shared" si="1"/>
        <v>1.0273622346990585</v>
      </c>
      <c r="T58">
        <f t="shared" si="1"/>
        <v>1.0246286384643735</v>
      </c>
      <c r="U58">
        <f t="shared" si="1"/>
        <v>1.0225787367411978</v>
      </c>
      <c r="V58">
        <f t="shared" si="1"/>
        <v>1.0209216520221798</v>
      </c>
      <c r="W58">
        <f t="shared" si="1"/>
        <v>1.0200305459878063</v>
      </c>
      <c r="X58">
        <f t="shared" si="1"/>
        <v>1.0193971317416743</v>
      </c>
      <c r="Y58">
        <f t="shared" si="1"/>
        <v>1.0187769683805261</v>
      </c>
      <c r="Z58">
        <f t="shared" si="1"/>
        <v>1.0184348734098916</v>
      </c>
      <c r="AA58">
        <f t="shared" si="1"/>
        <v>1.0182093452320471</v>
      </c>
      <c r="AB58">
        <f t="shared" si="1"/>
        <v>1.0182392155481579</v>
      </c>
      <c r="AC58">
        <f t="shared" si="1"/>
        <v>1.0181469150778362</v>
      </c>
      <c r="AD58">
        <f t="shared" si="1"/>
        <v>1.0178558311639068</v>
      </c>
      <c r="AE58">
        <f t="shared" si="1"/>
        <v>1.0175886914070933</v>
      </c>
      <c r="AF58">
        <f t="shared" si="1"/>
        <v>1.0174856778968173</v>
      </c>
      <c r="AG58">
        <f t="shared" si="1"/>
        <v>1.0173533736596672</v>
      </c>
      <c r="AH58">
        <f t="shared" si="1"/>
        <v>1.0173216094019868</v>
      </c>
      <c r="AI58">
        <f t="shared" si="1"/>
        <v>1.0176231515097311</v>
      </c>
      <c r="AJ58">
        <f t="shared" si="1"/>
        <v>1.0182326693619821</v>
      </c>
      <c r="AK58">
        <f t="shared" si="1"/>
        <v>1.019393535955152</v>
      </c>
      <c r="AL58">
        <f t="shared" si="1"/>
        <v>1.0210022345956677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95EDC-7346-E249-BF90-8934D48E7B79}">
  <dimension ref="A1:FL75"/>
  <sheetViews>
    <sheetView topLeftCell="J47" zoomScale="110" zoomScaleNormal="110" workbookViewId="0">
      <selection activeCell="O53" sqref="O53"/>
    </sheetView>
  </sheetViews>
  <sheetFormatPr baseColWidth="10" defaultRowHeight="16" x14ac:dyDescent="0.2"/>
  <cols>
    <col min="1" max="1" width="23.83203125" customWidth="1"/>
    <col min="3" max="3" width="12.5" bestFit="1" customWidth="1"/>
  </cols>
  <sheetData>
    <row r="1" spans="1:61" x14ac:dyDescent="0.2">
      <c r="A1" t="s">
        <v>73</v>
      </c>
    </row>
    <row r="2" spans="1:61" x14ac:dyDescent="0.2">
      <c r="A2" t="s">
        <v>212</v>
      </c>
    </row>
    <row r="3" spans="1:61" x14ac:dyDescent="0.2">
      <c r="A3" t="s">
        <v>213</v>
      </c>
    </row>
    <row r="4" spans="1:61" x14ac:dyDescent="0.2">
      <c r="B4" s="20"/>
    </row>
    <row r="5" spans="1:61" x14ac:dyDescent="0.2">
      <c r="A5" t="s">
        <v>74</v>
      </c>
      <c r="B5" t="s">
        <v>75</v>
      </c>
    </row>
    <row r="6" spans="1:61" x14ac:dyDescent="0.2">
      <c r="A6" t="s">
        <v>76</v>
      </c>
      <c r="B6" s="26">
        <v>38718</v>
      </c>
      <c r="C6" s="26">
        <v>38808</v>
      </c>
      <c r="D6" s="26">
        <v>38899</v>
      </c>
      <c r="E6" s="26">
        <v>38991</v>
      </c>
      <c r="F6" s="26">
        <v>39083</v>
      </c>
      <c r="G6" s="26">
        <v>39173</v>
      </c>
      <c r="H6" s="26">
        <v>39264</v>
      </c>
      <c r="I6" s="26">
        <v>39356</v>
      </c>
      <c r="J6" s="26">
        <v>39448</v>
      </c>
      <c r="K6" s="26">
        <v>39539</v>
      </c>
      <c r="L6" s="26">
        <v>39630</v>
      </c>
      <c r="M6" s="26">
        <v>39722</v>
      </c>
      <c r="N6" s="26">
        <v>39814</v>
      </c>
      <c r="O6" s="26">
        <v>39904</v>
      </c>
      <c r="P6" s="26">
        <v>39995</v>
      </c>
      <c r="Q6" s="26">
        <v>40087</v>
      </c>
      <c r="R6" s="26">
        <v>40179</v>
      </c>
      <c r="S6" s="26">
        <v>40269</v>
      </c>
      <c r="T6" s="26">
        <v>40360</v>
      </c>
      <c r="U6" s="26">
        <v>40452</v>
      </c>
      <c r="V6" s="26">
        <v>40544</v>
      </c>
      <c r="W6" s="26">
        <v>40634</v>
      </c>
      <c r="X6" s="26">
        <v>40725</v>
      </c>
      <c r="Y6" s="26">
        <v>40817</v>
      </c>
      <c r="Z6" s="26">
        <v>40909</v>
      </c>
      <c r="AA6" s="26">
        <v>41000</v>
      </c>
      <c r="AB6" s="26">
        <v>41091</v>
      </c>
      <c r="AC6" s="26">
        <v>41183</v>
      </c>
      <c r="AD6" s="26">
        <v>41275</v>
      </c>
      <c r="AE6" s="26">
        <v>41365</v>
      </c>
      <c r="AF6" s="26">
        <v>41456</v>
      </c>
      <c r="AG6" s="26">
        <v>41548</v>
      </c>
      <c r="AH6" s="26">
        <v>41640</v>
      </c>
      <c r="AI6" s="26">
        <v>41730</v>
      </c>
      <c r="AJ6" s="26">
        <v>41821</v>
      </c>
      <c r="AK6" s="26">
        <v>41913</v>
      </c>
      <c r="AL6" s="26">
        <v>42005</v>
      </c>
      <c r="AM6" s="26">
        <v>42095</v>
      </c>
      <c r="AN6" s="26">
        <v>42186</v>
      </c>
      <c r="AO6" s="26">
        <v>42278</v>
      </c>
      <c r="AP6" s="26">
        <v>42370</v>
      </c>
      <c r="AQ6" s="26">
        <v>42461</v>
      </c>
      <c r="AR6" s="26">
        <v>42552</v>
      </c>
      <c r="AS6" s="26">
        <v>42644</v>
      </c>
      <c r="AT6" s="26">
        <v>42736</v>
      </c>
      <c r="AU6" s="26">
        <v>42826</v>
      </c>
      <c r="AV6" s="26">
        <v>42917</v>
      </c>
      <c r="AW6" s="26">
        <v>43009</v>
      </c>
      <c r="AX6" s="26">
        <v>43101</v>
      </c>
      <c r="AY6" s="26">
        <v>43191</v>
      </c>
      <c r="AZ6" s="26">
        <v>43282</v>
      </c>
      <c r="BA6" s="26">
        <v>43374</v>
      </c>
      <c r="BB6" s="26">
        <v>43466</v>
      </c>
      <c r="BC6" s="26">
        <v>43556</v>
      </c>
      <c r="BD6" s="27"/>
      <c r="BE6" s="27"/>
      <c r="BF6" s="27"/>
      <c r="BG6" s="27"/>
      <c r="BH6" s="27"/>
      <c r="BI6" s="27"/>
    </row>
    <row r="7" spans="1:61" x14ac:dyDescent="0.2">
      <c r="A7" t="s">
        <v>77</v>
      </c>
      <c r="B7">
        <v>89.106999999999999</v>
      </c>
      <c r="C7">
        <v>89.852000000000004</v>
      </c>
      <c r="D7">
        <v>90.480999999999995</v>
      </c>
      <c r="E7">
        <v>90.814999999999998</v>
      </c>
      <c r="F7">
        <v>91.707999999999998</v>
      </c>
      <c r="G7">
        <v>92.301000000000002</v>
      </c>
      <c r="H7">
        <v>92.775999999999996</v>
      </c>
      <c r="I7">
        <v>93.144999999999996</v>
      </c>
      <c r="J7">
        <v>93.489000000000004</v>
      </c>
      <c r="K7">
        <v>93.99</v>
      </c>
      <c r="L7">
        <v>94.69</v>
      </c>
      <c r="M7">
        <v>94.986000000000004</v>
      </c>
      <c r="N7">
        <v>94.975999999999999</v>
      </c>
      <c r="O7">
        <v>94.837999999999994</v>
      </c>
      <c r="P7">
        <v>94.938000000000002</v>
      </c>
      <c r="Q7">
        <v>95.259</v>
      </c>
      <c r="R7">
        <v>95.498999999999995</v>
      </c>
      <c r="S7">
        <v>95.942999999999998</v>
      </c>
      <c r="T7">
        <v>96.221999999999994</v>
      </c>
      <c r="U7">
        <v>96.763000000000005</v>
      </c>
      <c r="V7">
        <v>97.283000000000001</v>
      </c>
      <c r="W7">
        <v>97.921999999999997</v>
      </c>
      <c r="X7">
        <v>98.552999999999997</v>
      </c>
      <c r="Y7">
        <v>98.703000000000003</v>
      </c>
      <c r="Z7">
        <v>99.32</v>
      </c>
      <c r="AA7">
        <v>99.712999999999994</v>
      </c>
      <c r="AB7">
        <v>100.22499999999999</v>
      </c>
      <c r="AC7">
        <v>100.73699999999999</v>
      </c>
      <c r="AD7">
        <v>101.139</v>
      </c>
      <c r="AE7">
        <v>101.431</v>
      </c>
      <c r="AF7">
        <v>101.91800000000001</v>
      </c>
      <c r="AG7">
        <v>102.517</v>
      </c>
      <c r="AH7">
        <v>102.937</v>
      </c>
      <c r="AI7">
        <v>103.512</v>
      </c>
      <c r="AJ7">
        <v>103.95699999999999</v>
      </c>
      <c r="AK7">
        <v>104.123</v>
      </c>
      <c r="AL7">
        <v>104.09</v>
      </c>
      <c r="AM7">
        <v>104.675</v>
      </c>
      <c r="AN7">
        <v>105.048</v>
      </c>
      <c r="AO7">
        <v>105.04900000000001</v>
      </c>
      <c r="AP7">
        <v>104.941</v>
      </c>
      <c r="AQ7">
        <v>105.657</v>
      </c>
      <c r="AR7">
        <v>106.04300000000001</v>
      </c>
      <c r="AS7">
        <v>106.551</v>
      </c>
      <c r="AT7">
        <v>107.05800000000001</v>
      </c>
      <c r="AU7">
        <v>107.411</v>
      </c>
      <c r="AV7">
        <v>107.973</v>
      </c>
      <c r="AW7">
        <v>108.71299999999999</v>
      </c>
      <c r="AX7">
        <v>109.355</v>
      </c>
      <c r="AY7">
        <v>110.28100000000001</v>
      </c>
      <c r="AZ7">
        <v>110.767</v>
      </c>
      <c r="BA7">
        <v>111.256</v>
      </c>
      <c r="BB7">
        <v>111.473</v>
      </c>
      <c r="BC7">
        <v>112.188</v>
      </c>
      <c r="BD7" s="7"/>
      <c r="BE7" s="7"/>
      <c r="BF7" s="7"/>
      <c r="BG7" s="7"/>
      <c r="BH7" s="7"/>
      <c r="BI7" s="7"/>
    </row>
    <row r="8" spans="1:61" x14ac:dyDescent="0.2">
      <c r="BD8" s="7"/>
      <c r="BE8" s="7"/>
      <c r="BF8" s="7"/>
      <c r="BG8" s="7"/>
      <c r="BH8" s="7"/>
      <c r="BI8" s="7"/>
    </row>
    <row r="9" spans="1:61" x14ac:dyDescent="0.2">
      <c r="A9" t="s">
        <v>69</v>
      </c>
      <c r="B9" t="s">
        <v>216</v>
      </c>
      <c r="C9" t="s">
        <v>217</v>
      </c>
    </row>
    <row r="10" spans="1:61" x14ac:dyDescent="0.2">
      <c r="A10" t="s">
        <v>71</v>
      </c>
      <c r="B10">
        <v>5.8</v>
      </c>
      <c r="C10">
        <v>0</v>
      </c>
    </row>
    <row r="11" spans="1:61" x14ac:dyDescent="0.2">
      <c r="A11" t="s">
        <v>57</v>
      </c>
      <c r="B11">
        <v>5.0570000000000004</v>
      </c>
      <c r="C11">
        <f>42*0.325</f>
        <v>13.65</v>
      </c>
    </row>
    <row r="12" spans="1:61" x14ac:dyDescent="0.2">
      <c r="A12" t="s">
        <v>56</v>
      </c>
      <c r="B12">
        <f>B14</f>
        <v>5.7779999999999996</v>
      </c>
      <c r="C12">
        <f>42*0.325</f>
        <v>13.65</v>
      </c>
    </row>
    <row r="13" spans="1:61" x14ac:dyDescent="0.2">
      <c r="A13" t="s">
        <v>14</v>
      </c>
      <c r="B13">
        <v>6.87</v>
      </c>
      <c r="C13">
        <v>0</v>
      </c>
    </row>
    <row r="14" spans="1:61" x14ac:dyDescent="0.2">
      <c r="A14" t="s">
        <v>13</v>
      </c>
      <c r="B14">
        <v>5.7779999999999996</v>
      </c>
      <c r="C14">
        <v>0</v>
      </c>
    </row>
    <row r="15" spans="1:61" x14ac:dyDescent="0.2">
      <c r="A15" t="s">
        <v>15</v>
      </c>
      <c r="B15">
        <v>5.359</v>
      </c>
      <c r="C15">
        <v>0</v>
      </c>
    </row>
    <row r="17" spans="1:17" x14ac:dyDescent="0.2">
      <c r="A17" t="s">
        <v>215</v>
      </c>
      <c r="C17">
        <v>2006</v>
      </c>
      <c r="D17">
        <f>C17+1</f>
        <v>2007</v>
      </c>
      <c r="E17">
        <f t="shared" ref="E17:N17" si="0">D17+1</f>
        <v>2008</v>
      </c>
      <c r="F17">
        <f t="shared" si="0"/>
        <v>2009</v>
      </c>
      <c r="G17">
        <f t="shared" si="0"/>
        <v>2010</v>
      </c>
      <c r="H17">
        <f t="shared" si="0"/>
        <v>2011</v>
      </c>
      <c r="I17">
        <f t="shared" si="0"/>
        <v>2012</v>
      </c>
      <c r="J17">
        <f t="shared" si="0"/>
        <v>2013</v>
      </c>
      <c r="K17">
        <f t="shared" si="0"/>
        <v>2014</v>
      </c>
      <c r="L17">
        <f t="shared" si="0"/>
        <v>2015</v>
      </c>
      <c r="M17">
        <f t="shared" si="0"/>
        <v>2016</v>
      </c>
      <c r="N17">
        <f t="shared" si="0"/>
        <v>2017</v>
      </c>
      <c r="O17">
        <f t="shared" ref="O17" si="1">N17+1</f>
        <v>2018</v>
      </c>
      <c r="P17">
        <f t="shared" ref="P17" si="2">O17+1</f>
        <v>2019</v>
      </c>
      <c r="Q17">
        <f t="shared" ref="Q17" si="3">P17+1</f>
        <v>2020</v>
      </c>
    </row>
    <row r="19" spans="1:17" x14ac:dyDescent="0.2">
      <c r="A19" t="s">
        <v>210</v>
      </c>
    </row>
    <row r="20" spans="1:17" x14ac:dyDescent="0.2">
      <c r="A20" t="s">
        <v>57</v>
      </c>
      <c r="C20">
        <f ca="1">(1/42)*SUM(OFFSET('DBEDT Oahu'!$C$22, 0, 12*(C$17-2006), 1, 12))</f>
        <v>7054419.0007142844</v>
      </c>
      <c r="D20">
        <f ca="1">(1/42)*SUM(OFFSET('DBEDT Oahu'!$C$22, 0, 12*(D$17-2006), 1, 12))</f>
        <v>6826712.0807142854</v>
      </c>
      <c r="E20">
        <f ca="1">(1/42)*SUM(OFFSET('DBEDT Oahu'!$C$22, 0, 12*(E$17-2006), 1, 12))</f>
        <v>6672428.5580952372</v>
      </c>
      <c r="F20">
        <f ca="1">(1/42)*SUM(OFFSET('DBEDT Oahu'!$C$22, 0, 12*(F$17-2006), 1, 12))</f>
        <v>6729035.4676190484</v>
      </c>
      <c r="G20">
        <f ca="1">(1/42)*SUM(OFFSET('DBEDT Oahu'!$C$22, 0, 12*(G$17-2006), 1, 12))</f>
        <v>6345988.8747619037</v>
      </c>
      <c r="H20">
        <f ca="1">(1/42)*SUM(OFFSET('DBEDT Oahu'!$C$22, 0, 12*(H$17-2006), 1, 12))</f>
        <v>7067804.7799999984</v>
      </c>
      <c r="I20">
        <f ca="1">(1/42)*SUM(OFFSET('DBEDT Oahu'!$C$22, 0, 12*(I$17-2006), 1, 12))</f>
        <v>6743313.8980952371</v>
      </c>
      <c r="J20">
        <f ca="1">(1/42)*SUM(OFFSET('DBEDT Oahu'!$C$22, 0, 12*(J$17-2006), 1, 12))</f>
        <v>6766564.1690476192</v>
      </c>
      <c r="K20">
        <f ca="1">(1/42)*SUM(OFFSET('DBEDT Oahu'!$C$22, 0, 12*(K$17-2006), 1, 12))</f>
        <v>6710843.3361904761</v>
      </c>
      <c r="L20">
        <f ca="1">(1/42)*SUM(OFFSET('DBEDT Oahu'!$C$22, 0, 12*(L$17-2006), 1, 12))</f>
        <v>6842315.0247619031</v>
      </c>
      <c r="M20">
        <f ca="1">(1/42)*SUM(OFFSET('DBEDT Oahu'!$C$22, 0, 12*(M$17-2006), 1, 12))</f>
        <v>7054527.8961904766</v>
      </c>
      <c r="N20">
        <f ca="1">(1/42)*SUM(OFFSET('DBEDT Oahu'!$C$22, 0, 12*(N$17-2006), 1, 12))</f>
        <v>6890489.9023809526</v>
      </c>
      <c r="O20">
        <f ca="1">(1/42)*SUM(OFFSET('DBEDT Oahu'!$C$22, 0, 12*(O$17-2006), 1, 12))</f>
        <v>6820041.2321428563</v>
      </c>
      <c r="P20">
        <f ca="1">(1/42)*SUM(OFFSET('DBEDT Oahu'!$C$22, 0, 12*(P$17-2006), 1, 12))</f>
        <v>2754374.7228571433</v>
      </c>
      <c r="Q20">
        <f ca="1">(1/42)*SUM(OFFSET('DBEDT Oahu'!$C$22, 0, 12*(Q$17-2006), 1, 12))</f>
        <v>0</v>
      </c>
    </row>
    <row r="21" spans="1:17" x14ac:dyDescent="0.2">
      <c r="A21" t="s">
        <v>56</v>
      </c>
      <c r="C21">
        <f ca="1">(1/42)*SUM(OFFSET('DBEDT Oahu'!$C$24, 0, 12*(C$17-2006), 1, 12))</f>
        <v>633233.63071428565</v>
      </c>
      <c r="D21">
        <f ca="1">(1/42)*SUM(OFFSET('DBEDT Oahu'!$C$24, 0, 12*(D$17-2006), 1, 12))</f>
        <v>605301.58214285714</v>
      </c>
      <c r="E21">
        <f ca="1">(1/42)*SUM(OFFSET('DBEDT Oahu'!$C$24, 0, 12*(E$17-2006), 1, 12))</f>
        <v>749127.69261904759</v>
      </c>
      <c r="F21">
        <f ca="1">(1/42)*SUM(OFFSET('DBEDT Oahu'!$C$24, 0, 12*(F$17-2006), 1, 12))</f>
        <v>561501.91071428568</v>
      </c>
      <c r="G21">
        <f ca="1">(1/42)*SUM(OFFSET('DBEDT Oahu'!$C$24, 0, 12*(G$17-2006), 1, 12))</f>
        <v>640234.59833333327</v>
      </c>
      <c r="H21">
        <f ca="1">(1/42)*SUM(OFFSET('DBEDT Oahu'!$C$24, 0, 12*(H$17-2006), 1, 12))</f>
        <v>605287.06261904759</v>
      </c>
      <c r="I21">
        <f ca="1">(1/42)*SUM(OFFSET('DBEDT Oahu'!$C$24, 0, 12*(I$17-2006), 1, 12))</f>
        <v>679127.30452380958</v>
      </c>
      <c r="J21">
        <f ca="1">(1/42)*SUM(OFFSET('DBEDT Oahu'!$C$24, 0, 12*(J$17-2006), 1, 12))</f>
        <v>761731.67476190475</v>
      </c>
      <c r="K21">
        <f ca="1">(1/42)*SUM(OFFSET('DBEDT Oahu'!$C$24, 0, 12*(K$17-2006), 1, 12))</f>
        <v>582402.42523809522</v>
      </c>
      <c r="L21">
        <f ca="1">(1/42)*SUM(OFFSET('DBEDT Oahu'!$C$24, 0, 12*(L$17-2006), 1, 12))</f>
        <v>647813.2090476189</v>
      </c>
      <c r="M21">
        <f ca="1">(1/42)*SUM(OFFSET('DBEDT Oahu'!$C$24, 0, 12*(M$17-2006), 1, 12))</f>
        <v>632316.1102380954</v>
      </c>
      <c r="N21">
        <f ca="1">(1/42)*SUM(OFFSET('DBEDT Oahu'!$C$24, 0, 12*(N$17-2006), 1, 12))</f>
        <v>615121.18333333335</v>
      </c>
      <c r="O21">
        <f ca="1">(1/42)*SUM(OFFSET('DBEDT Oahu'!$C$24, 0, 12*(O$17-2006), 1, 12))</f>
        <v>639995.03976190474</v>
      </c>
      <c r="P21">
        <f ca="1">(1/42)*SUM(OFFSET('DBEDT Oahu'!$C$24, 0, 12*(P$17-2006), 1, 12))</f>
        <v>259268.48499999996</v>
      </c>
      <c r="Q21">
        <f ca="1">(1/42)*SUM(OFFSET('DBEDT Oahu'!$C$24, 0, 12*(Q$17-2006), 1, 12))</f>
        <v>0</v>
      </c>
    </row>
    <row r="22" spans="1:17" x14ac:dyDescent="0.2">
      <c r="A22" t="s">
        <v>14</v>
      </c>
      <c r="C22">
        <f ca="1">SUM(OFFSET('DBEDT Oahu'!$C$87, 0, 12*(C$17-2006), 1, 12))</f>
        <v>8076729</v>
      </c>
      <c r="D22">
        <f ca="1">SUM(OFFSET('DBEDT Oahu'!$C$87, 0, 12*(D$17-2006), 1, 12))</f>
        <v>8098475</v>
      </c>
      <c r="E22">
        <f ca="1">SUM(OFFSET('DBEDT Oahu'!$C$87, 0, 12*(E$17-2006), 1, 12))</f>
        <v>7747069</v>
      </c>
      <c r="F22">
        <f ca="1">SUM(OFFSET('DBEDT Oahu'!$C$87, 0, 12*(F$17-2006), 1, 12))</f>
        <v>7411899</v>
      </c>
      <c r="G22">
        <f ca="1">SUM(OFFSET('DBEDT Oahu'!$C$87, 0, 12*(G$17-2006), 1, 12))</f>
        <v>7307478</v>
      </c>
      <c r="H22">
        <f ca="1">SUM(OFFSET('DBEDT Oahu'!$C$87, 0, 12*(H$17-2006), 1, 12))</f>
        <v>7285178</v>
      </c>
      <c r="I22">
        <f ca="1">SUM(OFFSET('DBEDT Oahu'!$C$87, 0, 12*(I$17-2006), 1, 12))</f>
        <v>6703981</v>
      </c>
      <c r="J22">
        <f ca="1">SUM(OFFSET('DBEDT Oahu'!$C$87, 0, 12*(J$17-2006), 1, 12))</f>
        <v>6391243</v>
      </c>
      <c r="K22">
        <f ca="1">SUM(OFFSET('DBEDT Oahu'!$C$87, 0, 12*(K$17-2006), 1, 12))</f>
        <v>6112576</v>
      </c>
      <c r="L22">
        <f ca="1">SUM(OFFSET('DBEDT Oahu'!$C$87, 0, 12*(L$17-2006), 1, 12))</f>
        <v>6139949</v>
      </c>
      <c r="M22">
        <f ca="1">SUM(OFFSET('DBEDT Oahu'!$C$87, 0, 12*(M$17-2006), 1, 12))</f>
        <v>5768973</v>
      </c>
      <c r="N22">
        <f ca="1">SUM(OFFSET('DBEDT Oahu'!$C$87, 0, 12*(N$17-2006), 1, 12))</f>
        <v>5709841</v>
      </c>
      <c r="O22">
        <f ca="1">SUM(OFFSET('DBEDT Oahu'!$C$87, 0, 12*(O$17-2006), 1, 12))</f>
        <v>5813837</v>
      </c>
      <c r="P22">
        <f ca="1">SUM(OFFSET('DBEDT Oahu'!$C$87, 0, 12*(P$17-2006), 1, 12))</f>
        <v>2596627</v>
      </c>
      <c r="Q22">
        <f ca="1">SUM(OFFSET('DBEDT Oahu'!$C$87, 0, 12*(Q$17-2006), 1, 12))</f>
        <v>0</v>
      </c>
    </row>
    <row r="23" spans="1:17" x14ac:dyDescent="0.2">
      <c r="A23" t="s">
        <v>13</v>
      </c>
      <c r="C23">
        <f ca="1">SUM(OFFSET('DBEDT Oahu'!$C$94, 0, 12*(C$17-2006), 1, 12))</f>
        <v>74348</v>
      </c>
      <c r="D23">
        <f ca="1">SUM(OFFSET('DBEDT Oahu'!$C$94, 0, 12*(D$17-2006), 1, 12))</f>
        <v>97132</v>
      </c>
      <c r="E23">
        <f ca="1">SUM(OFFSET('DBEDT Oahu'!$C$94, 0, 12*(E$17-2006), 1, 12))</f>
        <v>69931</v>
      </c>
      <c r="F23">
        <f ca="1">SUM(OFFSET('DBEDT Oahu'!$C$94, 0, 12*(F$17-2006), 1, 12))</f>
        <v>143183</v>
      </c>
      <c r="G23">
        <f ca="1">SUM(OFFSET('DBEDT Oahu'!$C$94, 0, 12*(G$17-2006), 1, 12))</f>
        <v>67442</v>
      </c>
      <c r="H23">
        <f ca="1">SUM(OFFSET('DBEDT Oahu'!$C$94, 0, 12*(H$17-2006), 1, 12))</f>
        <v>27784</v>
      </c>
      <c r="I23">
        <f ca="1">SUM(OFFSET('DBEDT Oahu'!$C$94, 0, 12*(I$17-2006), 1, 12))</f>
        <v>15604</v>
      </c>
      <c r="J23">
        <f ca="1">SUM(OFFSET('DBEDT Oahu'!$C$94, 0, 12*(J$17-2006), 1, 12))</f>
        <v>16960</v>
      </c>
      <c r="K23">
        <f ca="1">SUM(OFFSET('DBEDT Oahu'!$C$94, 0, 12*(K$17-2006), 1, 12))</f>
        <v>54700</v>
      </c>
      <c r="L23">
        <f ca="1">SUM(OFFSET('DBEDT Oahu'!$C$94, 0, 12*(L$17-2006), 1, 12))</f>
        <v>73164</v>
      </c>
      <c r="M23">
        <f ca="1">SUM(OFFSET('DBEDT Oahu'!$C$94, 0, 12*(M$17-2006), 1, 12))</f>
        <v>63004</v>
      </c>
      <c r="N23">
        <f ca="1">SUM(OFFSET('DBEDT Oahu'!$C$94, 0, 12*(N$17-2006), 1, 12))</f>
        <v>127523</v>
      </c>
      <c r="O23">
        <f ca="1">SUM(OFFSET('DBEDT Oahu'!$C$94, 0, 12*(O$17-2006), 1, 12))</f>
        <v>136633</v>
      </c>
      <c r="P23">
        <f ca="1">SUM(OFFSET('DBEDT Oahu'!$C$94, 0, 12*(P$17-2006), 1, 12))</f>
        <v>159263</v>
      </c>
      <c r="Q23">
        <f ca="1">SUM(OFFSET('DBEDT Oahu'!$C$94, 0, 12*(Q$17-2006), 1, 12))</f>
        <v>0</v>
      </c>
    </row>
    <row r="24" spans="1:17" x14ac:dyDescent="0.2">
      <c r="A24" t="s">
        <v>15</v>
      </c>
      <c r="C24">
        <f ca="1">SUM(OFFSET('DBEDT Oahu'!$C$101, 0, 12*(C$17-2006), 1, 12))</f>
        <v>0</v>
      </c>
      <c r="D24">
        <f ca="1">SUM(OFFSET('DBEDT Oahu'!$C$101, 0, 12*(D$17-2006), 1, 12))</f>
        <v>0</v>
      </c>
      <c r="E24">
        <f ca="1">SUM(OFFSET('DBEDT Oahu'!$C$101, 0, 12*(E$17-2006), 1, 12))</f>
        <v>0</v>
      </c>
      <c r="F24">
        <f ca="1">SUM(OFFSET('DBEDT Oahu'!$C$101, 0, 12*(F$17-2006), 1, 12))</f>
        <v>0</v>
      </c>
      <c r="G24">
        <f ca="1">SUM(OFFSET('DBEDT Oahu'!$C$101, 0, 12*(G$17-2006), 1, 12))</f>
        <v>7355</v>
      </c>
      <c r="H24">
        <f ca="1">SUM(OFFSET('DBEDT Oahu'!$C$101, 0, 12*(H$17-2006), 1, 12))</f>
        <v>81996</v>
      </c>
      <c r="I24">
        <f ca="1">SUM(OFFSET('DBEDT Oahu'!$C$101, 0, 12*(I$17-2006), 1, 12))</f>
        <v>74110</v>
      </c>
      <c r="J24">
        <f ca="1">SUM(OFFSET('DBEDT Oahu'!$C$101, 0, 12*(J$17-2006), 1, 12))</f>
        <v>98261</v>
      </c>
      <c r="K24">
        <f ca="1">SUM(OFFSET('DBEDT Oahu'!$C$101, 0, 12*(K$17-2006), 1, 12))</f>
        <v>115771</v>
      </c>
      <c r="L24">
        <f ca="1">SUM(OFFSET('DBEDT Oahu'!$C$101, 0, 12*(L$17-2006), 1, 12))</f>
        <v>161638</v>
      </c>
      <c r="M24">
        <f ca="1">SUM(OFFSET('DBEDT Oahu'!$C$101, 0, 12*(M$17-2006), 1, 12))</f>
        <v>120032</v>
      </c>
      <c r="N24">
        <f ca="1">SUM(OFFSET('DBEDT Oahu'!$C$101, 0, 12*(N$17-2006), 1, 12))</f>
        <v>169281</v>
      </c>
      <c r="O24">
        <f ca="1">SUM(OFFSET('DBEDT Oahu'!$C$101, 0, 12*(O$17-2006), 1, 12))</f>
        <v>131095</v>
      </c>
      <c r="P24">
        <f ca="1">SUM(OFFSET('DBEDT Oahu'!$C$101, 0, 12*(P$17-2006), 1, 12))</f>
        <v>50237</v>
      </c>
      <c r="Q24">
        <f ca="1">SUM(OFFSET('DBEDT Oahu'!$C$101, 0, 12*(Q$17-2006), 1, 12))</f>
        <v>0</v>
      </c>
    </row>
    <row r="26" spans="1:17" x14ac:dyDescent="0.2">
      <c r="A26" t="s">
        <v>211</v>
      </c>
    </row>
    <row r="27" spans="1:17" x14ac:dyDescent="0.2">
      <c r="A27" t="s">
        <v>57</v>
      </c>
      <c r="C27">
        <f ca="1">SUMPRODUCT(OFFSET('DBEDT Oahu'!$C$7, 0, 12*(C$17-2006), 1, 12), OFFSET('DBEDT Oahu'!$C$22, 0, 12*(C$17-2006), 1, 12))</f>
        <v>884404360.52406049</v>
      </c>
      <c r="D27">
        <f ca="1">SUMPRODUCT(OFFSET('DBEDT Oahu'!$C$7, 0, 12*(D$17-2006), 1, 12), OFFSET('DBEDT Oahu'!$C$22, 0, 12*(D$17-2006), 1, 12))</f>
        <v>883916427.32296097</v>
      </c>
      <c r="E27">
        <f ca="1">SUMPRODUCT(OFFSET('DBEDT Oahu'!$C$7, 0, 12*(E$17-2006), 1, 12), OFFSET('DBEDT Oahu'!$C$22, 0, 12*(E$17-2006), 1, 12))</f>
        <v>1028420804.9860497</v>
      </c>
      <c r="F27">
        <f ca="1">SUMPRODUCT(OFFSET('DBEDT Oahu'!$C$7, 0, 12*(F$17-2006), 1, 12), OFFSET('DBEDT Oahu'!$C$22, 0, 12*(F$17-2006), 1, 12))</f>
        <v>802369659.45047736</v>
      </c>
      <c r="G27">
        <f ca="1">SUMPRODUCT(OFFSET('DBEDT Oahu'!$C$7, 0, 12*(G$17-2006), 1, 12), OFFSET('DBEDT Oahu'!$C$22, 0, 12*(G$17-2006), 1, 12))</f>
        <v>898260583.00796962</v>
      </c>
      <c r="H27">
        <f ca="1">SUMPRODUCT(OFFSET('DBEDT Oahu'!$C$7, 0, 12*(H$17-2006), 1, 12), OFFSET('DBEDT Oahu'!$C$22, 0, 12*(H$17-2006), 1, 12))</f>
        <v>1178045637.0475736</v>
      </c>
      <c r="I27">
        <f ca="1">SUMPRODUCT(OFFSET('DBEDT Oahu'!$C$7, 0, 12*(I$17-2006), 1, 12), OFFSET('DBEDT Oahu'!$C$22, 0, 12*(I$17-2006), 1, 12))</f>
        <v>1191437958.7814195</v>
      </c>
      <c r="J27">
        <f ca="1">SUMPRODUCT(OFFSET('DBEDT Oahu'!$C$7, 0, 12*(J$17-2006), 1, 12), OFFSET('DBEDT Oahu'!$C$22, 0, 12*(J$17-2006), 1, 12))</f>
        <v>1178870992.5251608</v>
      </c>
      <c r="K27">
        <f ca="1">SUMPRODUCT(OFFSET('DBEDT Oahu'!$C$7, 0, 12*(K$17-2006), 1, 12), OFFSET('DBEDT Oahu'!$C$22, 0, 12*(K$17-2006), 1, 12))</f>
        <v>1153168272.7861972</v>
      </c>
      <c r="L27">
        <f ca="1">SUMPRODUCT(OFFSET('DBEDT Oahu'!$C$7, 0, 12*(L$17-2006), 1, 12), OFFSET('DBEDT Oahu'!$C$22, 0, 12*(L$17-2006), 1, 12))</f>
        <v>855058547.51400435</v>
      </c>
      <c r="M27">
        <f ca="1">SUMPRODUCT(OFFSET('DBEDT Oahu'!$C$7, 0, 12*(M$17-2006), 1, 12), OFFSET('DBEDT Oahu'!$C$22, 0, 12*(M$17-2006), 1, 12))</f>
        <v>759189422.21179903</v>
      </c>
      <c r="N27">
        <f ca="1">SUMPRODUCT(OFFSET('DBEDT Oahu'!$C$7, 0, 12*(N$17-2006), 1, 12), OFFSET('DBEDT Oahu'!$C$22, 0, 12*(N$17-2006), 1, 12))</f>
        <v>854232950.17049909</v>
      </c>
      <c r="O27">
        <f ca="1">SUMPRODUCT(OFFSET('DBEDT Oahu'!$C$7, 0, 12*(O$17-2006), 1, 12), OFFSET('DBEDT Oahu'!$C$22, 0, 12*(O$17-2006), 1, 12))</f>
        <v>1005901667.7888737</v>
      </c>
      <c r="P27">
        <f ca="1">SUMPRODUCT(OFFSET('DBEDT Oahu'!$C$7, 0, 12*(P$17-2006), 1, 12), OFFSET('DBEDT Oahu'!$C$22, 0, 12*(P$17-2006), 1, 12))</f>
        <v>381089957.43385375</v>
      </c>
      <c r="Q27">
        <f ca="1">SUMPRODUCT(OFFSET('DBEDT Oahu'!$C$7, 0, 12*(Q$17-2006), 1, 12), OFFSET('DBEDT Oahu'!$C$22, 0, 12*(Q$17-2006), 1, 12))</f>
        <v>0</v>
      </c>
    </row>
    <row r="28" spans="1:17" x14ac:dyDescent="0.2">
      <c r="A28" t="s">
        <v>56</v>
      </c>
      <c r="C28">
        <f ca="1">SUMPRODUCT(OFFSET('DBEDT Oahu'!$C$10, 0, 12*(C$17-2006), 1, 12), OFFSET('DBEDT Oahu'!$C$24, 0, 12*(C$17-2006), 1, 12))</f>
        <v>89949902.916935667</v>
      </c>
      <c r="D28">
        <f ca="1">SUMPRODUCT(OFFSET('DBEDT Oahu'!$C$10, 0, 12*(D$17-2006), 1, 12), OFFSET('DBEDT Oahu'!$C$24, 0, 12*(D$17-2006), 1, 12))</f>
        <v>89620296.456989482</v>
      </c>
      <c r="E28">
        <f ca="1">SUMPRODUCT(OFFSET('DBEDT Oahu'!$C$10, 0, 12*(E$17-2006), 1, 12), OFFSET('DBEDT Oahu'!$C$24, 0, 12*(E$17-2006), 1, 12))</f>
        <v>145215091.08884522</v>
      </c>
      <c r="F28">
        <f ca="1">SUMPRODUCT(OFFSET('DBEDT Oahu'!$C$10, 0, 12*(F$17-2006), 1, 12), OFFSET('DBEDT Oahu'!$C$24, 0, 12*(F$17-2006), 1, 12))</f>
        <v>91225486.806819543</v>
      </c>
      <c r="G28">
        <f ca="1">SUMPRODUCT(OFFSET('DBEDT Oahu'!$C$10, 0, 12*(G$17-2006), 1, 12), OFFSET('DBEDT Oahu'!$C$24, 0, 12*(G$17-2006), 1, 12))</f>
        <v>103440713.69238584</v>
      </c>
      <c r="H28">
        <f ca="1">SUMPRODUCT(OFFSET('DBEDT Oahu'!$C$10, 0, 12*(H$17-2006), 1, 12), OFFSET('DBEDT Oahu'!$C$24, 0, 12*(H$17-2006), 1, 12))</f>
        <v>113930721.91493569</v>
      </c>
      <c r="I28">
        <f ca="1">SUMPRODUCT(OFFSET('DBEDT Oahu'!$C$10, 0, 12*(I$17-2006), 1, 12), OFFSET('DBEDT Oahu'!$C$24, 0, 12*(I$17-2006), 1, 12))</f>
        <v>136160445.32862243</v>
      </c>
      <c r="J28">
        <f ca="1">SUMPRODUCT(OFFSET('DBEDT Oahu'!$C$10, 0, 12*(J$17-2006), 1, 12), OFFSET('DBEDT Oahu'!$C$24, 0, 12*(J$17-2006), 1, 12))</f>
        <v>152324028.51602376</v>
      </c>
      <c r="K28">
        <f ca="1">SUMPRODUCT(OFFSET('DBEDT Oahu'!$C$10, 0, 12*(K$17-2006), 1, 12), OFFSET('DBEDT Oahu'!$C$24, 0, 12*(K$17-2006), 1, 12))</f>
        <v>116686921.23182693</v>
      </c>
      <c r="L28">
        <f ca="1">SUMPRODUCT(OFFSET('DBEDT Oahu'!$C$10, 0, 12*(L$17-2006), 1, 12), OFFSET('DBEDT Oahu'!$C$24, 0, 12*(L$17-2006), 1, 12))</f>
        <v>121860537.22430438</v>
      </c>
      <c r="M28">
        <f ca="1">SUMPRODUCT(OFFSET('DBEDT Oahu'!$C$10, 0, 12*(M$17-2006), 1, 12), OFFSET('DBEDT Oahu'!$C$24, 0, 12*(M$17-2006), 1, 12))</f>
        <v>107374905.2690814</v>
      </c>
      <c r="N28">
        <f ca="1">SUMPRODUCT(OFFSET('DBEDT Oahu'!$C$10, 0, 12*(N$17-2006), 1, 12), OFFSET('DBEDT Oahu'!$C$24, 0, 12*(N$17-2006), 1, 12))</f>
        <v>103678720.83926786</v>
      </c>
      <c r="O28">
        <f ca="1">SUMPRODUCT(OFFSET('DBEDT Oahu'!$C$10, 0, 12*(O$17-2006), 1, 12), OFFSET('DBEDT Oahu'!$C$24, 0, 12*(O$17-2006), 1, 12))</f>
        <v>110669503.41376148</v>
      </c>
      <c r="P28">
        <f ca="1">SUMPRODUCT(OFFSET('DBEDT Oahu'!$C$10, 0, 12*(P$17-2006), 1, 12), OFFSET('DBEDT Oahu'!$C$24, 0, 12*(P$17-2006), 1, 12))</f>
        <v>45518959.286955513</v>
      </c>
      <c r="Q28">
        <f ca="1">SUMPRODUCT(OFFSET('DBEDT Oahu'!$C$10, 0, 12*(Q$17-2006), 1, 12), OFFSET('DBEDT Oahu'!$C$24, 0, 12*(Q$17-2006), 1, 12))</f>
        <v>0</v>
      </c>
    </row>
    <row r="29" spans="1:17" x14ac:dyDescent="0.2">
      <c r="A29" t="s">
        <v>14</v>
      </c>
      <c r="C29">
        <f ca="1">SUM(OFFSET('DBEDT Oahu'!$C$88, 0, 12*(C$17-2006), 1, 12))</f>
        <v>509158869</v>
      </c>
      <c r="D29">
        <f ca="1">SUM(OFFSET('DBEDT Oahu'!$C$88, 0, 12*(D$17-2006), 1, 12))</f>
        <v>516262837</v>
      </c>
      <c r="E29">
        <f ca="1">SUM(OFFSET('DBEDT Oahu'!$C$88, 0, 12*(E$17-2006), 1, 12))</f>
        <v>858263675</v>
      </c>
      <c r="F29">
        <f ca="1">SUM(OFFSET('DBEDT Oahu'!$C$88, 0, 12*(F$17-2006), 1, 12))</f>
        <v>447210553</v>
      </c>
      <c r="G29">
        <f ca="1">SUM(OFFSET('DBEDT Oahu'!$C$88, 0, 12*(G$17-2006), 1, 12))</f>
        <v>623103526</v>
      </c>
      <c r="H29">
        <f ca="1">SUM(OFFSET('DBEDT Oahu'!$C$88, 0, 12*(H$17-2006), 1, 12))</f>
        <v>888998554</v>
      </c>
      <c r="I29">
        <f ca="1">SUM(OFFSET('DBEDT Oahu'!$C$88, 0, 12*(I$17-2006), 1, 12))</f>
        <v>924349278</v>
      </c>
      <c r="J29">
        <f ca="1">SUM(OFFSET('DBEDT Oahu'!$C$88, 0, 12*(J$17-2006), 1, 12))</f>
        <v>831132193</v>
      </c>
      <c r="K29">
        <f ca="1">SUM(OFFSET('DBEDT Oahu'!$C$88, 0, 12*(K$17-2006), 1, 12))</f>
        <v>790384010</v>
      </c>
      <c r="L29">
        <f ca="1">SUM(OFFSET('DBEDT Oahu'!$C$88, 0, 12*(L$17-2006), 1, 12))</f>
        <v>427671323</v>
      </c>
      <c r="M29">
        <f ca="1">SUM(OFFSET('DBEDT Oahu'!$C$88, 0, 12*(M$17-2006), 1, 12))</f>
        <v>292405274</v>
      </c>
      <c r="N29">
        <f ca="1">SUM(OFFSET('DBEDT Oahu'!$C$88, 0, 12*(N$17-2006), 1, 12))</f>
        <v>378355257</v>
      </c>
      <c r="O29">
        <f ca="1">SUM(OFFSET('DBEDT Oahu'!$C$88, 0, 12*(O$17-2006), 1, 12))</f>
        <v>496928592</v>
      </c>
      <c r="P29">
        <f ca="1">SUM(OFFSET('DBEDT Oahu'!$C$88, 0, 12*(P$17-2006), 1, 12))</f>
        <v>210654050</v>
      </c>
      <c r="Q29">
        <f ca="1">SUM(OFFSET('DBEDT Oahu'!$C$88, 0, 12*(Q$17-2006), 1, 12))</f>
        <v>0</v>
      </c>
    </row>
    <row r="30" spans="1:17" x14ac:dyDescent="0.2">
      <c r="A30" t="s">
        <v>13</v>
      </c>
      <c r="C30">
        <f ca="1">SUM(OFFSET('DBEDT Oahu'!$C$95, 0, 12*(C$17-2006), 1, 12))</f>
        <v>7079420</v>
      </c>
      <c r="D30">
        <f ca="1">SUM(OFFSET('DBEDT Oahu'!$C$95, 0, 12*(D$17-2006), 1, 12))</f>
        <v>9292723</v>
      </c>
      <c r="E30">
        <f ca="1">SUM(OFFSET('DBEDT Oahu'!$C$95, 0, 12*(E$17-2006), 1, 12))</f>
        <v>8562932</v>
      </c>
      <c r="F30">
        <f ca="1">SUM(OFFSET('DBEDT Oahu'!$C$95, 0, 12*(F$17-2006), 1, 12))</f>
        <v>12860158</v>
      </c>
      <c r="G30">
        <f ca="1">SUM(OFFSET('DBEDT Oahu'!$C$95, 0, 12*(G$17-2006), 1, 12))</f>
        <v>6357718</v>
      </c>
      <c r="H30">
        <f ca="1">SUM(OFFSET('DBEDT Oahu'!$C$95, 0, 12*(H$17-2006), 1, 12))</f>
        <v>3116205</v>
      </c>
      <c r="I30">
        <f ca="1">SUM(OFFSET('DBEDT Oahu'!$C$95, 0, 12*(I$17-2006), 1, 12))</f>
        <v>2003035</v>
      </c>
      <c r="J30">
        <f ca="1">SUM(OFFSET('DBEDT Oahu'!$C$95, 0, 12*(J$17-2006), 1, 12))</f>
        <v>2241776</v>
      </c>
      <c r="K30">
        <f ca="1">SUM(OFFSET('DBEDT Oahu'!$C$95, 0, 12*(K$17-2006), 1, 12))</f>
        <v>7380062</v>
      </c>
      <c r="L30">
        <f ca="1">SUM(OFFSET('DBEDT Oahu'!$C$95, 0, 12*(L$17-2006), 1, 12))</f>
        <v>6741941</v>
      </c>
      <c r="M30">
        <f ca="1">SUM(OFFSET('DBEDT Oahu'!$C$95, 0, 12*(M$17-2006), 1, 12))</f>
        <v>4129769</v>
      </c>
      <c r="N30">
        <f ca="1">SUM(OFFSET('DBEDT Oahu'!$C$95, 0, 12*(N$17-2006), 1, 12))</f>
        <v>9197512</v>
      </c>
      <c r="O30">
        <f ca="1">SUM(OFFSET('DBEDT Oahu'!$C$95, 0, 12*(O$17-2006), 1, 12))</f>
        <v>13575551</v>
      </c>
      <c r="P30">
        <f ca="1">SUM(OFFSET('DBEDT Oahu'!$C$95, 0, 12*(P$17-2006), 1, 12))</f>
        <v>14167776</v>
      </c>
      <c r="Q30">
        <f ca="1">SUM(OFFSET('DBEDT Oahu'!$C$95, 0, 12*(Q$17-2006), 1, 12))</f>
        <v>0</v>
      </c>
    </row>
    <row r="31" spans="1:17" x14ac:dyDescent="0.2">
      <c r="A31" t="s">
        <v>15</v>
      </c>
      <c r="C31">
        <f ca="1">SUM(OFFSET('DBEDT Oahu'!$C$102, 0, 12*(C$17-2006), 1, 12))</f>
        <v>0</v>
      </c>
      <c r="D31">
        <f ca="1">SUM(OFFSET('DBEDT Oahu'!$C$102, 0, 12*(D$17-2006), 1, 12))</f>
        <v>0</v>
      </c>
      <c r="E31">
        <f ca="1">SUM(OFFSET('DBEDT Oahu'!$C$102, 0, 12*(E$17-2006), 1, 12))</f>
        <v>0</v>
      </c>
      <c r="F31">
        <f ca="1">SUM(OFFSET('DBEDT Oahu'!$C$102, 0, 12*(F$17-2006), 1, 12))</f>
        <v>0</v>
      </c>
      <c r="G31">
        <f ca="1">SUM(OFFSET('DBEDT Oahu'!$C$102, 0, 12*(G$17-2006), 1, 12))</f>
        <v>1698101</v>
      </c>
      <c r="H31">
        <f ca="1">SUM(OFFSET('DBEDT Oahu'!$C$102, 0, 12*(H$17-2006), 1, 12))</f>
        <v>17057078</v>
      </c>
      <c r="I31">
        <f ca="1">SUM(OFFSET('DBEDT Oahu'!$C$102, 0, 12*(I$17-2006), 1, 12))</f>
        <v>18893532</v>
      </c>
      <c r="J31">
        <f ca="1">SUM(OFFSET('DBEDT Oahu'!$C$102, 0, 12*(J$17-2006), 1, 12))</f>
        <v>17990634</v>
      </c>
      <c r="K31">
        <f ca="1">SUM(OFFSET('DBEDT Oahu'!$C$102, 0, 12*(K$17-2006), 1, 12))</f>
        <v>23482192</v>
      </c>
      <c r="L31">
        <f ca="1">SUM(OFFSET('DBEDT Oahu'!$C$102, 0, 12*(L$17-2006), 1, 12))</f>
        <v>23655288</v>
      </c>
      <c r="M31">
        <f ca="1">SUM(OFFSET('DBEDT Oahu'!$C$102, 0, 12*(M$17-2006), 1, 12))</f>
        <v>8824109</v>
      </c>
      <c r="N31">
        <f ca="1">SUM(OFFSET('DBEDT Oahu'!$C$102, 0, 12*(N$17-2006), 1, 12))</f>
        <v>20651159</v>
      </c>
      <c r="O31">
        <f ca="1">SUM(OFFSET('DBEDT Oahu'!$C$102, 0, 12*(O$17-2006), 1, 12))</f>
        <v>11479690</v>
      </c>
      <c r="P31">
        <f ca="1">SUM(OFFSET('DBEDT Oahu'!$C$102, 0, 12*(P$17-2006), 1, 12))</f>
        <v>9530895</v>
      </c>
      <c r="Q31">
        <f ca="1">SUM(OFFSET('DBEDT Oahu'!$C$102, 0, 12*(Q$17-2006), 1, 12))</f>
        <v>0</v>
      </c>
    </row>
    <row r="33" spans="1:168" x14ac:dyDescent="0.2">
      <c r="A33" t="s">
        <v>214</v>
      </c>
      <c r="B33" t="s">
        <v>85</v>
      </c>
    </row>
    <row r="34" spans="1:168" x14ac:dyDescent="0.2">
      <c r="A34" t="s">
        <v>209</v>
      </c>
      <c r="B34">
        <f>STDEV(C34:O34)</f>
        <v>23.93049636782024</v>
      </c>
      <c r="C34">
        <f>VLOOKUP(DATE(C17, 6, 30), 'Brent History'!$A$4:$B$50, 2, FALSE)</f>
        <v>65.16</v>
      </c>
      <c r="D34">
        <f>VLOOKUP(DATE(D17, 6, 30), 'Brent History'!$A$4:$B$50, 2, FALSE)</f>
        <v>72.44</v>
      </c>
      <c r="E34">
        <f>VLOOKUP(DATE(E17, 6, 30), 'Brent History'!$A$4:$B$50, 2, FALSE)</f>
        <v>96.94</v>
      </c>
      <c r="F34">
        <f>VLOOKUP(DATE(F17, 6, 30), 'Brent History'!$A$4:$B$50, 2, FALSE)</f>
        <v>61.74</v>
      </c>
      <c r="G34">
        <f>VLOOKUP(DATE(G17, 6, 30), 'Brent History'!$A$4:$B$50, 2, FALSE)</f>
        <v>79.61</v>
      </c>
      <c r="H34">
        <f>VLOOKUP(DATE(H17, 6, 30), 'Brent History'!$A$4:$B$50, 2, FALSE)</f>
        <v>111.26</v>
      </c>
      <c r="I34">
        <f>VLOOKUP(DATE(I17, 6, 30), 'Brent History'!$A$4:$B$50, 2, FALSE)</f>
        <v>111.63</v>
      </c>
      <c r="J34">
        <f>VLOOKUP(DATE(J17, 6, 30), 'Brent History'!$A$4:$B$50, 2, FALSE)</f>
        <v>108.56</v>
      </c>
      <c r="K34">
        <f>VLOOKUP(DATE(K17, 6, 30), 'Brent History'!$A$4:$B$50, 2, FALSE)</f>
        <v>98.97</v>
      </c>
      <c r="L34">
        <f>VLOOKUP(DATE(L17, 6, 30), 'Brent History'!$A$4:$B$50, 2, FALSE)</f>
        <v>52.32</v>
      </c>
      <c r="M34">
        <f>VLOOKUP(DATE(M17, 6, 30), 'Brent History'!$A$4:$B$50, 2, FALSE)</f>
        <v>43.64</v>
      </c>
      <c r="N34">
        <f>VLOOKUP(DATE(N17, 6, 30), 'Brent History'!$A$4:$B$50, 2, FALSE)</f>
        <v>54.13</v>
      </c>
      <c r="O34">
        <f>VLOOKUP(DATE(O17, 6, 30), 'Brent History'!$A$4:$B$50, 2, FALSE)</f>
        <v>71.34</v>
      </c>
      <c r="P34" t="e">
        <f>VLOOKUP(DATE(P17, 6, 30), 'Brent History'!$A$4:$B$50, 2, FALSE)</f>
        <v>#N/A</v>
      </c>
      <c r="Q34" t="e">
        <f>VLOOKUP(DATE(Q17, 6, 30), 'Brent History'!$A$4:$B$50, 2, FALSE)</f>
        <v>#N/A</v>
      </c>
    </row>
    <row r="35" spans="1:168" x14ac:dyDescent="0.2">
      <c r="A35" t="str">
        <f>A43</f>
        <v>Motor Gasoline</v>
      </c>
      <c r="B35">
        <f t="shared" ref="B35:B39" ca="1" si="4">STDEV(C35:O35)</f>
        <v>23.5295753723377</v>
      </c>
      <c r="C35">
        <f t="shared" ref="C35:Q35" ca="1" si="5">C27/C20</f>
        <v>125.36884475312729</v>
      </c>
      <c r="D35">
        <f t="shared" ca="1" si="5"/>
        <v>129.47908405571368</v>
      </c>
      <c r="E35">
        <f t="shared" ca="1" si="5"/>
        <v>154.1299087778664</v>
      </c>
      <c r="F35">
        <f t="shared" ca="1" si="5"/>
        <v>119.23992128018637</v>
      </c>
      <c r="G35">
        <f t="shared" ca="1" si="5"/>
        <v>141.54777147189242</v>
      </c>
      <c r="H35">
        <f t="shared" ca="1" si="5"/>
        <v>166.6777272033784</v>
      </c>
      <c r="I35">
        <f t="shared" ca="1" si="5"/>
        <v>176.68433900399643</v>
      </c>
      <c r="J35">
        <f t="shared" ca="1" si="5"/>
        <v>174.22002704381131</v>
      </c>
      <c r="K35">
        <f t="shared" ca="1" si="5"/>
        <v>171.83656584074166</v>
      </c>
      <c r="L35">
        <f t="shared" ca="1" si="5"/>
        <v>124.96626425699516</v>
      </c>
      <c r="M35">
        <f t="shared" ca="1" si="5"/>
        <v>107.61732512557924</v>
      </c>
      <c r="N35">
        <f t="shared" ca="1" si="5"/>
        <v>123.9727453740736</v>
      </c>
      <c r="O35">
        <f t="shared" ca="1" si="5"/>
        <v>147.49202146287016</v>
      </c>
      <c r="P35">
        <f t="shared" ca="1" si="5"/>
        <v>138.3580651795065</v>
      </c>
      <c r="Q35" t="e">
        <f t="shared" ca="1" si="5"/>
        <v>#DIV/0!</v>
      </c>
    </row>
    <row r="36" spans="1:168" x14ac:dyDescent="0.2">
      <c r="A36" t="str">
        <f>A44</f>
        <v>Motor Diesel</v>
      </c>
      <c r="B36">
        <f t="shared" ca="1" si="4"/>
        <v>20.01026094210831</v>
      </c>
      <c r="C36">
        <f t="shared" ref="C36:Q36" ca="1" si="6">C28/C21</f>
        <v>142.04852451609756</v>
      </c>
      <c r="D36">
        <f t="shared" ca="1" si="6"/>
        <v>148.05891658125256</v>
      </c>
      <c r="E36">
        <f t="shared" ca="1" si="6"/>
        <v>193.84557869053594</v>
      </c>
      <c r="F36">
        <f t="shared" ca="1" si="6"/>
        <v>162.46692142288839</v>
      </c>
      <c r="G36">
        <f t="shared" ca="1" si="6"/>
        <v>161.56689120154394</v>
      </c>
      <c r="H36">
        <f t="shared" ca="1" si="6"/>
        <v>188.22593270367125</v>
      </c>
      <c r="I36">
        <f t="shared" ca="1" si="6"/>
        <v>200.49325718702386</v>
      </c>
      <c r="J36">
        <f t="shared" ca="1" si="6"/>
        <v>199.97071614966757</v>
      </c>
      <c r="K36">
        <f t="shared" ca="1" si="6"/>
        <v>200.3544562578418</v>
      </c>
      <c r="L36">
        <f t="shared" ca="1" si="6"/>
        <v>188.11060892607819</v>
      </c>
      <c r="M36">
        <f t="shared" ca="1" si="6"/>
        <v>169.81206635499123</v>
      </c>
      <c r="N36">
        <f t="shared" ca="1" si="6"/>
        <v>168.55007378779297</v>
      </c>
      <c r="O36">
        <f t="shared" ca="1" si="6"/>
        <v>172.92243929723813</v>
      </c>
      <c r="P36">
        <f t="shared" ca="1" si="6"/>
        <v>175.56688113079196</v>
      </c>
      <c r="Q36" t="e">
        <f t="shared" ca="1" si="6"/>
        <v>#DIV/0!</v>
      </c>
    </row>
    <row r="37" spans="1:168" x14ac:dyDescent="0.2">
      <c r="A37" t="str">
        <f>A45</f>
        <v>LSFO</v>
      </c>
      <c r="B37">
        <f t="shared" ca="1" si="4"/>
        <v>31.303390105866484</v>
      </c>
      <c r="C37">
        <f t="shared" ref="C37:Q37" ca="1" si="7">C29/C22</f>
        <v>63.040231881000338</v>
      </c>
      <c r="D37">
        <f t="shared" ca="1" si="7"/>
        <v>63.748154683443488</v>
      </c>
      <c r="E37">
        <f t="shared" ca="1" si="7"/>
        <v>110.78559839856854</v>
      </c>
      <c r="F37">
        <f t="shared" ca="1" si="7"/>
        <v>60.336838507918145</v>
      </c>
      <c r="G37">
        <f t="shared" ca="1" si="7"/>
        <v>85.269298929124389</v>
      </c>
      <c r="H37">
        <f t="shared" ca="1" si="7"/>
        <v>122.02839161925762</v>
      </c>
      <c r="I37">
        <f t="shared" ca="1" si="7"/>
        <v>137.88065300304402</v>
      </c>
      <c r="J37">
        <f t="shared" ca="1" si="7"/>
        <v>130.04233965130101</v>
      </c>
      <c r="K37">
        <f t="shared" ca="1" si="7"/>
        <v>129.30456979185209</v>
      </c>
      <c r="L37">
        <f t="shared" ca="1" si="7"/>
        <v>69.653888493210616</v>
      </c>
      <c r="M37">
        <f t="shared" ca="1" si="7"/>
        <v>50.685845470242278</v>
      </c>
      <c r="N37">
        <f t="shared" ca="1" si="7"/>
        <v>66.263711546433598</v>
      </c>
      <c r="O37">
        <f t="shared" ca="1" si="7"/>
        <v>85.473430369650885</v>
      </c>
      <c r="P37">
        <f t="shared" ca="1" si="7"/>
        <v>81.126033889349529</v>
      </c>
      <c r="Q37" t="e">
        <f t="shared" ca="1" si="7"/>
        <v>#DIV/0!</v>
      </c>
    </row>
    <row r="38" spans="1:168" x14ac:dyDescent="0.2">
      <c r="A38" t="str">
        <f>A46</f>
        <v>Diesel</v>
      </c>
      <c r="B38">
        <f t="shared" ca="1" si="4"/>
        <v>22.032943443825715</v>
      </c>
      <c r="C38">
        <f t="shared" ref="C38:Q38" ca="1" si="8">C30/C23</f>
        <v>95.220046268897619</v>
      </c>
      <c r="D38">
        <f t="shared" ca="1" si="8"/>
        <v>95.671076473252896</v>
      </c>
      <c r="E38">
        <f t="shared" ca="1" si="8"/>
        <v>122.4482990376228</v>
      </c>
      <c r="F38">
        <f t="shared" ca="1" si="8"/>
        <v>89.816235167582747</v>
      </c>
      <c r="G38">
        <f t="shared" ca="1" si="8"/>
        <v>94.269416683965488</v>
      </c>
      <c r="H38">
        <f t="shared" ca="1" si="8"/>
        <v>112.15825655053268</v>
      </c>
      <c r="I38">
        <f t="shared" ca="1" si="8"/>
        <v>128.36676493206869</v>
      </c>
      <c r="J38">
        <f t="shared" ca="1" si="8"/>
        <v>132.18018867924528</v>
      </c>
      <c r="K38">
        <f t="shared" ca="1" si="8"/>
        <v>134.91886654478975</v>
      </c>
      <c r="L38">
        <f t="shared" ca="1" si="8"/>
        <v>92.148337980427527</v>
      </c>
      <c r="M38">
        <f t="shared" ca="1" si="8"/>
        <v>65.547727128436293</v>
      </c>
      <c r="N38">
        <f t="shared" ca="1" si="8"/>
        <v>72.124338354649751</v>
      </c>
      <c r="O38">
        <f t="shared" ca="1" si="8"/>
        <v>99.357775939926668</v>
      </c>
      <c r="P38">
        <f t="shared" ca="1" si="8"/>
        <v>88.958364466323005</v>
      </c>
      <c r="Q38" t="e">
        <f t="shared" ca="1" si="8"/>
        <v>#DIV/0!</v>
      </c>
    </row>
    <row r="39" spans="1:168" x14ac:dyDescent="0.2">
      <c r="A39" t="str">
        <f>A47</f>
        <v>Biodiesel</v>
      </c>
      <c r="B39" t="e">
        <f t="shared" ca="1" si="4"/>
        <v>#DIV/0!</v>
      </c>
      <c r="C39" t="e">
        <f t="shared" ref="C39:Q39" ca="1" si="9">C31/C24</f>
        <v>#DIV/0!</v>
      </c>
      <c r="D39" t="e">
        <f t="shared" ca="1" si="9"/>
        <v>#DIV/0!</v>
      </c>
      <c r="E39" t="e">
        <f t="shared" ca="1" si="9"/>
        <v>#DIV/0!</v>
      </c>
      <c r="F39" t="e">
        <f t="shared" ca="1" si="9"/>
        <v>#DIV/0!</v>
      </c>
      <c r="G39">
        <f t="shared" ca="1" si="9"/>
        <v>230.87709041468389</v>
      </c>
      <c r="H39">
        <f t="shared" ca="1" si="9"/>
        <v>208.02329381921069</v>
      </c>
      <c r="I39">
        <f t="shared" ca="1" si="9"/>
        <v>254.93903656726488</v>
      </c>
      <c r="J39">
        <f t="shared" ca="1" si="9"/>
        <v>183.0902799686549</v>
      </c>
      <c r="K39">
        <f t="shared" ca="1" si="9"/>
        <v>202.83311019167149</v>
      </c>
      <c r="L39">
        <f t="shared" ca="1" si="9"/>
        <v>146.3473193184771</v>
      </c>
      <c r="M39">
        <f t="shared" ca="1" si="9"/>
        <v>73.514637763263124</v>
      </c>
      <c r="N39">
        <f t="shared" ca="1" si="9"/>
        <v>121.9933660599831</v>
      </c>
      <c r="O39">
        <f t="shared" ca="1" si="9"/>
        <v>87.567718067050606</v>
      </c>
      <c r="P39">
        <f t="shared" ca="1" si="9"/>
        <v>189.718633676374</v>
      </c>
      <c r="Q39" t="e">
        <f t="shared" ca="1" si="9"/>
        <v>#DIV/0!</v>
      </c>
    </row>
    <row r="41" spans="1:168" x14ac:dyDescent="0.2">
      <c r="A41" t="s">
        <v>72</v>
      </c>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5"/>
      <c r="CC41" s="25"/>
      <c r="CD41" s="25"/>
      <c r="CE41" s="25"/>
      <c r="CF41" s="25"/>
      <c r="CG41" s="25"/>
      <c r="CH41" s="25"/>
      <c r="CI41" s="25"/>
      <c r="CJ41" s="25"/>
      <c r="CK41" s="25"/>
      <c r="CL41" s="25"/>
      <c r="CM41" s="25"/>
      <c r="CN41" s="25"/>
      <c r="CO41" s="25"/>
      <c r="CP41" s="25"/>
      <c r="CQ41" s="25"/>
      <c r="CR41" s="25"/>
      <c r="CS41" s="25"/>
      <c r="CT41" s="25"/>
      <c r="CU41" s="25"/>
      <c r="CV41" s="25"/>
      <c r="CW41" s="25"/>
      <c r="CX41" s="25"/>
      <c r="CY41" s="25"/>
      <c r="CZ41" s="25"/>
      <c r="DA41" s="25"/>
      <c r="DB41" s="25"/>
      <c r="DC41" s="25"/>
      <c r="DD41" s="25"/>
      <c r="DE41" s="25"/>
      <c r="DF41" s="25"/>
      <c r="DG41" s="25"/>
      <c r="DH41" s="25"/>
      <c r="DI41" s="25"/>
      <c r="DJ41" s="25"/>
      <c r="DK41" s="25"/>
      <c r="DL41" s="25"/>
      <c r="DM41" s="25"/>
      <c r="DN41" s="25"/>
      <c r="DO41" s="25"/>
      <c r="DP41" s="25"/>
      <c r="DQ41" s="25"/>
      <c r="DR41" s="25"/>
      <c r="DS41" s="25"/>
      <c r="DT41" s="25"/>
      <c r="DU41" s="25"/>
      <c r="DV41" s="25"/>
      <c r="DW41" s="25"/>
      <c r="DX41" s="25"/>
      <c r="DY41" s="25"/>
      <c r="DZ41" s="25"/>
      <c r="EA41" s="25"/>
      <c r="EB41" s="25"/>
      <c r="EC41" s="25"/>
      <c r="ED41" s="25"/>
      <c r="EE41" s="25"/>
      <c r="EF41" s="25"/>
      <c r="EG41" s="25"/>
      <c r="EH41" s="25"/>
      <c r="EI41" s="25"/>
      <c r="EJ41" s="25"/>
      <c r="EK41" s="25"/>
      <c r="EL41" s="25"/>
      <c r="EM41" s="25"/>
      <c r="EN41" s="25"/>
      <c r="EO41" s="25"/>
      <c r="EP41" s="25"/>
      <c r="EQ41" s="25"/>
      <c r="ER41" s="25"/>
      <c r="ES41" s="25"/>
      <c r="ET41" s="25"/>
      <c r="EU41" s="25"/>
      <c r="EV41" s="25"/>
      <c r="EW41" s="25"/>
      <c r="EX41" s="25"/>
      <c r="EY41" s="25"/>
      <c r="EZ41" s="25"/>
      <c r="FA41" s="25"/>
      <c r="FB41" s="25"/>
      <c r="FC41" s="25"/>
      <c r="FD41" s="25"/>
      <c r="FE41" s="25"/>
      <c r="FF41" s="25"/>
      <c r="FG41" s="25"/>
      <c r="FH41" s="25"/>
      <c r="FI41" s="25"/>
      <c r="FJ41" s="25"/>
      <c r="FK41" s="25"/>
      <c r="FL41" s="25"/>
    </row>
    <row r="42" spans="1:168" x14ac:dyDescent="0.2">
      <c r="A42" t="str">
        <f t="shared" ref="A42:A47" si="10">A10</f>
        <v>Crude oil</v>
      </c>
      <c r="C42">
        <f>(C34-$C10)/$B10</f>
        <v>11.23448275862069</v>
      </c>
      <c r="D42">
        <f t="shared" ref="D42:Q42" si="11">(D34-$C10)/$B10</f>
        <v>12.489655172413793</v>
      </c>
      <c r="E42">
        <f t="shared" si="11"/>
        <v>16.713793103448275</v>
      </c>
      <c r="F42">
        <f t="shared" si="11"/>
        <v>10.644827586206898</v>
      </c>
      <c r="G42">
        <f t="shared" si="11"/>
        <v>13.725862068965517</v>
      </c>
      <c r="H42">
        <f t="shared" si="11"/>
        <v>19.182758620689658</v>
      </c>
      <c r="I42">
        <f t="shared" si="11"/>
        <v>19.24655172413793</v>
      </c>
      <c r="J42">
        <f t="shared" si="11"/>
        <v>18.717241379310344</v>
      </c>
      <c r="K42">
        <f t="shared" si="11"/>
        <v>17.063793103448276</v>
      </c>
      <c r="L42">
        <f t="shared" si="11"/>
        <v>9.0206896551724149</v>
      </c>
      <c r="M42">
        <f t="shared" si="11"/>
        <v>7.5241379310344829</v>
      </c>
      <c r="N42">
        <f t="shared" si="11"/>
        <v>9.3327586206896562</v>
      </c>
      <c r="O42">
        <f t="shared" si="11"/>
        <v>12.3</v>
      </c>
      <c r="P42" t="e">
        <f t="shared" si="11"/>
        <v>#N/A</v>
      </c>
      <c r="Q42" t="e">
        <f t="shared" si="11"/>
        <v>#N/A</v>
      </c>
    </row>
    <row r="43" spans="1:168" x14ac:dyDescent="0.2">
      <c r="A43" t="str">
        <f t="shared" si="10"/>
        <v>Motor Gasoline</v>
      </c>
      <c r="C43">
        <f t="shared" ref="C43:Q43" ca="1" si="12">(C35-$C11)/$B11</f>
        <v>22.091921050648068</v>
      </c>
      <c r="D43">
        <f t="shared" ca="1" si="12"/>
        <v>22.904703194722892</v>
      </c>
      <c r="E43">
        <f t="shared" ca="1" si="12"/>
        <v>27.779297761096775</v>
      </c>
      <c r="F43">
        <f t="shared" ca="1" si="12"/>
        <v>20.879952794183577</v>
      </c>
      <c r="G43">
        <f t="shared" ca="1" si="12"/>
        <v>25.291234224222347</v>
      </c>
      <c r="H43">
        <f t="shared" ca="1" si="12"/>
        <v>30.260574886964282</v>
      </c>
      <c r="I43">
        <f t="shared" ca="1" si="12"/>
        <v>32.239339332409813</v>
      </c>
      <c r="J43">
        <f t="shared" ca="1" si="12"/>
        <v>31.752032241212437</v>
      </c>
      <c r="K43">
        <f t="shared" ca="1" si="12"/>
        <v>31.28071303949805</v>
      </c>
      <c r="L43">
        <f t="shared" ca="1" si="12"/>
        <v>22.012312489024154</v>
      </c>
      <c r="M43">
        <f t="shared" ca="1" si="12"/>
        <v>18.581634393035245</v>
      </c>
      <c r="N43">
        <f t="shared" ca="1" si="12"/>
        <v>21.815848403020286</v>
      </c>
      <c r="O43">
        <f t="shared" ca="1" si="12"/>
        <v>26.466684093903527</v>
      </c>
      <c r="P43">
        <f t="shared" ca="1" si="12"/>
        <v>24.660483523730765</v>
      </c>
      <c r="Q43" t="e">
        <f t="shared" ca="1" si="12"/>
        <v>#DIV/0!</v>
      </c>
    </row>
    <row r="44" spans="1:168" x14ac:dyDescent="0.2">
      <c r="A44" t="str">
        <f t="shared" si="10"/>
        <v>Motor Diesel</v>
      </c>
      <c r="C44">
        <f t="shared" ref="C44:Q44" ca="1" si="13">(C36-$C12)/$B12</f>
        <v>22.221966859829969</v>
      </c>
      <c r="D44">
        <f t="shared" ca="1" si="13"/>
        <v>23.262187016485388</v>
      </c>
      <c r="E44">
        <f t="shared" ca="1" si="13"/>
        <v>31.186496831176179</v>
      </c>
      <c r="F44">
        <f t="shared" ca="1" si="13"/>
        <v>25.755784254567047</v>
      </c>
      <c r="G44">
        <f t="shared" ca="1" si="13"/>
        <v>25.600015784275516</v>
      </c>
      <c r="H44">
        <f t="shared" ca="1" si="13"/>
        <v>30.213903202435315</v>
      </c>
      <c r="I44">
        <f t="shared" ca="1" si="13"/>
        <v>32.337012320357196</v>
      </c>
      <c r="J44">
        <f t="shared" ca="1" si="13"/>
        <v>32.246576003750015</v>
      </c>
      <c r="K44">
        <f t="shared" ca="1" si="13"/>
        <v>32.312990006549292</v>
      </c>
      <c r="L44">
        <f t="shared" ca="1" si="13"/>
        <v>30.193944085510246</v>
      </c>
      <c r="M44">
        <f t="shared" ca="1" si="13"/>
        <v>27.027010445654419</v>
      </c>
      <c r="N44">
        <f t="shared" ca="1" si="13"/>
        <v>26.808597055692797</v>
      </c>
      <c r="O44">
        <f t="shared" ca="1" si="13"/>
        <v>27.565323519771223</v>
      </c>
      <c r="P44">
        <f t="shared" ca="1" si="13"/>
        <v>28.022997772722736</v>
      </c>
      <c r="Q44" t="e">
        <f t="shared" ca="1" si="13"/>
        <v>#DIV/0!</v>
      </c>
    </row>
    <row r="45" spans="1:168" x14ac:dyDescent="0.2">
      <c r="A45" t="str">
        <f t="shared" si="10"/>
        <v>LSFO</v>
      </c>
      <c r="C45">
        <f t="shared" ref="C45:Q45" ca="1" si="14">(C37-$C13)/$B13</f>
        <v>9.1761618458515777</v>
      </c>
      <c r="D45">
        <f t="shared" ca="1" si="14"/>
        <v>9.2792073775026918</v>
      </c>
      <c r="E45">
        <f t="shared" ca="1" si="14"/>
        <v>16.125996855686832</v>
      </c>
      <c r="F45">
        <f t="shared" ca="1" si="14"/>
        <v>8.7826548046460182</v>
      </c>
      <c r="G45">
        <f t="shared" ca="1" si="14"/>
        <v>12.41183390525828</v>
      </c>
      <c r="H45">
        <f t="shared" ca="1" si="14"/>
        <v>17.76250241910591</v>
      </c>
      <c r="I45">
        <f t="shared" ca="1" si="14"/>
        <v>20.069964047022417</v>
      </c>
      <c r="J45">
        <f t="shared" ca="1" si="14"/>
        <v>18.929015960888066</v>
      </c>
      <c r="K45">
        <f t="shared" ca="1" si="14"/>
        <v>18.821625879454452</v>
      </c>
      <c r="L45">
        <f t="shared" ca="1" si="14"/>
        <v>10.138848397847251</v>
      </c>
      <c r="M45">
        <f t="shared" ca="1" si="14"/>
        <v>7.3778523246349748</v>
      </c>
      <c r="N45">
        <f t="shared" ca="1" si="14"/>
        <v>9.6453728597428814</v>
      </c>
      <c r="O45">
        <f t="shared" ca="1" si="14"/>
        <v>12.441547360938992</v>
      </c>
      <c r="P45">
        <f t="shared" ca="1" si="14"/>
        <v>11.808738557401679</v>
      </c>
      <c r="Q45" t="e">
        <f t="shared" ca="1" si="14"/>
        <v>#DIV/0!</v>
      </c>
    </row>
    <row r="46" spans="1:168" x14ac:dyDescent="0.2">
      <c r="A46" t="str">
        <f t="shared" si="10"/>
        <v>Diesel</v>
      </c>
      <c r="C46">
        <f t="shared" ref="C46:Q46" ca="1" si="15">(C38-$C14)/$B14</f>
        <v>16.479758786586643</v>
      </c>
      <c r="D46">
        <f t="shared" ca="1" si="15"/>
        <v>16.557818704266683</v>
      </c>
      <c r="E46">
        <f t="shared" ca="1" si="15"/>
        <v>21.192159750367395</v>
      </c>
      <c r="F46">
        <f t="shared" ca="1" si="15"/>
        <v>15.544519759013976</v>
      </c>
      <c r="G46">
        <f t="shared" ca="1" si="15"/>
        <v>16.315233070952839</v>
      </c>
      <c r="H46">
        <f t="shared" ca="1" si="15"/>
        <v>19.4112593545401</v>
      </c>
      <c r="I46">
        <f t="shared" ca="1" si="15"/>
        <v>22.216470220157269</v>
      </c>
      <c r="J46">
        <f t="shared" ca="1" si="15"/>
        <v>22.876460484466129</v>
      </c>
      <c r="K46">
        <f t="shared" ca="1" si="15"/>
        <v>23.350444192590821</v>
      </c>
      <c r="L46">
        <f t="shared" ca="1" si="15"/>
        <v>15.948137414404211</v>
      </c>
      <c r="M46">
        <f t="shared" ca="1" si="15"/>
        <v>11.344362604436881</v>
      </c>
      <c r="N46">
        <f t="shared" ca="1" si="15"/>
        <v>12.482578462210066</v>
      </c>
      <c r="O46">
        <f t="shared" ca="1" si="15"/>
        <v>17.195876763573327</v>
      </c>
      <c r="P46">
        <f t="shared" ca="1" si="15"/>
        <v>15.39604784810021</v>
      </c>
      <c r="Q46" t="e">
        <f t="shared" ca="1" si="15"/>
        <v>#DIV/0!</v>
      </c>
    </row>
    <row r="47" spans="1:168" x14ac:dyDescent="0.2">
      <c r="A47" t="str">
        <f t="shared" si="10"/>
        <v>Biodiesel</v>
      </c>
      <c r="C47" t="e">
        <f t="shared" ref="C47:Q47" ca="1" si="16">(C39-$C15)/$B15</f>
        <v>#DIV/0!</v>
      </c>
      <c r="D47" t="e">
        <f t="shared" ca="1" si="16"/>
        <v>#DIV/0!</v>
      </c>
      <c r="E47" t="e">
        <f t="shared" ca="1" si="16"/>
        <v>#DIV/0!</v>
      </c>
      <c r="F47" t="e">
        <f t="shared" ca="1" si="16"/>
        <v>#DIV/0!</v>
      </c>
      <c r="G47">
        <f t="shared" ca="1" si="16"/>
        <v>43.08212174187048</v>
      </c>
      <c r="H47">
        <f t="shared" ca="1" si="16"/>
        <v>38.817558092780502</v>
      </c>
      <c r="I47">
        <f t="shared" ca="1" si="16"/>
        <v>47.572128488013597</v>
      </c>
      <c r="J47">
        <f t="shared" ca="1" si="16"/>
        <v>34.165008391239951</v>
      </c>
      <c r="K47">
        <f t="shared" ca="1" si="16"/>
        <v>37.849059561797255</v>
      </c>
      <c r="L47">
        <f t="shared" ca="1" si="16"/>
        <v>27.308699257039951</v>
      </c>
      <c r="M47">
        <f t="shared" ca="1" si="16"/>
        <v>13.717976817179162</v>
      </c>
      <c r="N47">
        <f t="shared" ca="1" si="16"/>
        <v>22.764203407348965</v>
      </c>
      <c r="O47">
        <f t="shared" ca="1" si="16"/>
        <v>16.34030939859127</v>
      </c>
      <c r="P47">
        <f t="shared" ca="1" si="16"/>
        <v>35.401872303857807</v>
      </c>
      <c r="Q47" t="e">
        <f t="shared" ca="1" si="16"/>
        <v>#DIV/0!</v>
      </c>
    </row>
    <row r="48" spans="1:168" x14ac:dyDescent="0.2">
      <c r="A48" t="s">
        <v>241</v>
      </c>
      <c r="E48" s="7">
        <f>'Coal History'!D21/(2000*'Coal History'!D8)*1000000</f>
        <v>2.051320830812664</v>
      </c>
      <c r="F48" s="7">
        <f>'Coal History'!E21/(2000*'Coal History'!E8)*1000000</f>
        <v>2.1932577444826888</v>
      </c>
      <c r="G48" s="7">
        <f>'Coal History'!F21/(2000*'Coal History'!F8)*1000000</f>
        <v>2.2547621472955077</v>
      </c>
      <c r="H48" s="7">
        <f>'Coal History'!G21/(2000*'Coal History'!G8)*1000000</f>
        <v>2.3742041486958305</v>
      </c>
      <c r="I48" s="7">
        <f>'Coal History'!H21/(2000*'Coal History'!H8)*1000000</f>
        <v>2.3715025906735754</v>
      </c>
      <c r="J48" s="7">
        <f>'Coal History'!I21/(2000*'Coal History'!I8)*1000000</f>
        <v>2.3343357876179613</v>
      </c>
      <c r="K48" s="7">
        <f>'Coal History'!J21/(2000*'Coal History'!J8)*1000000</f>
        <v>2.3558237903641808</v>
      </c>
      <c r="L48" s="7">
        <f>'Coal History'!K21/(2000*'Coal History'!K8)*1000000</f>
        <v>2.2152886115444619</v>
      </c>
      <c r="M48" s="7">
        <f>'Coal History'!L21/(2000*'Coal History'!L8)*1000000</f>
        <v>2.107665179960585</v>
      </c>
      <c r="N48" s="7">
        <f>'Coal History'!M21/(2000*'Coal History'!M8)*1000000</f>
        <v>2.0551825430130091</v>
      </c>
      <c r="O48" s="7">
        <f>'Coal History'!N21/(2000*'Coal History'!N8)*1000000</f>
        <v>2.0552115041461105</v>
      </c>
      <c r="P48" s="7" t="e">
        <f>'Coal History'!O21/(2000*'Coal History'!O8)*1000000</f>
        <v>#DIV/0!</v>
      </c>
      <c r="Q48" s="7" t="e">
        <f>'Coal History'!P21/(2000*'Coal History'!P8)*1000000</f>
        <v>#DIV/0!</v>
      </c>
    </row>
    <row r="49" spans="1:168" x14ac:dyDescent="0.2">
      <c r="A49" t="s">
        <v>242</v>
      </c>
      <c r="E49" s="7">
        <f>'Coal History'!D23/(2000*'Coal History'!D10)*1000000</f>
        <v>3.5814040678601557</v>
      </c>
      <c r="F49" s="7">
        <f>'Coal History'!E23/(2000*'Coal History'!E10)*1000000</f>
        <v>2.9727443609022557</v>
      </c>
      <c r="G49" s="7">
        <f>'Coal History'!F23/(2000*'Coal History'!F10)*1000000</f>
        <v>2.7617875402385916</v>
      </c>
      <c r="H49" s="7">
        <f>'Coal History'!G23/(2000*'Coal History'!G10)*1000000</f>
        <v>3.3845625061376809</v>
      </c>
      <c r="I49" s="7">
        <f>'Coal History'!H23/(2000*'Coal History'!H10)*1000000</f>
        <v>3.7798973564442719</v>
      </c>
      <c r="J49" s="7">
        <f>'Coal History'!I23/(2000*'Coal History'!I10)*1000000</f>
        <v>3.9141414141414139</v>
      </c>
      <c r="K49" s="7">
        <f>'Coal History'!J23/(2000*'Coal History'!J10)*1000000</f>
        <v>3.9085259273645372</v>
      </c>
      <c r="L49" s="7">
        <f>'Coal History'!K23/(2000*'Coal History'!K10)*1000000</f>
        <v>3.6973216857060573</v>
      </c>
      <c r="M49" s="7">
        <f>'Coal History'!L23/(2000*'Coal History'!L10)*1000000</f>
        <v>3.407346224856671</v>
      </c>
      <c r="N49" s="7">
        <f>'Coal History'!M23/(2000*'Coal History'!M10)*1000000</f>
        <v>3.888719975676497</v>
      </c>
      <c r="O49" s="7">
        <f>'Coal History'!N23/(2000*'Coal History'!N10)*1000000</f>
        <v>4.7826753937410516</v>
      </c>
      <c r="P49" s="7" t="e">
        <f>'Coal History'!O23/(2000*'Coal History'!O10)*1000000</f>
        <v>#DIV/0!</v>
      </c>
      <c r="Q49" s="7" t="e">
        <f>'Coal History'!P23/(2000*'Coal History'!P10)*1000000</f>
        <v>#DIV/0!</v>
      </c>
    </row>
    <row r="50" spans="1:168" x14ac:dyDescent="0.2">
      <c r="O50" s="40" t="s">
        <v>245</v>
      </c>
      <c r="P50" t="s">
        <v>244</v>
      </c>
    </row>
    <row r="51" spans="1:168" x14ac:dyDescent="0.2">
      <c r="A51" t="s">
        <v>78</v>
      </c>
      <c r="C51">
        <f t="shared" ref="C51:O51" si="17">C17</f>
        <v>2006</v>
      </c>
      <c r="D51">
        <f t="shared" si="17"/>
        <v>2007</v>
      </c>
      <c r="E51">
        <f t="shared" si="17"/>
        <v>2008</v>
      </c>
      <c r="F51">
        <f t="shared" si="17"/>
        <v>2009</v>
      </c>
      <c r="G51">
        <f t="shared" si="17"/>
        <v>2010</v>
      </c>
      <c r="H51">
        <f t="shared" si="17"/>
        <v>2011</v>
      </c>
      <c r="I51">
        <f t="shared" si="17"/>
        <v>2012</v>
      </c>
      <c r="J51">
        <f t="shared" si="17"/>
        <v>2013</v>
      </c>
      <c r="K51">
        <f t="shared" si="17"/>
        <v>2014</v>
      </c>
      <c r="L51">
        <f t="shared" si="17"/>
        <v>2015</v>
      </c>
      <c r="M51">
        <f t="shared" si="17"/>
        <v>2016</v>
      </c>
      <c r="N51">
        <f t="shared" si="17"/>
        <v>2017</v>
      </c>
      <c r="O51">
        <f t="shared" si="17"/>
        <v>2018</v>
      </c>
      <c r="P51" s="39" cm="1">
        <f t="array" ref="P51:AU51">O51+_xlfn.SEQUENCE(1, 2050-O51)</f>
        <v>2019</v>
      </c>
      <c r="Q51">
        <v>2020</v>
      </c>
      <c r="R51">
        <v>2021</v>
      </c>
      <c r="S51">
        <v>2022</v>
      </c>
      <c r="T51">
        <v>2023</v>
      </c>
      <c r="U51">
        <v>2024</v>
      </c>
      <c r="V51">
        <v>2025</v>
      </c>
      <c r="W51">
        <v>2026</v>
      </c>
      <c r="X51">
        <v>2027</v>
      </c>
      <c r="Y51">
        <v>2028</v>
      </c>
      <c r="Z51">
        <v>2029</v>
      </c>
      <c r="AA51">
        <v>2030</v>
      </c>
      <c r="AB51">
        <v>2031</v>
      </c>
      <c r="AC51">
        <v>2032</v>
      </c>
      <c r="AD51">
        <v>2033</v>
      </c>
      <c r="AE51">
        <v>2034</v>
      </c>
      <c r="AF51">
        <v>2035</v>
      </c>
      <c r="AG51">
        <v>2036</v>
      </c>
      <c r="AH51">
        <v>2037</v>
      </c>
      <c r="AI51">
        <v>2038</v>
      </c>
      <c r="AJ51">
        <v>2039</v>
      </c>
      <c r="AK51">
        <v>2040</v>
      </c>
      <c r="AL51">
        <v>2041</v>
      </c>
      <c r="AM51">
        <v>2042</v>
      </c>
      <c r="AN51">
        <v>2043</v>
      </c>
      <c r="AO51">
        <v>2044</v>
      </c>
      <c r="AP51">
        <v>2045</v>
      </c>
      <c r="AQ51">
        <v>2046</v>
      </c>
      <c r="AR51">
        <v>2047</v>
      </c>
      <c r="AS51">
        <v>2048</v>
      </c>
      <c r="AT51">
        <v>2049</v>
      </c>
      <c r="AU51">
        <v>2050</v>
      </c>
    </row>
    <row r="52" spans="1:168" x14ac:dyDescent="0.2">
      <c r="A52" t="s">
        <v>79</v>
      </c>
      <c r="C52" s="39">
        <f t="shared" ref="C52:O52" ca="1" si="18">AVERAGE(OFFSET($B7:$E7, 0, 4*(C$51-2006)))</f>
        <v>90.063749999999999</v>
      </c>
      <c r="D52">
        <f t="shared" ca="1" si="18"/>
        <v>92.482500000000002</v>
      </c>
      <c r="E52">
        <f t="shared" ca="1" si="18"/>
        <v>94.288749999999993</v>
      </c>
      <c r="F52">
        <f t="shared" ca="1" si="18"/>
        <v>95.002750000000006</v>
      </c>
      <c r="G52">
        <f t="shared" ca="1" si="18"/>
        <v>96.106750000000005</v>
      </c>
      <c r="H52">
        <f t="shared" ca="1" si="18"/>
        <v>98.115250000000003</v>
      </c>
      <c r="I52">
        <f t="shared" ca="1" si="18"/>
        <v>99.998750000000001</v>
      </c>
      <c r="J52">
        <f t="shared" ca="1" si="18"/>
        <v>101.75125</v>
      </c>
      <c r="K52">
        <f t="shared" ca="1" si="18"/>
        <v>103.63225</v>
      </c>
      <c r="L52">
        <f t="shared" ca="1" si="18"/>
        <v>104.71549999999999</v>
      </c>
      <c r="M52">
        <f t="shared" ca="1" si="18"/>
        <v>105.798</v>
      </c>
      <c r="N52">
        <f t="shared" ca="1" si="18"/>
        <v>107.78874999999999</v>
      </c>
      <c r="O52">
        <f t="shared" ca="1" si="18"/>
        <v>110.41475</v>
      </c>
      <c r="P52" s="39">
        <f ca="1">O52*INDEX(AEO!$E$58:$AL$58, 1, MATCH(P$51, AEO!$E$5:$AL$5, 0))</f>
        <v>113.4888672781674</v>
      </c>
      <c r="Q52" s="17">
        <f ca="1">P52*INDEX(AEO!$E$58:$AL$58, 1, MATCH(Q$51, AEO!$E$5:$AL$5, 0))</f>
        <v>117.34953374660026</v>
      </c>
      <c r="R52" s="17">
        <f ca="1">Q52*INDEX(AEO!$E$58:$AL$58, 1, MATCH(R$51, AEO!$E$5:$AL$5, 0))</f>
        <v>121.89165227178896</v>
      </c>
      <c r="S52" s="17">
        <f ca="1">R52*INDEX(AEO!$E$58:$AL$58, 1, MATCH(S$51, AEO!$E$5:$AL$5, 0))</f>
        <v>127.06151987397246</v>
      </c>
      <c r="T52" s="17">
        <f ca="1">S52*INDEX(AEO!$E$58:$AL$58, 1, MATCH(T$51, AEO!$E$5:$AL$5, 0))</f>
        <v>132.88187376665601</v>
      </c>
      <c r="U52" s="17">
        <f ca="1">T52*INDEX(AEO!$E$58:$AL$58, 1, MATCH(U$51, AEO!$E$5:$AL$5, 0))</f>
        <v>139.2634262153</v>
      </c>
      <c r="V52" s="17">
        <f ca="1">U52*INDEX(AEO!$E$58:$AL$58, 1, MATCH(V$51, AEO!$E$5:$AL$5, 0))</f>
        <v>146.09214987490355</v>
      </c>
      <c r="W52" s="17">
        <f ca="1">V52*INDEX(AEO!$E$58:$AL$58, 1, MATCH(W$51, AEO!$E$5:$AL$5, 0))</f>
        <v>153.151666344706</v>
      </c>
      <c r="X52" s="17">
        <f ca="1">W52*INDEX(AEO!$E$58:$AL$58, 1, MATCH(X$51, AEO!$E$5:$AL$5, 0))</f>
        <v>160.0707031566692</v>
      </c>
      <c r="Y52" s="17">
        <f ca="1">X52*INDEX(AEO!$E$58:$AL$58, 1, MATCH(Y$51, AEO!$E$5:$AL$5, 0))</f>
        <v>166.59780474940627</v>
      </c>
      <c r="Z52" s="17">
        <f ca="1">Y52*INDEX(AEO!$E$58:$AL$58, 1, MATCH(Z$51, AEO!$E$5:$AL$5, 0))</f>
        <v>172.6614604719731</v>
      </c>
      <c r="AA52" s="17">
        <f ca="1">Z52*INDEX(AEO!$E$58:$AL$58, 1, MATCH(AA$51, AEO!$E$5:$AL$5, 0))</f>
        <v>178.12424607114002</v>
      </c>
      <c r="AB52" s="17">
        <f ca="1">AA52*INDEX(AEO!$E$58:$AL$58, 1, MATCH(AB$51, AEO!$E$5:$AL$5, 0))</f>
        <v>182.9981234977314</v>
      </c>
      <c r="AC52" s="17">
        <f ca="1">AB52*INDEX(AEO!$E$58:$AL$58, 1, MATCH(AC$51, AEO!$E$5:$AL$5, 0))</f>
        <v>187.50511812101578</v>
      </c>
      <c r="AD52" s="17">
        <f ca="1">AC52*INDEX(AEO!$E$58:$AL$58, 1, MATCH(AD$51, AEO!$E$5:$AL$5, 0))</f>
        <v>191.7387468206974</v>
      </c>
      <c r="AE52" s="17">
        <f ca="1">AD52*INDEX(AEO!$E$58:$AL$58, 1, MATCH(AE$51, AEO!$E$5:$AL$5, 0))</f>
        <v>195.75023816084885</v>
      </c>
      <c r="AF52" s="17">
        <f ca="1">AE52*INDEX(AEO!$E$58:$AL$58, 1, MATCH(AF$51, AEO!$E$5:$AL$5, 0))</f>
        <v>199.67122230845376</v>
      </c>
      <c r="AG52" s="17">
        <f ca="1">AF52*INDEX(AEO!$E$58:$AL$58, 1, MATCH(AG$51, AEO!$E$5:$AL$5, 0))</f>
        <v>203.54427131259197</v>
      </c>
      <c r="AH52" s="17">
        <f ca="1">AG52*INDEX(AEO!$E$58:$AL$58, 1, MATCH(AH$51, AEO!$E$5:$AL$5, 0))</f>
        <v>207.36621565906574</v>
      </c>
      <c r="AI52" s="17">
        <f ca="1">AH52*INDEX(AEO!$E$58:$AL$58, 1, MATCH(AI$51, AEO!$E$5:$AL$5, 0))</f>
        <v>211.18898559422891</v>
      </c>
      <c r="AJ52" s="17">
        <f ca="1">AI52*INDEX(AEO!$E$58:$AL$58, 1, MATCH(AJ$51, AEO!$E$5:$AL$5, 0))</f>
        <v>215.03459874212004</v>
      </c>
      <c r="AK52" s="17">
        <f ca="1">AJ52*INDEX(AEO!$E$58:$AL$58, 1, MATCH(AK$51, AEO!$E$5:$AL$5, 0))</f>
        <v>218.95666113888922</v>
      </c>
      <c r="AL52" s="17">
        <f ca="1">AK52*INDEX(AEO!$E$58:$AL$58, 1, MATCH(AL$51, AEO!$E$5:$AL$5, 0))</f>
        <v>222.93004907430318</v>
      </c>
      <c r="AM52" s="17">
        <f ca="1">AL52*INDEX(AEO!$E$58:$AL$58, 1, MATCH(AM$51, AEO!$E$5:$AL$5, 0))</f>
        <v>226.91065039193541</v>
      </c>
      <c r="AN52" s="17">
        <f ca="1">AM52*INDEX(AEO!$E$58:$AL$58, 1, MATCH(AN$51, AEO!$E$5:$AL$5, 0))</f>
        <v>230.90171179866198</v>
      </c>
      <c r="AO52" s="17">
        <f ca="1">AN52*INDEX(AEO!$E$58:$AL$58, 1, MATCH(AO$51, AEO!$E$5:$AL$5, 0))</f>
        <v>234.93918475699712</v>
      </c>
      <c r="AP52" s="17">
        <f ca="1">AO52*INDEX(AEO!$E$58:$AL$58, 1, MATCH(AP$51, AEO!$E$5:$AL$5, 0))</f>
        <v>239.01617221738286</v>
      </c>
      <c r="AQ52" s="17">
        <f ca="1">AP52*INDEX(AEO!$E$58:$AL$58, 1, MATCH(AQ$51, AEO!$E$5:$AL$5, 0))</f>
        <v>243.15631699329037</v>
      </c>
      <c r="AR52" s="17">
        <f ca="1">AQ52*INDEX(AEO!$E$58:$AL$58, 1, MATCH(AR$51, AEO!$E$5:$AL$5, 0))</f>
        <v>247.44149760821134</v>
      </c>
      <c r="AS52" s="17">
        <f ca="1">AR52*INDEX(AEO!$E$58:$AL$58, 1, MATCH(AS$51, AEO!$E$5:$AL$5, 0))</f>
        <v>251.95301662053552</v>
      </c>
      <c r="AT52" s="17">
        <f ca="1">AS52*INDEX(AEO!$E$58:$AL$58, 1, MATCH(AT$51, AEO!$E$5:$AL$5, 0))</f>
        <v>256.8392765073749</v>
      </c>
      <c r="AU52" s="17">
        <f ca="1">AT52*INDEX(AEO!$E$58:$AL$58, 1, MATCH(AU$51, AEO!$E$5:$AL$5, 0))</f>
        <v>262.23347524596437</v>
      </c>
    </row>
    <row r="53" spans="1:168" x14ac:dyDescent="0.2">
      <c r="A53" t="s">
        <v>80</v>
      </c>
      <c r="C53">
        <f t="shared" ref="C53:Q53" ca="1" si="19">OFFSET($C$52, 0, base_year-$C$51)/C52</f>
        <v>1.2259621656881932</v>
      </c>
      <c r="D53">
        <f t="shared" ca="1" si="19"/>
        <v>1.1938988457275701</v>
      </c>
      <c r="E53">
        <f t="shared" ca="1" si="19"/>
        <v>1.171027826755578</v>
      </c>
      <c r="F53">
        <f t="shared" ca="1" si="19"/>
        <v>1.1622268829060209</v>
      </c>
      <c r="G53">
        <f t="shared" ca="1" si="19"/>
        <v>1.1488761195233423</v>
      </c>
      <c r="H53">
        <f t="shared" ca="1" si="19"/>
        <v>1.1253576788521662</v>
      </c>
      <c r="I53">
        <f t="shared" ca="1" si="19"/>
        <v>1.1041613020162753</v>
      </c>
      <c r="J53">
        <f t="shared" ca="1" si="19"/>
        <v>1.085143917150895</v>
      </c>
      <c r="K53">
        <f t="shared" ca="1" si="19"/>
        <v>1.0654477732559122</v>
      </c>
      <c r="L53">
        <f t="shared" ca="1" si="19"/>
        <v>1.0544260400800265</v>
      </c>
      <c r="M53">
        <f t="shared" ca="1" si="19"/>
        <v>1.0436374033535605</v>
      </c>
      <c r="N53">
        <f t="shared" ca="1" si="19"/>
        <v>1.0243624682538763</v>
      </c>
      <c r="O53">
        <f t="shared" ca="1" si="19"/>
        <v>1</v>
      </c>
      <c r="P53">
        <f t="shared" ca="1" si="19"/>
        <v>0.9729126093872047</v>
      </c>
      <c r="Q53">
        <f t="shared" ca="1" si="19"/>
        <v>0.94090488879508505</v>
      </c>
      <c r="R53">
        <f t="shared" ref="R53" ca="1" si="20">OFFSET($C$52, 0, base_year-$C$51)/R52</f>
        <v>0.90584341045604799</v>
      </c>
      <c r="S53">
        <f t="shared" ref="S53" ca="1" si="21">OFFSET($C$52, 0, base_year-$C$51)/S52</f>
        <v>0.86898653588841246</v>
      </c>
      <c r="T53">
        <f t="shared" ref="T53" ca="1" si="22">OFFSET($C$52, 0, base_year-$C$51)/T52</f>
        <v>0.83092408972115439</v>
      </c>
      <c r="U53">
        <f t="shared" ref="U53" ca="1" si="23">OFFSET($C$52, 0, base_year-$C$51)/U52</f>
        <v>0.79284815116712548</v>
      </c>
      <c r="V53">
        <f t="shared" ref="V53" ca="1" si="24">OFFSET($C$52, 0, base_year-$C$51)/V52</f>
        <v>0.7557883848964263</v>
      </c>
      <c r="W53">
        <f t="shared" ref="W53" ca="1" si="25">OFFSET($C$52, 0, base_year-$C$51)/W52</f>
        <v>0.72095036662209133</v>
      </c>
      <c r="X53">
        <f t="shared" ref="X53" ca="1" si="26">OFFSET($C$52, 0, base_year-$C$51)/X52</f>
        <v>0.68978737409513069</v>
      </c>
      <c r="Y53">
        <f t="shared" ref="Y53" ca="1" si="27">OFFSET($C$52, 0, base_year-$C$51)/Y52</f>
        <v>0.66276233451025413</v>
      </c>
      <c r="Z53">
        <f t="shared" ref="Z53" ca="1" si="28">OFFSET($C$52, 0, base_year-$C$51)/Z52</f>
        <v>0.63948694571550224</v>
      </c>
      <c r="AA53">
        <f t="shared" ref="AA53" ca="1" si="29">OFFSET($C$52, 0, base_year-$C$51)/AA52</f>
        <v>0.61987490437378234</v>
      </c>
      <c r="AB53">
        <f t="shared" ref="AB53" ca="1" si="30">OFFSET($C$52, 0, base_year-$C$51)/AB52</f>
        <v>0.60336547659391049</v>
      </c>
      <c r="AC53">
        <f t="shared" ref="AC53" ca="1" si="31">OFFSET($C$52, 0, base_year-$C$51)/AC52</f>
        <v>0.58886259269327423</v>
      </c>
      <c r="AD53">
        <f t="shared" ref="AD53" ca="1" si="32">OFFSET($C$52, 0, base_year-$C$51)/AD52</f>
        <v>0.57586039249152532</v>
      </c>
      <c r="AE53">
        <f t="shared" ref="AE53" ca="1" si="33">OFFSET($C$52, 0, base_year-$C$51)/AE52</f>
        <v>0.56405933927534591</v>
      </c>
      <c r="AF53">
        <f t="shared" ref="AF53" ca="1" si="34">OFFSET($C$52, 0, base_year-$C$51)/AF52</f>
        <v>0.55298279202914069</v>
      </c>
      <c r="AG53">
        <f t="shared" ref="AG53" ca="1" si="35">OFFSET($C$52, 0, base_year-$C$51)/AG52</f>
        <v>0.54246061207210872</v>
      </c>
      <c r="AH53">
        <f t="shared" ref="AH53" ca="1" si="36">OFFSET($C$52, 0, base_year-$C$51)/AH52</f>
        <v>0.53246257906126204</v>
      </c>
      <c r="AI53">
        <f t="shared" ref="AI53" ca="1" si="37">OFFSET($C$52, 0, base_year-$C$51)/AI52</f>
        <v>0.52282437784017299</v>
      </c>
      <c r="AJ53">
        <f t="shared" ref="AJ53" ca="1" si="38">OFFSET($C$52, 0, base_year-$C$51)/AJ52</f>
        <v>0.51347434620237431</v>
      </c>
      <c r="AK53">
        <f t="shared" ref="AK53" ca="1" si="39">OFFSET($C$52, 0, base_year-$C$51)/AK52</f>
        <v>0.50427673415225027</v>
      </c>
      <c r="AL53">
        <f t="shared" ref="AL53" ca="1" si="40">OFFSET($C$52, 0, base_year-$C$51)/AL52</f>
        <v>0.49528877088794104</v>
      </c>
      <c r="AM53">
        <f t="shared" ref="AM53" ca="1" si="41">OFFSET($C$52, 0, base_year-$C$51)/AM52</f>
        <v>0.48660012127806335</v>
      </c>
      <c r="AN53">
        <f t="shared" ref="AN53" ca="1" si="42">OFFSET($C$52, 0, base_year-$C$51)/AN52</f>
        <v>0.47818939556532047</v>
      </c>
      <c r="AO53">
        <f t="shared" ref="AO53" ca="1" si="43">OFFSET($C$52, 0, base_year-$C$51)/AO52</f>
        <v>0.46997162314240792</v>
      </c>
      <c r="AP53">
        <f t="shared" ref="AP53" ca="1" si="44">OFFSET($C$52, 0, base_year-$C$51)/AP52</f>
        <v>0.46195514293308515</v>
      </c>
      <c r="AQ53">
        <f t="shared" ref="AQ53" ca="1" si="45">OFFSET($C$52, 0, base_year-$C$51)/AQ52</f>
        <v>0.45408958058468524</v>
      </c>
      <c r="AR53">
        <f t="shared" ref="AR53" ca="1" si="46">OFFSET($C$52, 0, base_year-$C$51)/AR52</f>
        <v>0.44622567785629136</v>
      </c>
      <c r="AS53">
        <f t="shared" ref="AS53" ca="1" si="47">OFFSET($C$52, 0, base_year-$C$51)/AS52</f>
        <v>0.43823547533187424</v>
      </c>
      <c r="AT53">
        <f t="shared" ref="AT53" ca="1" si="48">OFFSET($C$52, 0, base_year-$C$51)/AT52</f>
        <v>0.42989822857887366</v>
      </c>
      <c r="AU53">
        <f t="shared" ref="AU53" ca="1" si="49">OFFSET($C$52, 0, base_year-$C$51)/AU52</f>
        <v>0.42105512996170852</v>
      </c>
    </row>
    <row r="55" spans="1:168" x14ac:dyDescent="0.2">
      <c r="A55" t="s">
        <v>219</v>
      </c>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25"/>
      <c r="DQ55" s="25"/>
      <c r="DR55" s="25"/>
      <c r="DS55" s="25"/>
      <c r="DT55" s="25"/>
      <c r="DU55" s="25"/>
      <c r="DV55" s="25"/>
      <c r="DW55" s="25"/>
      <c r="DX55" s="25"/>
      <c r="DY55" s="25"/>
      <c r="DZ55" s="25"/>
      <c r="EA55" s="25"/>
      <c r="EB55" s="25"/>
      <c r="EC55" s="25"/>
      <c r="ED55" s="25"/>
      <c r="EE55" s="25"/>
      <c r="EF55" s="25"/>
      <c r="EG55" s="25"/>
      <c r="EH55" s="25"/>
      <c r="EI55" s="25"/>
      <c r="EJ55" s="25"/>
      <c r="EK55" s="25"/>
      <c r="EL55" s="25"/>
      <c r="EM55" s="25"/>
      <c r="EN55" s="25"/>
      <c r="EO55" s="25"/>
      <c r="EP55" s="25"/>
      <c r="EQ55" s="25"/>
      <c r="ER55" s="25"/>
      <c r="ES55" s="25"/>
      <c r="ET55" s="25"/>
      <c r="EU55" s="25"/>
      <c r="EV55" s="25"/>
      <c r="EW55" s="25"/>
      <c r="EX55" s="25"/>
      <c r="EY55" s="25"/>
      <c r="EZ55" s="25"/>
      <c r="FA55" s="25"/>
      <c r="FB55" s="25"/>
      <c r="FC55" s="25"/>
      <c r="FD55" s="25"/>
      <c r="FE55" s="25"/>
      <c r="FF55" s="25"/>
      <c r="FG55" s="25"/>
      <c r="FH55" s="25"/>
      <c r="FI55" s="25"/>
      <c r="FJ55" s="25"/>
      <c r="FK55" s="25"/>
      <c r="FL55" s="25"/>
    </row>
    <row r="56" spans="1:168" x14ac:dyDescent="0.2">
      <c r="A56" t="str">
        <f t="shared" ref="A56:A61" si="50">A42</f>
        <v>Crude oil</v>
      </c>
      <c r="C56">
        <f ca="1">C42*C$53</f>
        <v>13.773050813145288</v>
      </c>
      <c r="D56">
        <f t="shared" ref="D56:Q56" ca="1" si="51">D42*D$53</f>
        <v>14.911384893880202</v>
      </c>
      <c r="E56">
        <f t="shared" ca="1" si="51"/>
        <v>19.572316814773401</v>
      </c>
      <c r="F56">
        <f t="shared" ca="1" si="51"/>
        <v>12.371704784589266</v>
      </c>
      <c r="G56">
        <f t="shared" ca="1" si="51"/>
        <v>15.769315150905738</v>
      </c>
      <c r="H56">
        <f t="shared" ca="1" si="51"/>
        <v>21.587464715360696</v>
      </c>
      <c r="I56">
        <f t="shared" ca="1" si="51"/>
        <v>21.251297611047725</v>
      </c>
      <c r="J56">
        <f t="shared" ca="1" si="51"/>
        <v>20.310900628603648</v>
      </c>
      <c r="K56">
        <f t="shared" ca="1" si="51"/>
        <v>18.180580365368559</v>
      </c>
      <c r="L56">
        <f t="shared" ca="1" si="51"/>
        <v>9.5116500718943087</v>
      </c>
      <c r="M56">
        <f t="shared" ca="1" si="51"/>
        <v>7.8524717728188582</v>
      </c>
      <c r="N56">
        <f t="shared" ca="1" si="51"/>
        <v>9.5601276563072979</v>
      </c>
      <c r="O56">
        <f t="shared" ca="1" si="51"/>
        <v>12.3</v>
      </c>
      <c r="P56" t="e">
        <f t="shared" ca="1" si="51"/>
        <v>#N/A</v>
      </c>
      <c r="Q56" t="e">
        <f t="shared" ca="1" si="51"/>
        <v>#N/A</v>
      </c>
    </row>
    <row r="57" spans="1:168" x14ac:dyDescent="0.2">
      <c r="A57" t="str">
        <f t="shared" si="50"/>
        <v>Motor Gasoline</v>
      </c>
      <c r="C57">
        <f t="shared" ref="C57:Q57" ca="1" si="52">C43*C$53</f>
        <v>27.083859375465089</v>
      </c>
      <c r="D57">
        <f t="shared" ca="1" si="52"/>
        <v>27.345898705912248</v>
      </c>
      <c r="E57">
        <f t="shared" ca="1" si="52"/>
        <v>32.530330685973247</v>
      </c>
      <c r="F57">
        <f t="shared" ca="1" si="52"/>
        <v>24.26724245120884</v>
      </c>
      <c r="G57">
        <f t="shared" ca="1" si="52"/>
        <v>29.05649503348052</v>
      </c>
      <c r="H57">
        <f t="shared" ca="1" si="52"/>
        <v>34.053970315526279</v>
      </c>
      <c r="I57">
        <f t="shared" ca="1" si="52"/>
        <v>35.597430893418135</v>
      </c>
      <c r="J57">
        <f t="shared" ca="1" si="52"/>
        <v>34.455524643730776</v>
      </c>
      <c r="K57">
        <f t="shared" ca="1" si="52"/>
        <v>33.327966053790377</v>
      </c>
      <c r="L57">
        <f t="shared" ca="1" si="52"/>
        <v>23.210355490805849</v>
      </c>
      <c r="M57">
        <f t="shared" ca="1" si="52"/>
        <v>19.392488668012515</v>
      </c>
      <c r="N57">
        <f t="shared" ca="1" si="52"/>
        <v>22.347336317170246</v>
      </c>
      <c r="O57">
        <f t="shared" ca="1" si="52"/>
        <v>26.466684093903527</v>
      </c>
      <c r="P57">
        <f t="shared" ca="1" si="52"/>
        <v>23.992495373823068</v>
      </c>
      <c r="Q57" t="e">
        <f t="shared" ca="1" si="52"/>
        <v>#DIV/0!</v>
      </c>
    </row>
    <row r="58" spans="1:168" x14ac:dyDescent="0.2">
      <c r="A58" t="str">
        <f t="shared" si="50"/>
        <v>Motor Diesel</v>
      </c>
      <c r="C58">
        <f t="shared" ref="C58:Q58" ca="1" si="53">C44*C$53</f>
        <v>27.243290617328405</v>
      </c>
      <c r="D58">
        <f t="shared" ca="1" si="53"/>
        <v>27.772698228080774</v>
      </c>
      <c r="E58">
        <f t="shared" ca="1" si="53"/>
        <v>36.520255608331965</v>
      </c>
      <c r="F58">
        <f t="shared" ca="1" si="53"/>
        <v>29.934064850985433</v>
      </c>
      <c r="G58">
        <f t="shared" ca="1" si="53"/>
        <v>29.411246793974769</v>
      </c>
      <c r="H58">
        <f t="shared" ca="1" si="53"/>
        <v>34.001447976956634</v>
      </c>
      <c r="I58">
        <f t="shared" ca="1" si="53"/>
        <v>35.705277626961937</v>
      </c>
      <c r="J58">
        <f t="shared" ca="1" si="53"/>
        <v>34.992175799413346</v>
      </c>
      <c r="K58">
        <f t="shared" ca="1" si="53"/>
        <v>34.427803249718487</v>
      </c>
      <c r="L58">
        <f t="shared" ca="1" si="53"/>
        <v>31.837280896482305</v>
      </c>
      <c r="M58">
        <f t="shared" ca="1" si="53"/>
        <v>28.206399001912335</v>
      </c>
      <c r="N58">
        <f t="shared" ca="1" si="53"/>
        <v>27.461720650393076</v>
      </c>
      <c r="O58">
        <f t="shared" ca="1" si="53"/>
        <v>27.565323519771223</v>
      </c>
      <c r="P58">
        <f t="shared" ca="1" si="53"/>
        <v>27.263927885911503</v>
      </c>
      <c r="Q58" t="e">
        <f t="shared" ca="1" si="53"/>
        <v>#DIV/0!</v>
      </c>
    </row>
    <row r="59" spans="1:168" x14ac:dyDescent="0.2">
      <c r="A59" t="str">
        <f t="shared" si="50"/>
        <v>LSFO</v>
      </c>
      <c r="C59">
        <f t="shared" ref="C59:Q59" ca="1" si="54">C45*C$53</f>
        <v>11.249627249245568</v>
      </c>
      <c r="D59">
        <f t="shared" ca="1" si="54"/>
        <v>11.078434977267216</v>
      </c>
      <c r="E59">
        <f t="shared" ca="1" si="54"/>
        <v>18.883991052182235</v>
      </c>
      <c r="F59">
        <f t="shared" ca="1" si="54"/>
        <v>10.20743751724333</v>
      </c>
      <c r="G59">
        <f t="shared" ca="1" si="54"/>
        <v>14.259659573241386</v>
      </c>
      <c r="H59">
        <f t="shared" ca="1" si="54"/>
        <v>19.989168492971015</v>
      </c>
      <c r="I59">
        <f t="shared" ca="1" si="54"/>
        <v>22.160477633580104</v>
      </c>
      <c r="J59">
        <f t="shared" ca="1" si="54"/>
        <v>20.540706527609888</v>
      </c>
      <c r="K59">
        <f t="shared" ca="1" si="54"/>
        <v>20.053459382320597</v>
      </c>
      <c r="L59">
        <f t="shared" ca="1" si="54"/>
        <v>10.690665767113799</v>
      </c>
      <c r="M59">
        <f t="shared" ca="1" si="54"/>
        <v>7.6998026424080752</v>
      </c>
      <c r="N59">
        <f t="shared" ca="1" si="54"/>
        <v>9.880357949835167</v>
      </c>
      <c r="O59">
        <f t="shared" ca="1" si="54"/>
        <v>12.441547360938992</v>
      </c>
      <c r="P59">
        <f t="shared" ca="1" si="54"/>
        <v>11.488870643452962</v>
      </c>
      <c r="Q59" t="e">
        <f t="shared" ca="1" si="54"/>
        <v>#DIV/0!</v>
      </c>
    </row>
    <row r="60" spans="1:168" x14ac:dyDescent="0.2">
      <c r="A60" t="str">
        <f t="shared" si="50"/>
        <v>Diesel</v>
      </c>
      <c r="C60">
        <f t="shared" ref="C60:Q60" ca="1" si="55">C46*C$53</f>
        <v>20.20356077202279</v>
      </c>
      <c r="D60">
        <f t="shared" ca="1" si="55"/>
        <v>19.768360638790362</v>
      </c>
      <c r="E60">
        <f t="shared" ca="1" si="55"/>
        <v>24.816608776729765</v>
      </c>
      <c r="F60">
        <f t="shared" ca="1" si="55"/>
        <v>18.066258745789867</v>
      </c>
      <c r="G60">
        <f t="shared" ca="1" si="55"/>
        <v>18.744181659675203</v>
      </c>
      <c r="H60">
        <f t="shared" ca="1" si="55"/>
        <v>21.844609770822643</v>
      </c>
      <c r="I60">
        <f t="shared" ca="1" si="55"/>
        <v>24.530566684494655</v>
      </c>
      <c r="J60">
        <f t="shared" ca="1" si="55"/>
        <v>24.824251940661235</v>
      </c>
      <c r="K60">
        <f t="shared" ca="1" si="55"/>
        <v>24.878678769532339</v>
      </c>
      <c r="L60">
        <f t="shared" ca="1" si="55"/>
        <v>16.816131380522346</v>
      </c>
      <c r="M60">
        <f t="shared" ca="1" si="55"/>
        <v>11.839401131195741</v>
      </c>
      <c r="N60">
        <f t="shared" ca="1" si="55"/>
        <v>12.786684883722179</v>
      </c>
      <c r="O60">
        <f t="shared" ca="1" si="55"/>
        <v>17.195876763573327</v>
      </c>
      <c r="P60">
        <f t="shared" ca="1" si="55"/>
        <v>14.979009086145433</v>
      </c>
      <c r="Q60" t="e">
        <f t="shared" ca="1" si="55"/>
        <v>#DIV/0!</v>
      </c>
    </row>
    <row r="61" spans="1:168" x14ac:dyDescent="0.2">
      <c r="A61" t="str">
        <f t="shared" si="50"/>
        <v>Biodiesel</v>
      </c>
      <c r="C61" t="e">
        <f t="shared" ref="C61:Q61" ca="1" si="56">C47*C$53</f>
        <v>#DIV/0!</v>
      </c>
      <c r="D61" t="e">
        <f t="shared" ca="1" si="56"/>
        <v>#DIV/0!</v>
      </c>
      <c r="E61" t="e">
        <f t="shared" ca="1" si="56"/>
        <v>#DIV/0!</v>
      </c>
      <c r="F61" t="e">
        <f t="shared" ca="1" si="56"/>
        <v>#DIV/0!</v>
      </c>
      <c r="G61">
        <f t="shared" ca="1" si="56"/>
        <v>49.496020847632373</v>
      </c>
      <c r="H61">
        <f t="shared" ca="1" si="56"/>
        <v>43.683637074000586</v>
      </c>
      <c r="I61">
        <f t="shared" ca="1" si="56"/>
        <v>52.527303331010636</v>
      </c>
      <c r="J61">
        <f t="shared" ca="1" si="56"/>
        <v>37.073951035163319</v>
      </c>
      <c r="K61">
        <f t="shared" ca="1" si="56"/>
        <v>40.326196229947278</v>
      </c>
      <c r="L61">
        <f t="shared" ca="1" si="56"/>
        <v>28.795003617336999</v>
      </c>
      <c r="M61">
        <f t="shared" ca="1" si="56"/>
        <v>14.3165937047452</v>
      </c>
      <c r="N61">
        <f t="shared" ca="1" si="56"/>
        <v>23.318795590185289</v>
      </c>
      <c r="O61">
        <f t="shared" ca="1" si="56"/>
        <v>16.34030939859127</v>
      </c>
      <c r="P61">
        <f t="shared" ca="1" si="56"/>
        <v>34.442927960338913</v>
      </c>
      <c r="Q61" t="e">
        <f t="shared" ca="1" si="56"/>
        <v>#DIV/0!</v>
      </c>
    </row>
    <row r="62" spans="1:168" x14ac:dyDescent="0.2">
      <c r="A62" t="str">
        <f t="shared" ref="A62:A63" si="57">A48</f>
        <v>U.S. Coal</v>
      </c>
      <c r="C62">
        <f t="shared" ref="C62:Q62" ca="1" si="58">C48*C$53</f>
        <v>0</v>
      </c>
      <c r="D62">
        <f t="shared" ca="1" si="58"/>
        <v>0</v>
      </c>
      <c r="E62">
        <f t="shared" ca="1" si="58"/>
        <v>2.4021537744850008</v>
      </c>
      <c r="F62">
        <f t="shared" ca="1" si="58"/>
        <v>2.5490631117796054</v>
      </c>
      <c r="G62">
        <f t="shared" ca="1" si="58"/>
        <v>2.590442386232982</v>
      </c>
      <c r="H62">
        <f t="shared" ca="1" si="58"/>
        <v>2.671828869897523</v>
      </c>
      <c r="I62">
        <f t="shared" ca="1" si="58"/>
        <v>2.6185213882531051</v>
      </c>
      <c r="J62">
        <f t="shared" ca="1" si="58"/>
        <v>2.5330902805212743</v>
      </c>
      <c r="K62">
        <f t="shared" ca="1" si="58"/>
        <v>2.5100072116268195</v>
      </c>
      <c r="L62">
        <f t="shared" ca="1" si="58"/>
        <v>2.3358579983052068</v>
      </c>
      <c r="M62">
        <f t="shared" ca="1" si="58"/>
        <v>2.1996382155527798</v>
      </c>
      <c r="N62">
        <f t="shared" ca="1" si="58"/>
        <v>2.1052518624730845</v>
      </c>
      <c r="O62">
        <f t="shared" ca="1" si="58"/>
        <v>2.0552115041461105</v>
      </c>
      <c r="P62" t="e">
        <f t="shared" ca="1" si="58"/>
        <v>#DIV/0!</v>
      </c>
      <c r="Q62" t="e">
        <f t="shared" ca="1" si="58"/>
        <v>#DIV/0!</v>
      </c>
    </row>
    <row r="63" spans="1:168" x14ac:dyDescent="0.2">
      <c r="A63" t="str">
        <f t="shared" si="57"/>
        <v>Hawaii Coal</v>
      </c>
      <c r="C63">
        <f t="shared" ref="C63:Q63" ca="1" si="59">C49*C$53</f>
        <v>0</v>
      </c>
      <c r="D63">
        <f t="shared" ca="1" si="59"/>
        <v>0</v>
      </c>
      <c r="E63">
        <f t="shared" ca="1" si="59"/>
        <v>4.1939238223198645</v>
      </c>
      <c r="F63">
        <f t="shared" ca="1" si="59"/>
        <v>3.4550034122478799</v>
      </c>
      <c r="G63">
        <f t="shared" ca="1" si="59"/>
        <v>3.1729517521772297</v>
      </c>
      <c r="H63">
        <f t="shared" ca="1" si="59"/>
        <v>3.808843405837171</v>
      </c>
      <c r="I63">
        <f t="shared" ca="1" si="59"/>
        <v>4.1736163865793845</v>
      </c>
      <c r="J63">
        <f t="shared" ca="1" si="59"/>
        <v>4.2474067464239571</v>
      </c>
      <c r="K63">
        <f t="shared" ca="1" si="59"/>
        <v>4.1643302460235452</v>
      </c>
      <c r="L63">
        <f t="shared" ca="1" si="59"/>
        <v>3.8985522639610464</v>
      </c>
      <c r="M63">
        <f t="shared" ca="1" si="59"/>
        <v>3.5560339664359732</v>
      </c>
      <c r="N63">
        <f t="shared" ca="1" si="59"/>
        <v>3.9834587926321303</v>
      </c>
      <c r="O63">
        <f t="shared" ca="1" si="59"/>
        <v>4.7826753937410516</v>
      </c>
      <c r="P63" t="e">
        <f t="shared" ca="1" si="59"/>
        <v>#DIV/0!</v>
      </c>
      <c r="Q63" t="e">
        <f t="shared" ca="1" si="59"/>
        <v>#DIV/0!</v>
      </c>
    </row>
    <row r="66" spans="1:6" x14ac:dyDescent="0.2">
      <c r="B66" t="s">
        <v>81</v>
      </c>
      <c r="E66" t="s">
        <v>218</v>
      </c>
      <c r="F66" t="s">
        <v>51</v>
      </c>
    </row>
    <row r="67" spans="1:6" x14ac:dyDescent="0.2">
      <c r="A67" t="str">
        <f>A57</f>
        <v>Motor Gasoline</v>
      </c>
      <c r="B67">
        <f ca="1">AVERAGE(C57:O57)-AVERAGE(C$56:O$56)</f>
        <v>13.244870573054051</v>
      </c>
      <c r="E67">
        <f t="array" aca="1" ref="E67:F67" ca="1">LINEST(C57:O57, C$56:O$56)</f>
        <v>1.0913930965566812</v>
      </c>
      <c r="F67">
        <f ca="1"/>
        <v>11.860249234771523</v>
      </c>
    </row>
    <row r="68" spans="1:6" x14ac:dyDescent="0.2">
      <c r="A68" t="str">
        <f t="shared" ref="A68:A71" si="60">A58</f>
        <v>Motor Diesel</v>
      </c>
      <c r="B68">
        <f ca="1">AVERAGE(C58:O58)-AVERAGE(C$56:O$56)</f>
        <v>16.00974765704736</v>
      </c>
      <c r="E68">
        <f t="array" aca="1" ref="E68:F68" ca="1">LINEST(C58:O58, C$56:O$56)</f>
        <v>0.58316364874641058</v>
      </c>
      <c r="F68">
        <f ca="1"/>
        <v>22.324891013193529</v>
      </c>
    </row>
    <row r="69" spans="1:6" x14ac:dyDescent="0.2">
      <c r="A69" t="str">
        <f t="shared" si="60"/>
        <v>LSFO</v>
      </c>
      <c r="B69">
        <f ca="1">AVERAGE(C59:O59)-AVERAGE(C$56:O$56)</f>
        <v>-0.60130224251827968</v>
      </c>
      <c r="E69">
        <f t="array" aca="1" ref="E69:F69" ca="1">LINEST(C59:O59, C$56:O$56)</f>
        <v>1.0030452219579904</v>
      </c>
      <c r="F69">
        <f ca="1"/>
        <v>-0.64743788581848172</v>
      </c>
    </row>
    <row r="70" spans="1:6" x14ac:dyDescent="0.2">
      <c r="A70" t="str">
        <f t="shared" si="60"/>
        <v>Diesel</v>
      </c>
      <c r="B70">
        <f ca="1">AVERAGE(C60:O60)-AVERAGE(C$56:O$56)</f>
        <v>4.5663774337567276</v>
      </c>
      <c r="E70">
        <f t="array" aca="1" ref="E70:F70" ca="1">LINEST(C60:O60, C$56:O$56)</f>
        <v>0.85913268514823238</v>
      </c>
      <c r="F70">
        <f ca="1"/>
        <v>6.7005418002015578</v>
      </c>
    </row>
    <row r="71" spans="1:6" x14ac:dyDescent="0.2">
      <c r="A71" t="str">
        <f t="shared" si="60"/>
        <v>Biodiesel</v>
      </c>
      <c r="B71">
        <f ca="1">AVERAGE(J61:O61)-AVERAGE(J$56:O$56)</f>
        <v>13.742519846829452</v>
      </c>
      <c r="E71" s="7">
        <f t="array" aca="1" ref="E71:F71" ca="1">LINEST(J61:O61, J$56:O$56)</f>
        <v>1.6893747945518145</v>
      </c>
      <c r="F71" s="7">
        <f ca="1"/>
        <v>4.8133088895911591</v>
      </c>
    </row>
    <row r="72" spans="1:6" x14ac:dyDescent="0.2">
      <c r="B72" t="s">
        <v>220</v>
      </c>
    </row>
    <row r="73" spans="1:6" x14ac:dyDescent="0.2">
      <c r="B73" t="s">
        <v>84</v>
      </c>
    </row>
    <row r="75" spans="1:6" x14ac:dyDescent="0.2">
      <c r="A75" t="s">
        <v>243</v>
      </c>
      <c r="B75">
        <f ca="1">AVERAGE(E63:O63)-AVERAGE(E62:O62)</f>
        <v>1.5332481441005217</v>
      </c>
      <c r="E75">
        <f t="array" aca="1" ref="E75:F75" ca="1">LINEST(E63:O63, E$62:O$62)</f>
        <v>-0.79182906560450761</v>
      </c>
      <c r="F75">
        <f ca="1"/>
        <v>5.8615035480876747</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EFFF0-8FD2-7B48-86C0-B4C3A2B2102F}">
  <dimension ref="A4:FJ115"/>
  <sheetViews>
    <sheetView topLeftCell="EO82" workbookViewId="0">
      <selection activeCell="EY102" sqref="EY102:EZ102"/>
    </sheetView>
  </sheetViews>
  <sheetFormatPr baseColWidth="10" defaultColWidth="8.83203125" defaultRowHeight="16" x14ac:dyDescent="0.2"/>
  <cols>
    <col min="1" max="1" width="62.83203125" bestFit="1" customWidth="1"/>
    <col min="2" max="2" width="11.1640625" bestFit="1" customWidth="1"/>
    <col min="3" max="7" width="10.83203125" bestFit="1" customWidth="1"/>
    <col min="8" max="8" width="11" bestFit="1" customWidth="1"/>
    <col min="9" max="120" width="10.83203125" bestFit="1" customWidth="1"/>
    <col min="121" max="121" width="12" bestFit="1" customWidth="1"/>
    <col min="122" max="142" width="10.83203125" bestFit="1" customWidth="1"/>
    <col min="143" max="143" width="11" bestFit="1" customWidth="1"/>
    <col min="144" max="147" width="10.83203125" bestFit="1" customWidth="1"/>
    <col min="148" max="148" width="11" bestFit="1" customWidth="1"/>
    <col min="149" max="164" width="10.83203125" bestFit="1" customWidth="1"/>
    <col min="165" max="166" width="7.5" bestFit="1" customWidth="1"/>
  </cols>
  <sheetData>
    <row r="4" spans="1:166" x14ac:dyDescent="0.2">
      <c r="A4" s="20" t="s">
        <v>60</v>
      </c>
      <c r="B4" s="20" t="s">
        <v>61</v>
      </c>
      <c r="C4" s="21">
        <v>38718</v>
      </c>
      <c r="D4" s="21">
        <v>38749</v>
      </c>
      <c r="E4" s="21">
        <v>38777</v>
      </c>
      <c r="F4" s="21">
        <v>38808</v>
      </c>
      <c r="G4" s="21">
        <v>38838</v>
      </c>
      <c r="H4" s="21">
        <v>38869</v>
      </c>
      <c r="I4" s="21">
        <v>38899</v>
      </c>
      <c r="J4" s="21">
        <v>38930</v>
      </c>
      <c r="K4" s="21">
        <v>38961</v>
      </c>
      <c r="L4" s="21">
        <v>38991</v>
      </c>
      <c r="M4" s="21">
        <v>39022</v>
      </c>
      <c r="N4" s="21">
        <v>39052</v>
      </c>
      <c r="O4" s="21">
        <v>39083</v>
      </c>
      <c r="P4" s="21">
        <v>39114</v>
      </c>
      <c r="Q4" s="21">
        <v>39142</v>
      </c>
      <c r="R4" s="21">
        <v>39173</v>
      </c>
      <c r="S4" s="21">
        <v>39203</v>
      </c>
      <c r="T4" s="21">
        <v>39234</v>
      </c>
      <c r="U4" s="21">
        <v>39264</v>
      </c>
      <c r="V4" s="21">
        <v>39295</v>
      </c>
      <c r="W4" s="21">
        <v>39326</v>
      </c>
      <c r="X4" s="21">
        <v>39356</v>
      </c>
      <c r="Y4" s="21">
        <v>39387</v>
      </c>
      <c r="Z4" s="21">
        <v>39417</v>
      </c>
      <c r="AA4" s="21">
        <v>39448</v>
      </c>
      <c r="AB4" s="21">
        <v>39479</v>
      </c>
      <c r="AC4" s="21">
        <v>39508</v>
      </c>
      <c r="AD4" s="21">
        <v>39539</v>
      </c>
      <c r="AE4" s="21">
        <v>39569</v>
      </c>
      <c r="AF4" s="21">
        <v>39600</v>
      </c>
      <c r="AG4" s="21">
        <v>39630</v>
      </c>
      <c r="AH4" s="21">
        <v>39661</v>
      </c>
      <c r="AI4" s="21">
        <v>39692</v>
      </c>
      <c r="AJ4" s="21">
        <v>39722</v>
      </c>
      <c r="AK4" s="21">
        <v>39753</v>
      </c>
      <c r="AL4" s="21">
        <v>39783</v>
      </c>
      <c r="AM4" s="21">
        <v>39814</v>
      </c>
      <c r="AN4" s="21">
        <v>39845</v>
      </c>
      <c r="AO4" s="21">
        <v>39873</v>
      </c>
      <c r="AP4" s="21">
        <v>39904</v>
      </c>
      <c r="AQ4" s="21">
        <v>39934</v>
      </c>
      <c r="AR4" s="21">
        <v>39965</v>
      </c>
      <c r="AS4" s="21">
        <v>39995</v>
      </c>
      <c r="AT4" s="21">
        <v>40026</v>
      </c>
      <c r="AU4" s="21">
        <v>40057</v>
      </c>
      <c r="AV4" s="21">
        <v>40087</v>
      </c>
      <c r="AW4" s="21">
        <v>40118</v>
      </c>
      <c r="AX4" s="21">
        <v>40148</v>
      </c>
      <c r="AY4" s="21">
        <v>40179</v>
      </c>
      <c r="AZ4" s="21">
        <v>40210</v>
      </c>
      <c r="BA4" s="21">
        <v>40238</v>
      </c>
      <c r="BB4" s="21">
        <v>40269</v>
      </c>
      <c r="BC4" s="21">
        <v>40299</v>
      </c>
      <c r="BD4" s="21">
        <v>40330</v>
      </c>
      <c r="BE4" s="21">
        <v>40360</v>
      </c>
      <c r="BF4" s="21">
        <v>40391</v>
      </c>
      <c r="BG4" s="21">
        <v>40422</v>
      </c>
      <c r="BH4" s="21">
        <v>40452</v>
      </c>
      <c r="BI4" s="21">
        <v>40483</v>
      </c>
      <c r="BJ4" s="21">
        <v>40513</v>
      </c>
      <c r="BK4" s="21">
        <v>40544</v>
      </c>
      <c r="BL4" s="21">
        <v>40575</v>
      </c>
      <c r="BM4" s="21">
        <v>40603</v>
      </c>
      <c r="BN4" s="21">
        <v>40634</v>
      </c>
      <c r="BO4" s="21">
        <v>40664</v>
      </c>
      <c r="BP4" s="21">
        <v>40695</v>
      </c>
      <c r="BQ4" s="21">
        <v>40725</v>
      </c>
      <c r="BR4" s="21">
        <v>40756</v>
      </c>
      <c r="BS4" s="21">
        <v>40787</v>
      </c>
      <c r="BT4" s="21">
        <v>40817</v>
      </c>
      <c r="BU4" s="21">
        <v>40848</v>
      </c>
      <c r="BV4" s="21">
        <v>40878</v>
      </c>
      <c r="BW4" s="21">
        <v>40909</v>
      </c>
      <c r="BX4" s="21">
        <v>40940</v>
      </c>
      <c r="BY4" s="21">
        <v>40969</v>
      </c>
      <c r="BZ4" s="21">
        <v>41000</v>
      </c>
      <c r="CA4" s="21">
        <v>41030</v>
      </c>
      <c r="CB4" s="21">
        <v>41061</v>
      </c>
      <c r="CC4" s="21">
        <v>41091</v>
      </c>
      <c r="CD4" s="21">
        <v>41122</v>
      </c>
      <c r="CE4" s="21">
        <v>41153</v>
      </c>
      <c r="CF4" s="21">
        <v>41183</v>
      </c>
      <c r="CG4" s="21">
        <v>41214</v>
      </c>
      <c r="CH4" s="21">
        <v>41244</v>
      </c>
      <c r="CI4" s="21">
        <v>41275</v>
      </c>
      <c r="CJ4" s="21">
        <v>41306</v>
      </c>
      <c r="CK4" s="21">
        <v>41334</v>
      </c>
      <c r="CL4" s="21">
        <v>41365</v>
      </c>
      <c r="CM4" s="21">
        <v>41395</v>
      </c>
      <c r="CN4" s="21">
        <v>41426</v>
      </c>
      <c r="CO4" s="21">
        <v>41456</v>
      </c>
      <c r="CP4" s="21">
        <v>41487</v>
      </c>
      <c r="CQ4" s="21">
        <v>41518</v>
      </c>
      <c r="CR4" s="21">
        <v>41548</v>
      </c>
      <c r="CS4" s="21">
        <v>41579</v>
      </c>
      <c r="CT4" s="21">
        <v>41609</v>
      </c>
      <c r="CU4" s="21">
        <v>41640</v>
      </c>
      <c r="CV4" s="21">
        <v>41671</v>
      </c>
      <c r="CW4" s="21">
        <v>41699</v>
      </c>
      <c r="CX4" s="21">
        <v>41730</v>
      </c>
      <c r="CY4" s="21">
        <v>41760</v>
      </c>
      <c r="CZ4" s="21">
        <v>41791</v>
      </c>
      <c r="DA4" s="21">
        <v>41821</v>
      </c>
      <c r="DB4" s="21">
        <v>41852</v>
      </c>
      <c r="DC4" s="21">
        <v>41883</v>
      </c>
      <c r="DD4" s="21">
        <v>41913</v>
      </c>
      <c r="DE4" s="21">
        <v>41944</v>
      </c>
      <c r="DF4" s="21">
        <v>41974</v>
      </c>
      <c r="DG4" s="21">
        <v>42005</v>
      </c>
      <c r="DH4" s="21">
        <v>42036</v>
      </c>
      <c r="DI4" s="21">
        <v>42064</v>
      </c>
      <c r="DJ4" s="21">
        <v>42095</v>
      </c>
      <c r="DK4" s="21">
        <v>42125</v>
      </c>
      <c r="DL4" s="21">
        <v>42156</v>
      </c>
      <c r="DM4" s="21">
        <v>42186</v>
      </c>
      <c r="DN4" s="21">
        <v>42217</v>
      </c>
      <c r="DO4" s="21">
        <v>42248</v>
      </c>
      <c r="DP4" s="21">
        <v>42278</v>
      </c>
      <c r="DQ4" s="21">
        <v>42309</v>
      </c>
      <c r="DR4" s="21">
        <v>42339</v>
      </c>
      <c r="DS4" s="21">
        <v>42370</v>
      </c>
      <c r="DT4" s="21">
        <v>42401</v>
      </c>
      <c r="DU4" s="21">
        <v>42430</v>
      </c>
      <c r="DV4" s="21">
        <v>42461</v>
      </c>
      <c r="DW4" s="21">
        <v>42491</v>
      </c>
      <c r="DX4" s="21">
        <v>42522</v>
      </c>
      <c r="DY4" s="21">
        <v>42552</v>
      </c>
      <c r="DZ4" s="21">
        <v>42583</v>
      </c>
      <c r="EA4" s="21">
        <v>42614</v>
      </c>
      <c r="EB4" s="21">
        <v>42644</v>
      </c>
      <c r="EC4" s="21">
        <v>42675</v>
      </c>
      <c r="ED4" s="21">
        <v>42705</v>
      </c>
      <c r="EE4" s="21">
        <v>42736</v>
      </c>
      <c r="EF4" s="21">
        <v>42767</v>
      </c>
      <c r="EG4" s="21">
        <v>42795</v>
      </c>
      <c r="EH4" s="21">
        <v>42826</v>
      </c>
      <c r="EI4" s="21">
        <v>42856</v>
      </c>
      <c r="EJ4" s="21">
        <v>42887</v>
      </c>
      <c r="EK4" s="21">
        <v>42917</v>
      </c>
      <c r="EL4" s="21">
        <v>42948</v>
      </c>
      <c r="EM4" s="21">
        <v>42979</v>
      </c>
      <c r="EN4" s="21">
        <v>43009</v>
      </c>
      <c r="EO4" s="21">
        <v>43040</v>
      </c>
      <c r="EP4" s="21">
        <v>43070</v>
      </c>
      <c r="EQ4" s="21">
        <v>43101</v>
      </c>
      <c r="ER4" s="21">
        <v>43132</v>
      </c>
      <c r="ES4" s="21">
        <v>43160</v>
      </c>
      <c r="ET4" s="21">
        <v>43191</v>
      </c>
      <c r="EU4" s="21">
        <v>43221</v>
      </c>
      <c r="EV4" s="21">
        <v>43252</v>
      </c>
      <c r="EW4" s="21">
        <v>43282</v>
      </c>
      <c r="EX4" s="21">
        <v>43313</v>
      </c>
      <c r="EY4" s="21">
        <v>43344</v>
      </c>
      <c r="EZ4" s="21">
        <v>43374</v>
      </c>
      <c r="FA4" s="21">
        <v>43405</v>
      </c>
      <c r="FB4" s="21">
        <v>43435</v>
      </c>
      <c r="FC4" s="21">
        <v>43466</v>
      </c>
      <c r="FD4" s="21">
        <v>43497</v>
      </c>
      <c r="FE4" s="21">
        <v>43525</v>
      </c>
      <c r="FF4" s="21">
        <v>43556</v>
      </c>
      <c r="FG4" s="21">
        <v>43586</v>
      </c>
      <c r="FH4" s="21">
        <v>43617</v>
      </c>
      <c r="FI4" s="21">
        <v>43647</v>
      </c>
      <c r="FJ4" s="21">
        <v>43678</v>
      </c>
    </row>
    <row r="6" spans="1:166" x14ac:dyDescent="0.2">
      <c r="A6" t="s">
        <v>65</v>
      </c>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row>
    <row r="7" spans="1:166" x14ac:dyDescent="0.2">
      <c r="A7" s="7" t="s">
        <v>62</v>
      </c>
      <c r="B7" s="7" t="s">
        <v>63</v>
      </c>
      <c r="C7" s="23">
        <v>2.7140333333333331</v>
      </c>
      <c r="D7" s="23">
        <v>2.751749999999999</v>
      </c>
      <c r="E7" s="23">
        <v>2.7240645161290322</v>
      </c>
      <c r="F7" s="23">
        <v>3.0153103448275864</v>
      </c>
      <c r="G7" s="23">
        <v>3.2966333333333346</v>
      </c>
      <c r="H7" s="23">
        <v>3.2846333333333337</v>
      </c>
      <c r="I7" s="23">
        <v>3.26467741935484</v>
      </c>
      <c r="J7" s="23">
        <v>3.2460967741935489</v>
      </c>
      <c r="K7" s="23">
        <v>3.1075333333333335</v>
      </c>
      <c r="L7" s="23">
        <v>2.877266666666666</v>
      </c>
      <c r="M7" s="23">
        <v>2.7647666666666675</v>
      </c>
      <c r="N7" s="23">
        <v>2.7441935483870967</v>
      </c>
      <c r="O7" s="23">
        <v>2.8161290322580648</v>
      </c>
      <c r="P7" s="23">
        <v>2.7640000000000002</v>
      </c>
      <c r="Q7" s="23">
        <v>2.8325806451612903</v>
      </c>
      <c r="R7" s="23">
        <v>2.9951000000000008</v>
      </c>
      <c r="S7" s="23">
        <v>3.2576774193548372</v>
      </c>
      <c r="T7" s="23">
        <v>3.3141000000000007</v>
      </c>
      <c r="U7" s="23">
        <v>3.1810967741935485</v>
      </c>
      <c r="V7" s="23">
        <v>3.1511290322580652</v>
      </c>
      <c r="W7" s="23">
        <v>3.1090999999999993</v>
      </c>
      <c r="X7" s="23">
        <v>3.0903333333333323</v>
      </c>
      <c r="Y7" s="23">
        <v>3.2275999999999998</v>
      </c>
      <c r="Z7" s="23">
        <v>3.3487999999999998</v>
      </c>
      <c r="AA7" s="23">
        <v>3.3642580645161284</v>
      </c>
      <c r="AB7" s="23">
        <v>3.3732142857142859</v>
      </c>
      <c r="AC7" s="23">
        <v>3.5080967741935485</v>
      </c>
      <c r="AD7" s="23">
        <v>3.6309655172413788</v>
      </c>
      <c r="AE7" s="23">
        <v>3.850290322580646</v>
      </c>
      <c r="AF7" s="23">
        <v>4.1979333333333333</v>
      </c>
      <c r="AG7" s="23">
        <v>4.3773870967741928</v>
      </c>
      <c r="AH7" s="23">
        <v>4.3345483870967749</v>
      </c>
      <c r="AI7" s="23">
        <v>4.2047333333333334</v>
      </c>
      <c r="AJ7" s="23">
        <v>3.7434838709677427</v>
      </c>
      <c r="AK7" s="23">
        <v>2.9256666666666669</v>
      </c>
      <c r="AL7" s="23">
        <v>2.3538064516129027</v>
      </c>
      <c r="AM7" s="23">
        <v>2.2532580645161286</v>
      </c>
      <c r="AN7" s="23">
        <v>2.3323928571428572</v>
      </c>
      <c r="AO7" s="23">
        <v>2.3690322580645167</v>
      </c>
      <c r="AP7" s="23">
        <v>2.3769999999999998</v>
      </c>
      <c r="AQ7" s="23">
        <v>2.5335806451612908</v>
      </c>
      <c r="AR7" s="23">
        <v>2.9139000000000004</v>
      </c>
      <c r="AS7" s="23">
        <v>3.121935483870967</v>
      </c>
      <c r="AT7" s="23">
        <v>3.1373870967741939</v>
      </c>
      <c r="AU7" s="23">
        <v>3.2489666666666661</v>
      </c>
      <c r="AV7" s="23">
        <v>3.1582258064516129</v>
      </c>
      <c r="AW7" s="23">
        <v>3.2249333333333325</v>
      </c>
      <c r="AX7" s="23">
        <v>3.2297666666666673</v>
      </c>
      <c r="AY7" s="23">
        <v>3.2803666666666662</v>
      </c>
      <c r="AZ7" s="23">
        <v>3.3261538461538458</v>
      </c>
      <c r="BA7" s="23">
        <v>3.3611612903225807</v>
      </c>
      <c r="BB7" s="23">
        <v>3.4382000000000006</v>
      </c>
      <c r="BC7" s="23">
        <v>3.4547741935483862</v>
      </c>
      <c r="BD7" s="23">
        <v>3.3635666666666659</v>
      </c>
      <c r="BE7" s="23">
        <v>3.3613870967741928</v>
      </c>
      <c r="BF7" s="23">
        <v>3.3709354838709675</v>
      </c>
      <c r="BG7" s="23">
        <v>3.3139333333333316</v>
      </c>
      <c r="BH7" s="23">
        <v>3.3524193548387102</v>
      </c>
      <c r="BI7" s="23">
        <v>3.3825000000000003</v>
      </c>
      <c r="BJ7" s="23">
        <v>3.4653870967741938</v>
      </c>
      <c r="BK7" s="23">
        <v>3.5760000000000001</v>
      </c>
      <c r="BL7" s="23">
        <v>3.6368214285714275</v>
      </c>
      <c r="BM7" s="23">
        <v>3.9590967741935486</v>
      </c>
      <c r="BN7" s="23">
        <v>4.3593333333333337</v>
      </c>
      <c r="BO7" s="23">
        <v>4.2581935483870961</v>
      </c>
      <c r="BP7" s="23">
        <v>3.934733333333333</v>
      </c>
      <c r="BQ7" s="23">
        <v>3.9605483870967748</v>
      </c>
      <c r="BR7" s="23">
        <v>4.01067741935484</v>
      </c>
      <c r="BS7" s="23">
        <v>4.0794666666666668</v>
      </c>
      <c r="BT7" s="23">
        <v>4.0901612903225795</v>
      </c>
      <c r="BU7" s="23">
        <v>4.0061666666666671</v>
      </c>
      <c r="BV7" s="23">
        <v>3.9059677419354837</v>
      </c>
      <c r="BW7" s="23">
        <v>3.9174838709677422</v>
      </c>
      <c r="BX7" s="23">
        <v>4.1012068965517239</v>
      </c>
      <c r="BY7" s="23">
        <v>4.3554516129032264</v>
      </c>
      <c r="BZ7" s="23">
        <v>4.4726333333333326</v>
      </c>
      <c r="CA7" s="23">
        <v>4.4004516129032263</v>
      </c>
      <c r="CB7" s="23">
        <v>4.2669666666666659</v>
      </c>
      <c r="CC7" s="23">
        <v>4.1278387096774214</v>
      </c>
      <c r="CD7" s="23">
        <v>4.1626774193548384</v>
      </c>
      <c r="CE7" s="23">
        <v>4.3446333333333325</v>
      </c>
      <c r="CF7" s="23">
        <v>4.3342580645161277</v>
      </c>
      <c r="CG7" s="23">
        <v>4.0717777777777782</v>
      </c>
      <c r="CH7" s="23">
        <v>3.9205000000000001</v>
      </c>
      <c r="CI7" s="23">
        <v>4.004999999999999</v>
      </c>
      <c r="CJ7" s="23">
        <v>4.2058235294117656</v>
      </c>
      <c r="CK7" s="23">
        <v>4.3168823529411764</v>
      </c>
      <c r="CL7" s="23">
        <v>4.2987777777777776</v>
      </c>
      <c r="CM7" s="23">
        <v>4.2540476190476193</v>
      </c>
      <c r="CN7" s="23">
        <v>4.2319411764705883</v>
      </c>
      <c r="CO7" s="23">
        <v>4.2243333333333322</v>
      </c>
      <c r="CP7" s="23">
        <v>4.2415789473684207</v>
      </c>
      <c r="CQ7" s="23">
        <v>4.2052857142857141</v>
      </c>
      <c r="CR7" s="23">
        <v>4.0607826086956527</v>
      </c>
      <c r="CS7" s="23">
        <v>3.9139375000000003</v>
      </c>
      <c r="CT7" s="23">
        <v>3.8186315789473677</v>
      </c>
      <c r="CU7" s="23">
        <v>3.8971904761904761</v>
      </c>
      <c r="CV7" s="23">
        <v>3.950166666666667</v>
      </c>
      <c r="CW7" s="23">
        <v>4.0950000000000006</v>
      </c>
      <c r="CX7" s="23">
        <v>4.2753333333333341</v>
      </c>
      <c r="CY7" s="23">
        <v>4.3442222222222222</v>
      </c>
      <c r="CZ7" s="23">
        <v>4.3334285714285707</v>
      </c>
      <c r="DA7" s="23">
        <v>4.3150416666666667</v>
      </c>
      <c r="DB7" s="23">
        <v>4.2764999999999995</v>
      </c>
      <c r="DC7" s="23">
        <v>4.1902499999999998</v>
      </c>
      <c r="DD7" s="23">
        <v>4.0045999999999999</v>
      </c>
      <c r="DE7" s="23">
        <v>3.85025</v>
      </c>
      <c r="DF7" s="23">
        <v>3.5568095238095236</v>
      </c>
      <c r="DG7" s="23">
        <v>3.1752857142857147</v>
      </c>
      <c r="DH7" s="23">
        <v>2.9431666666666665</v>
      </c>
      <c r="DI7" s="23">
        <v>3.043678571428571</v>
      </c>
      <c r="DJ7" s="23">
        <v>2.9774666666666665</v>
      </c>
      <c r="DK7" s="23">
        <v>3.1691999999999991</v>
      </c>
      <c r="DL7" s="23">
        <v>3.2761666666666676</v>
      </c>
      <c r="DM7" s="23">
        <v>3.255344827586208</v>
      </c>
      <c r="DN7" s="23">
        <v>3.0480333333333332</v>
      </c>
      <c r="DO7" s="23">
        <v>2.7976956521739127</v>
      </c>
      <c r="DP7" s="23">
        <v>2.7311379310344819</v>
      </c>
      <c r="DQ7" s="23">
        <v>2.7079285714285715</v>
      </c>
      <c r="DR7" s="23">
        <v>2.5895000000000001</v>
      </c>
      <c r="DS7" s="23">
        <v>2.4790769230769234</v>
      </c>
      <c r="DT7" s="23">
        <v>2.4076666666666671</v>
      </c>
      <c r="DU7" s="23">
        <v>2.347655172413794</v>
      </c>
      <c r="DV7" s="23">
        <v>2.4059600000000003</v>
      </c>
      <c r="DW7" s="23">
        <v>2.4425999999999997</v>
      </c>
      <c r="DX7" s="23">
        <v>2.5605000000000002</v>
      </c>
      <c r="DY7" s="23">
        <v>2.6213809523809526</v>
      </c>
      <c r="DZ7" s="23">
        <v>2.5406818181818176</v>
      </c>
      <c r="EA7" s="23">
        <v>2.659263157894737</v>
      </c>
      <c r="EB7" s="23">
        <v>2.742227272727273</v>
      </c>
      <c r="EC7" s="23">
        <v>2.7588571428571429</v>
      </c>
      <c r="ED7" s="23">
        <v>2.8058571428571422</v>
      </c>
      <c r="EE7" s="23">
        <v>2.9271000000000003</v>
      </c>
      <c r="EF7" s="23">
        <v>2.9712777777777775</v>
      </c>
      <c r="EG7" s="23">
        <v>2.9316818181818181</v>
      </c>
      <c r="EH7" s="23">
        <v>2.9125714285714284</v>
      </c>
      <c r="EI7" s="23">
        <v>2.9113913043478257</v>
      </c>
      <c r="EJ7" s="23">
        <v>2.9029047619047619</v>
      </c>
      <c r="EK7" s="23">
        <v>2.8960454545454546</v>
      </c>
      <c r="EL7" s="23">
        <v>2.9071739130434779</v>
      </c>
      <c r="EM7" s="23">
        <v>2.9393888888888888</v>
      </c>
      <c r="EN7" s="23">
        <v>2.9474090909090904</v>
      </c>
      <c r="EO7" s="23">
        <v>3.0617272727272731</v>
      </c>
      <c r="EP7" s="23">
        <v>3.1239999999999997</v>
      </c>
      <c r="EQ7" s="23">
        <v>3.1732222222222224</v>
      </c>
      <c r="ER7" s="23">
        <v>3.2878499999999997</v>
      </c>
      <c r="ES7" s="23">
        <v>3.3549523809523807</v>
      </c>
      <c r="ET7" s="23">
        <v>3.4153809523809517</v>
      </c>
      <c r="EU7" s="23">
        <v>3.5468695652173916</v>
      </c>
      <c r="EV7" s="23">
        <v>3.6013333333333342</v>
      </c>
      <c r="EW7" s="23">
        <v>3.6195714285714282</v>
      </c>
      <c r="EX7" s="23">
        <v>3.6260000000000003</v>
      </c>
      <c r="EY7" s="23">
        <v>3.637666666666667</v>
      </c>
      <c r="EZ7" s="23">
        <v>3.751238095238095</v>
      </c>
      <c r="FA7" s="23">
        <v>3.7108499999999998</v>
      </c>
      <c r="FB7" s="23">
        <v>3.3734545454545453</v>
      </c>
      <c r="FC7" s="23">
        <v>3.1301176470588237</v>
      </c>
      <c r="FD7" s="23">
        <v>3.113777777777778</v>
      </c>
      <c r="FE7" s="23">
        <v>3.2237999999999998</v>
      </c>
      <c r="FF7" s="23">
        <v>3.4472727272727282</v>
      </c>
      <c r="FG7" s="23">
        <v>3.5247142857142859</v>
      </c>
      <c r="FH7" s="23">
        <v>3.5295555555555556</v>
      </c>
      <c r="FI7" s="23">
        <v>3.5277894736842095</v>
      </c>
      <c r="FJ7" s="23">
        <v>3.5310526315789468</v>
      </c>
    </row>
    <row r="8" spans="1:166" x14ac:dyDescent="0.2">
      <c r="A8" t="s">
        <v>135</v>
      </c>
      <c r="B8" t="s">
        <v>63</v>
      </c>
      <c r="C8" s="23">
        <v>2.8701333333333334</v>
      </c>
      <c r="D8" s="23">
        <v>2.9098571428571427</v>
      </c>
      <c r="E8" s="23">
        <v>2.8806451612903232</v>
      </c>
      <c r="F8" s="23">
        <v>3.1886206896551723</v>
      </c>
      <c r="G8" s="23">
        <v>3.4860333333333324</v>
      </c>
      <c r="H8" s="23">
        <v>3.4733666666666667</v>
      </c>
      <c r="I8" s="23">
        <v>3.4523548387096765</v>
      </c>
      <c r="J8" s="23">
        <v>3.4326129032258077</v>
      </c>
      <c r="K8" s="23">
        <v>3.2861000000000002</v>
      </c>
      <c r="L8" s="23">
        <v>3.0427333333333326</v>
      </c>
      <c r="M8" s="23">
        <v>2.9236</v>
      </c>
      <c r="N8" s="23">
        <v>2.9019032258064521</v>
      </c>
      <c r="O8" s="23">
        <v>2.9779032258064517</v>
      </c>
      <c r="P8" s="23">
        <v>2.9228928571428563</v>
      </c>
      <c r="Q8" s="23">
        <v>2.9954516129032265</v>
      </c>
      <c r="R8" s="23">
        <v>3.1672999999999996</v>
      </c>
      <c r="S8" s="23">
        <v>3.4450967741935488</v>
      </c>
      <c r="T8" s="23">
        <v>3.5044999999999997</v>
      </c>
      <c r="U8" s="23">
        <v>3.3638709677419358</v>
      </c>
      <c r="V8" s="23">
        <v>3.3321935483870964</v>
      </c>
      <c r="W8" s="23">
        <v>3.2877999999999998</v>
      </c>
      <c r="X8" s="23">
        <v>3.2679333333333336</v>
      </c>
      <c r="Y8" s="23">
        <v>3.4131666666666676</v>
      </c>
      <c r="Z8" s="23">
        <v>3.5412333333333335</v>
      </c>
      <c r="AA8" s="23">
        <v>3.5576129032258055</v>
      </c>
      <c r="AB8" s="23">
        <v>3.5669642857142856</v>
      </c>
      <c r="AC8" s="23">
        <v>3.7096774193548376</v>
      </c>
      <c r="AD8" s="23">
        <v>3.8395517241379307</v>
      </c>
      <c r="AE8" s="23">
        <v>4.0715161290322577</v>
      </c>
      <c r="AF8" s="23">
        <v>4.4390999999999998</v>
      </c>
      <c r="AG8" s="23">
        <v>4.6015483870967753</v>
      </c>
      <c r="AH8" s="23">
        <v>4.4741290322580651</v>
      </c>
      <c r="AI8" s="23">
        <v>4.3400333333333334</v>
      </c>
      <c r="AJ8" s="23">
        <v>3.8640967741935479</v>
      </c>
      <c r="AK8" s="23">
        <v>3.0302333333333333</v>
      </c>
      <c r="AL8" s="23">
        <v>2.4891290322580648</v>
      </c>
      <c r="AM8" s="23">
        <v>2.3826774193548381</v>
      </c>
      <c r="AN8" s="23">
        <v>2.4665357142857145</v>
      </c>
      <c r="AO8" s="23">
        <v>2.5051612903225804</v>
      </c>
      <c r="AP8" s="23">
        <v>2.5137666666666667</v>
      </c>
      <c r="AQ8" s="23">
        <v>2.6792258064516132</v>
      </c>
      <c r="AR8" s="23">
        <v>3.0813333333333328</v>
      </c>
      <c r="AS8" s="23">
        <v>3.3014516129032265</v>
      </c>
      <c r="AT8" s="23">
        <v>3.3177419354838715</v>
      </c>
      <c r="AU8" s="23">
        <v>3.4356666666666666</v>
      </c>
      <c r="AV8" s="23">
        <v>3.3397741935483873</v>
      </c>
      <c r="AW8" s="23">
        <v>3.4102333333333346</v>
      </c>
      <c r="AX8" s="23">
        <v>3.4153333333333338</v>
      </c>
      <c r="AY8" s="23">
        <v>3.4690666666666661</v>
      </c>
      <c r="AZ8" s="23">
        <v>3.5173846153846151</v>
      </c>
      <c r="BA8" s="23">
        <v>3.5544516129032258</v>
      </c>
      <c r="BB8" s="23">
        <v>3.6356999999999999</v>
      </c>
      <c r="BC8" s="23">
        <v>3.653451612903226</v>
      </c>
      <c r="BD8" s="23">
        <v>3.5569999999999995</v>
      </c>
      <c r="BE8" s="23">
        <v>3.5546451612903236</v>
      </c>
      <c r="BF8" s="23">
        <v>3.5648709677419355</v>
      </c>
      <c r="BG8" s="23">
        <v>3.5044333333333335</v>
      </c>
      <c r="BH8" s="23">
        <v>3.5452580645161293</v>
      </c>
      <c r="BI8" s="23">
        <v>3.5770333333333322</v>
      </c>
      <c r="BJ8" s="23">
        <v>3.6646129032258066</v>
      </c>
      <c r="BK8" s="23">
        <v>3.781580645161291</v>
      </c>
      <c r="BL8" s="23">
        <v>3.7477142857142849</v>
      </c>
      <c r="BM8" s="23">
        <v>4.0550967741935482</v>
      </c>
      <c r="BN8" s="23">
        <v>4.4583333333333321</v>
      </c>
      <c r="BO8" s="23">
        <v>4.3564838709677431</v>
      </c>
      <c r="BP8" s="23">
        <v>4.0312333333333346</v>
      </c>
      <c r="BQ8" s="23">
        <v>4.056387096774194</v>
      </c>
      <c r="BR8" s="23">
        <v>4.1077741935483871</v>
      </c>
      <c r="BS8" s="23">
        <v>4.1799666666666662</v>
      </c>
      <c r="BT8" s="23">
        <v>4.189903225806451</v>
      </c>
      <c r="BU8" s="23">
        <v>4.1062666666666674</v>
      </c>
      <c r="BV8" s="23">
        <v>4.0065161290322591</v>
      </c>
      <c r="BW8" s="23">
        <v>4.0165161290322571</v>
      </c>
      <c r="BX8" s="23">
        <v>4.2006551724137928</v>
      </c>
      <c r="BY8" s="23">
        <v>4.455129032258065</v>
      </c>
      <c r="BZ8" s="23">
        <v>4.5739666666666663</v>
      </c>
      <c r="CA8" s="23">
        <v>4.5019354838709678</v>
      </c>
      <c r="CB8" s="23">
        <v>4.3717333333333341</v>
      </c>
      <c r="CC8" s="23">
        <v>4.2301290322580654</v>
      </c>
      <c r="CD8" s="23">
        <v>4.261387096774194</v>
      </c>
      <c r="CE8" s="23">
        <v>4.4462333333333337</v>
      </c>
      <c r="CF8" s="23">
        <v>4.4348387096774191</v>
      </c>
      <c r="CG8" s="23">
        <v>4.1728333333333323</v>
      </c>
      <c r="CH8" s="23">
        <v>4.0206666666666671</v>
      </c>
      <c r="CI8" s="23">
        <v>4.1050454545454542</v>
      </c>
      <c r="CJ8" s="23">
        <v>4.3040000000000012</v>
      </c>
      <c r="CK8" s="23">
        <v>4.4202941176470585</v>
      </c>
      <c r="CL8" s="23">
        <v>4.4003333333333332</v>
      </c>
      <c r="CM8" s="23">
        <v>4.3527619047619046</v>
      </c>
      <c r="CN8" s="23">
        <v>4.3312352941176471</v>
      </c>
      <c r="CO8" s="23">
        <v>4.3224761904761904</v>
      </c>
      <c r="CP8" s="23">
        <v>4.3412631578947369</v>
      </c>
      <c r="CQ8" s="23">
        <v>4.3070476190476183</v>
      </c>
      <c r="CR8" s="23">
        <v>4.1620434782608688</v>
      </c>
      <c r="CS8" s="23">
        <v>4.0142499999999997</v>
      </c>
      <c r="CT8" s="23">
        <v>3.9157894736842103</v>
      </c>
      <c r="CU8" s="23">
        <v>4.0024285714285712</v>
      </c>
      <c r="CV8" s="23">
        <v>4.054333333333334</v>
      </c>
      <c r="CW8" s="23">
        <v>4.1946666666666665</v>
      </c>
      <c r="CX8" s="23">
        <v>4.3743333333333334</v>
      </c>
      <c r="CY8" s="23">
        <v>4.4481111111111105</v>
      </c>
      <c r="CZ8" s="23">
        <v>4.4371428571428577</v>
      </c>
      <c r="DA8" s="23">
        <v>4.4227916666666669</v>
      </c>
      <c r="DB8" s="23">
        <v>4.3834444444444447</v>
      </c>
      <c r="DC8" s="23">
        <v>4.2988999999999997</v>
      </c>
      <c r="DD8" s="23">
        <v>4.1170400000000003</v>
      </c>
      <c r="DE8" s="23">
        <v>3.964</v>
      </c>
      <c r="DF8" s="23">
        <v>3.6744285714285705</v>
      </c>
      <c r="DG8" s="23">
        <v>3.2850000000000001</v>
      </c>
      <c r="DH8" s="23">
        <v>3.0497499999999995</v>
      </c>
      <c r="DI8" s="23">
        <v>3.1509642857142852</v>
      </c>
      <c r="DJ8" s="23">
        <v>3.0856333333333326</v>
      </c>
      <c r="DK8" s="23">
        <v>3.2727333333333326</v>
      </c>
      <c r="DL8" s="23">
        <v>3.3826666666666658</v>
      </c>
      <c r="DM8" s="23">
        <v>3.3657586206896566</v>
      </c>
      <c r="DN8" s="23">
        <v>3.1652666666666662</v>
      </c>
      <c r="DO8" s="23">
        <v>2.9151739130434779</v>
      </c>
      <c r="DP8" s="23">
        <v>2.8398620689655165</v>
      </c>
      <c r="DQ8" s="23">
        <v>2.8175714285714291</v>
      </c>
      <c r="DR8" s="23">
        <v>2.7015833333333332</v>
      </c>
      <c r="DS8" s="23">
        <v>2.5971923076923078</v>
      </c>
      <c r="DT8" s="23">
        <v>2.530416666666667</v>
      </c>
      <c r="DU8" s="23">
        <v>2.4636551724137927</v>
      </c>
      <c r="DV8" s="23">
        <v>2.5136000000000003</v>
      </c>
      <c r="DW8" s="23">
        <v>2.5515499999999993</v>
      </c>
      <c r="DX8" s="23">
        <v>2.6666499999999997</v>
      </c>
      <c r="DY8" s="23">
        <v>2.7350000000000003</v>
      </c>
      <c r="DZ8" s="23">
        <v>2.6498181818181816</v>
      </c>
      <c r="EA8" s="23">
        <v>2.764368421052632</v>
      </c>
      <c r="EB8" s="23">
        <v>2.8537727272727271</v>
      </c>
      <c r="EC8" s="23">
        <v>2.8761904761904766</v>
      </c>
      <c r="ED8" s="23">
        <v>2.9146666666666667</v>
      </c>
      <c r="EE8" s="23">
        <v>3.0403999999999995</v>
      </c>
      <c r="EF8" s="23">
        <v>3.0895555555555565</v>
      </c>
      <c r="EG8" s="23">
        <v>3.0601363636363632</v>
      </c>
      <c r="EH8" s="23">
        <v>3.0437619047619044</v>
      </c>
      <c r="EI8" s="23">
        <v>3.0393043478260866</v>
      </c>
      <c r="EJ8" s="23">
        <v>3.0339999999999998</v>
      </c>
      <c r="EK8" s="23">
        <v>3.0288181818181816</v>
      </c>
      <c r="EL8" s="23">
        <v>3.041804347826087</v>
      </c>
      <c r="EM8" s="23">
        <v>3.0768333333333335</v>
      </c>
      <c r="EN8" s="23">
        <v>3.0846363636363638</v>
      </c>
      <c r="EO8" s="23">
        <v>3.1973181818181824</v>
      </c>
      <c r="EP8" s="23">
        <v>3.2631052631578945</v>
      </c>
      <c r="EQ8" s="23">
        <v>3.3121111111111117</v>
      </c>
      <c r="ER8" s="23">
        <v>3.4279999999999995</v>
      </c>
      <c r="ES8" s="23">
        <v>3.5076666666666676</v>
      </c>
      <c r="ET8" s="23">
        <v>3.5669999999999997</v>
      </c>
      <c r="EU8" s="23">
        <v>3.7089565217391303</v>
      </c>
      <c r="EV8" s="23">
        <v>3.7687777777777782</v>
      </c>
      <c r="EW8" s="23">
        <v>3.7881428571428573</v>
      </c>
      <c r="EX8" s="23">
        <v>3.7972631578947382</v>
      </c>
      <c r="EY8" s="23">
        <v>3.8088095238095243</v>
      </c>
      <c r="EZ8" s="23">
        <v>3.9199047619047613</v>
      </c>
      <c r="FA8" s="23">
        <v>3.8919500000000005</v>
      </c>
      <c r="FB8" s="23">
        <v>3.5734999999999997</v>
      </c>
      <c r="FC8" s="23">
        <v>3.3093529411764706</v>
      </c>
      <c r="FD8" s="23">
        <v>3.290166666666666</v>
      </c>
      <c r="FE8" s="23">
        <v>3.3943500000000002</v>
      </c>
      <c r="FF8" s="23">
        <v>3.6333181818181814</v>
      </c>
      <c r="FG8" s="23">
        <v>3.7315714285714279</v>
      </c>
      <c r="FH8" s="23">
        <v>3.7423888888888879</v>
      </c>
      <c r="FI8" s="23">
        <v>3.7404210526315782</v>
      </c>
      <c r="FJ8" s="23">
        <v>3.7412631578947368</v>
      </c>
    </row>
    <row r="9" spans="1:166" x14ac:dyDescent="0.2">
      <c r="A9" t="s">
        <v>136</v>
      </c>
      <c r="B9" t="s">
        <v>63</v>
      </c>
      <c r="C9" s="23">
        <v>2.9237333333333337</v>
      </c>
      <c r="D9" s="23">
        <v>2.9643214285714294</v>
      </c>
      <c r="E9" s="23">
        <v>2.9344516129032261</v>
      </c>
      <c r="F9" s="23">
        <v>3.2481379310344818</v>
      </c>
      <c r="G9" s="23">
        <v>3.5512000000000001</v>
      </c>
      <c r="H9" s="23">
        <v>3.5383000000000004</v>
      </c>
      <c r="I9" s="23">
        <v>3.5169354838709679</v>
      </c>
      <c r="J9" s="23">
        <v>3.4969354838709679</v>
      </c>
      <c r="K9" s="23">
        <v>3.3475333333333337</v>
      </c>
      <c r="L9" s="23">
        <v>3.0995666666666666</v>
      </c>
      <c r="M9" s="23">
        <v>2.9783333333333331</v>
      </c>
      <c r="N9" s="23">
        <v>2.9562903225806445</v>
      </c>
      <c r="O9" s="23">
        <v>3.0335806451612894</v>
      </c>
      <c r="P9" s="23">
        <v>2.9773928571428567</v>
      </c>
      <c r="Q9" s="23">
        <v>3.0514193548387101</v>
      </c>
      <c r="R9" s="23">
        <v>3.226500000000001</v>
      </c>
      <c r="S9" s="23">
        <v>3.5093548387096773</v>
      </c>
      <c r="T9" s="23">
        <v>3.5700666666666665</v>
      </c>
      <c r="U9" s="23">
        <v>3.4268064516129035</v>
      </c>
      <c r="V9" s="23">
        <v>3.394612903225807</v>
      </c>
      <c r="W9" s="23">
        <v>3.3490333333333333</v>
      </c>
      <c r="X9" s="23">
        <v>3.3291333333333335</v>
      </c>
      <c r="Y9" s="23">
        <v>3.4767666666666668</v>
      </c>
      <c r="Z9" s="23">
        <v>3.607499999999999</v>
      </c>
      <c r="AA9" s="23">
        <v>3.6240322580645161</v>
      </c>
      <c r="AB9" s="23">
        <v>3.6337499999999996</v>
      </c>
      <c r="AC9" s="23">
        <v>3.7790967741935479</v>
      </c>
      <c r="AD9" s="23">
        <v>3.9113448275862059</v>
      </c>
      <c r="AE9" s="23">
        <v>4.1477096774193551</v>
      </c>
      <c r="AF9" s="23">
        <v>4.5220999999999991</v>
      </c>
      <c r="AG9" s="23">
        <v>4.6874516129032262</v>
      </c>
      <c r="AH9" s="23">
        <v>4.5575161290322574</v>
      </c>
      <c r="AI9" s="23">
        <v>4.4210333333333329</v>
      </c>
      <c r="AJ9" s="23">
        <v>3.936032258064516</v>
      </c>
      <c r="AK9" s="23">
        <v>3.086733333333334</v>
      </c>
      <c r="AL9" s="23">
        <v>2.5355161290322581</v>
      </c>
      <c r="AM9" s="23">
        <v>2.4270645161290325</v>
      </c>
      <c r="AN9" s="23">
        <v>2.5124285714285715</v>
      </c>
      <c r="AO9" s="23">
        <v>2.5518064516129031</v>
      </c>
      <c r="AP9" s="23">
        <v>2.5605000000000002</v>
      </c>
      <c r="AQ9" s="23">
        <v>2.7290967741935486</v>
      </c>
      <c r="AR9" s="23">
        <v>3.1388000000000003</v>
      </c>
      <c r="AS9" s="23">
        <v>3.3629354838709675</v>
      </c>
      <c r="AT9" s="23">
        <v>3.3794838709677415</v>
      </c>
      <c r="AU9" s="23">
        <v>3.4996666666666667</v>
      </c>
      <c r="AV9" s="23">
        <v>3.4018709677419356</v>
      </c>
      <c r="AW9" s="23">
        <v>3.4738000000000002</v>
      </c>
      <c r="AX9" s="23">
        <v>3.4790333333333332</v>
      </c>
      <c r="AY9" s="23">
        <v>3.5336333333333325</v>
      </c>
      <c r="AZ9" s="23">
        <v>3.5829999999999993</v>
      </c>
      <c r="BA9" s="23">
        <v>3.6207096774193541</v>
      </c>
      <c r="BB9" s="23">
        <v>3.7034333333333342</v>
      </c>
      <c r="BC9" s="23">
        <v>3.7214516129032247</v>
      </c>
      <c r="BD9" s="23">
        <v>3.6232666666666664</v>
      </c>
      <c r="BE9" s="23">
        <v>3.620935483870968</v>
      </c>
      <c r="BF9" s="23">
        <v>3.6313548387096786</v>
      </c>
      <c r="BG9" s="23">
        <v>3.5697666666666672</v>
      </c>
      <c r="BH9" s="23">
        <v>3.6112580645161283</v>
      </c>
      <c r="BI9" s="23">
        <v>3.6436333333333333</v>
      </c>
      <c r="BJ9" s="23">
        <v>3.7329354838709681</v>
      </c>
      <c r="BK9" s="23">
        <v>3.8519999999999999</v>
      </c>
      <c r="BL9" s="23">
        <v>3.8268571428571443</v>
      </c>
      <c r="BM9" s="23">
        <v>4.1389032258064509</v>
      </c>
      <c r="BN9" s="23">
        <v>4.5415000000000001</v>
      </c>
      <c r="BO9" s="23">
        <v>4.4459677419354851</v>
      </c>
      <c r="BP9" s="23">
        <v>4.1192333333333329</v>
      </c>
      <c r="BQ9" s="23">
        <v>4.1420322580645159</v>
      </c>
      <c r="BR9" s="23">
        <v>4.1947096774193549</v>
      </c>
      <c r="BS9" s="23">
        <v>4.2671000000000001</v>
      </c>
      <c r="BT9" s="23">
        <v>4.2796774193548384</v>
      </c>
      <c r="BU9" s="23">
        <v>4.1958333333333329</v>
      </c>
      <c r="BV9" s="23">
        <v>4.0958387096774196</v>
      </c>
      <c r="BW9" s="23">
        <v>4.1059677419354834</v>
      </c>
      <c r="BX9" s="23">
        <v>4.2898275862068953</v>
      </c>
      <c r="BY9" s="23">
        <v>4.5475161290322585</v>
      </c>
      <c r="BZ9" s="23">
        <v>4.6661666666666672</v>
      </c>
      <c r="CA9" s="23">
        <v>4.5929999999999991</v>
      </c>
      <c r="CB9" s="23">
        <v>4.4609666666666667</v>
      </c>
      <c r="CC9" s="23">
        <v>4.3193225806451601</v>
      </c>
      <c r="CD9" s="23">
        <v>4.350096774193549</v>
      </c>
      <c r="CE9" s="23">
        <v>4.5367333333333324</v>
      </c>
      <c r="CF9" s="23">
        <v>4.524322580645161</v>
      </c>
      <c r="CG9" s="23">
        <v>4.2612777777777779</v>
      </c>
      <c r="CH9" s="23">
        <v>4.112166666666667</v>
      </c>
      <c r="CI9" s="23">
        <v>4.1947727272727278</v>
      </c>
      <c r="CJ9" s="23">
        <v>4.3962941176470594</v>
      </c>
      <c r="CK9" s="23">
        <v>4.5093529411764699</v>
      </c>
      <c r="CL9" s="23">
        <v>4.4894444444444437</v>
      </c>
      <c r="CM9" s="23">
        <v>4.4441428571428565</v>
      </c>
      <c r="CN9" s="23">
        <v>4.4265294117647063</v>
      </c>
      <c r="CO9" s="23">
        <v>4.4182857142857141</v>
      </c>
      <c r="CP9" s="23">
        <v>4.4370526315789478</v>
      </c>
      <c r="CQ9" s="23">
        <v>4.4013809523809515</v>
      </c>
      <c r="CR9" s="23">
        <v>4.2580000000000009</v>
      </c>
      <c r="CS9" s="23">
        <v>4.1089374999999997</v>
      </c>
      <c r="CT9" s="23">
        <v>4.0126842105263156</v>
      </c>
      <c r="CU9" s="23">
        <v>4.0899047619047622</v>
      </c>
      <c r="CV9" s="23">
        <v>4.1400555555555556</v>
      </c>
      <c r="CW9" s="23">
        <v>4.2851428571428567</v>
      </c>
      <c r="CX9" s="23">
        <v>4.4665714285714291</v>
      </c>
      <c r="CY9" s="23">
        <v>4.5373333333333328</v>
      </c>
      <c r="CZ9" s="23">
        <v>4.5257142857142849</v>
      </c>
      <c r="DA9" s="23">
        <v>4.5144583333333346</v>
      </c>
      <c r="DB9" s="23">
        <v>4.4742777777777771</v>
      </c>
      <c r="DC9" s="23">
        <v>4.3930000000000007</v>
      </c>
      <c r="DD9" s="23">
        <v>4.2070799999999995</v>
      </c>
      <c r="DE9" s="23">
        <v>4.0582000000000003</v>
      </c>
      <c r="DF9" s="23">
        <v>3.7606190476190484</v>
      </c>
      <c r="DG9" s="23">
        <v>3.3753333333333337</v>
      </c>
      <c r="DH9" s="23">
        <v>3.1386666666666669</v>
      </c>
      <c r="DI9" s="23">
        <v>3.2402500000000001</v>
      </c>
      <c r="DJ9" s="23">
        <v>3.1766000000000001</v>
      </c>
      <c r="DK9" s="23">
        <v>3.3644666666666661</v>
      </c>
      <c r="DL9" s="23">
        <v>3.4724999999999993</v>
      </c>
      <c r="DM9" s="23">
        <v>3.4612068965517246</v>
      </c>
      <c r="DN9" s="23">
        <v>3.2567999999999993</v>
      </c>
      <c r="DO9" s="23">
        <v>3.0016521739130435</v>
      </c>
      <c r="DP9" s="23">
        <v>2.9336551724137943</v>
      </c>
      <c r="DQ9" s="23">
        <v>2.910392857142857</v>
      </c>
      <c r="DR9" s="23">
        <v>2.7942916666666662</v>
      </c>
      <c r="DS9" s="23">
        <v>2.6839999999999997</v>
      </c>
      <c r="DT9" s="23">
        <v>2.6127083333333325</v>
      </c>
      <c r="DU9" s="23">
        <v>2.551379310344827</v>
      </c>
      <c r="DV9" s="23">
        <v>2.6102800000000004</v>
      </c>
      <c r="DW9" s="23">
        <v>2.65</v>
      </c>
      <c r="DX9" s="23">
        <v>2.7655000000000003</v>
      </c>
      <c r="DY9" s="23">
        <v>2.8315714285714284</v>
      </c>
      <c r="DZ9" s="23">
        <v>2.7548636363636358</v>
      </c>
      <c r="EA9" s="23">
        <v>2.8777894736842109</v>
      </c>
      <c r="EB9" s="23">
        <v>2.9643181818181827</v>
      </c>
      <c r="EC9" s="23">
        <v>2.9828095238095238</v>
      </c>
      <c r="ED9" s="23">
        <v>3.0428571428571427</v>
      </c>
      <c r="EE9" s="23">
        <v>3.1912999999999996</v>
      </c>
      <c r="EF9" s="23">
        <v>3.2420555555555541</v>
      </c>
      <c r="EG9" s="23">
        <v>3.2031818181818186</v>
      </c>
      <c r="EH9" s="23">
        <v>3.1858095238095236</v>
      </c>
      <c r="EI9" s="23">
        <v>3.1791304347826084</v>
      </c>
      <c r="EJ9" s="23">
        <v>3.1726190476190474</v>
      </c>
      <c r="EK9" s="23">
        <v>3.165909090909091</v>
      </c>
      <c r="EL9" s="23">
        <v>3.1793695652173919</v>
      </c>
      <c r="EM9" s="23">
        <v>3.2257222222222222</v>
      </c>
      <c r="EN9" s="23">
        <v>3.2319999999999998</v>
      </c>
      <c r="EO9" s="23">
        <v>3.347</v>
      </c>
      <c r="EP9" s="23">
        <v>3.4132631578947361</v>
      </c>
      <c r="EQ9" s="23">
        <v>3.459944444444444</v>
      </c>
      <c r="ER9" s="23">
        <v>3.5696500000000002</v>
      </c>
      <c r="ES9" s="23">
        <v>3.6480476190476181</v>
      </c>
      <c r="ET9" s="23">
        <v>3.7051904761904759</v>
      </c>
      <c r="EU9" s="23">
        <v>3.8488260869565223</v>
      </c>
      <c r="EV9" s="23">
        <v>3.9086111111111115</v>
      </c>
      <c r="EW9" s="23">
        <v>3.924095238095239</v>
      </c>
      <c r="EX9" s="23">
        <v>3.9295263157894738</v>
      </c>
      <c r="EY9" s="23">
        <v>3.944571428571428</v>
      </c>
      <c r="EZ9" s="23">
        <v>4.0489999999999995</v>
      </c>
      <c r="FA9" s="23">
        <v>4.0202</v>
      </c>
      <c r="FB9" s="23">
        <v>3.7012272727272744</v>
      </c>
      <c r="FC9" s="23">
        <v>3.453823529411765</v>
      </c>
      <c r="FD9" s="23">
        <v>3.4508888888888887</v>
      </c>
      <c r="FE9" s="23">
        <v>3.5672499999999991</v>
      </c>
      <c r="FF9" s="23">
        <v>3.8165000000000004</v>
      </c>
      <c r="FG9" s="23">
        <v>3.9233809523809526</v>
      </c>
      <c r="FH9" s="23">
        <v>3.9266666666666672</v>
      </c>
      <c r="FI9" s="23">
        <v>3.9278421052631574</v>
      </c>
      <c r="FJ9" s="23">
        <v>3.934894736842105</v>
      </c>
    </row>
    <row r="10" spans="1:166" x14ac:dyDescent="0.2">
      <c r="A10" s="7" t="s">
        <v>13</v>
      </c>
      <c r="B10" s="7" t="s">
        <v>63</v>
      </c>
      <c r="C10" s="23">
        <v>3.2498666666666676</v>
      </c>
      <c r="D10" s="23">
        <v>3.2313214285714298</v>
      </c>
      <c r="E10" s="23">
        <v>3.2360322580645149</v>
      </c>
      <c r="F10" s="23">
        <v>3.2958965517241374</v>
      </c>
      <c r="G10" s="23">
        <v>3.4157999999999991</v>
      </c>
      <c r="H10" s="23">
        <v>3.4496666666666669</v>
      </c>
      <c r="I10" s="23">
        <v>3.4654838709677418</v>
      </c>
      <c r="J10" s="23">
        <v>3.468677419354838</v>
      </c>
      <c r="K10" s="23">
        <v>3.454299999999999</v>
      </c>
      <c r="L10" s="23">
        <v>3.4290333333333347</v>
      </c>
      <c r="M10" s="23">
        <v>3.4256333333333329</v>
      </c>
      <c r="N10" s="23">
        <v>3.4333870967741928</v>
      </c>
      <c r="O10" s="23">
        <v>3.4389032258064516</v>
      </c>
      <c r="P10" s="23">
        <v>3.4034642857142856</v>
      </c>
      <c r="Q10" s="23">
        <v>3.4094516129032257</v>
      </c>
      <c r="R10" s="23">
        <v>3.4289000000000005</v>
      </c>
      <c r="S10" s="23">
        <v>3.4775161290322569</v>
      </c>
      <c r="T10" s="23">
        <v>3.4831666666666647</v>
      </c>
      <c r="U10" s="23">
        <v>3.5031290322580642</v>
      </c>
      <c r="V10" s="23">
        <v>3.5311935483870966</v>
      </c>
      <c r="W10" s="23">
        <v>3.543400000000001</v>
      </c>
      <c r="X10" s="23">
        <v>3.5685000000000011</v>
      </c>
      <c r="Y10" s="23">
        <v>3.7223666666666677</v>
      </c>
      <c r="Z10" s="23">
        <v>3.8017333333333339</v>
      </c>
      <c r="AA10" s="23">
        <v>3.8031935483870973</v>
      </c>
      <c r="AB10" s="23">
        <v>3.8061785714285716</v>
      </c>
      <c r="AC10" s="23">
        <v>3.959806451612903</v>
      </c>
      <c r="AD10" s="23">
        <v>4.1973448275862069</v>
      </c>
      <c r="AE10" s="23">
        <v>4.6042258064516117</v>
      </c>
      <c r="AF10" s="23">
        <v>5.1465333333333341</v>
      </c>
      <c r="AG10" s="23">
        <v>5.3132580645161278</v>
      </c>
      <c r="AH10" s="23">
        <v>5.2794838709677414</v>
      </c>
      <c r="AI10" s="23">
        <v>5.1246333333333336</v>
      </c>
      <c r="AJ10" s="23">
        <v>4.9129032258064527</v>
      </c>
      <c r="AK10" s="23">
        <v>4.5515000000000008</v>
      </c>
      <c r="AL10" s="23">
        <v>4.1078064516129027</v>
      </c>
      <c r="AM10" s="23">
        <v>3.9754516129032251</v>
      </c>
      <c r="AN10" s="23">
        <v>3.9564642857142855</v>
      </c>
      <c r="AO10" s="23">
        <v>3.8772580645161296</v>
      </c>
      <c r="AP10" s="23">
        <v>3.8530666666666655</v>
      </c>
      <c r="AQ10" s="23">
        <v>3.8526774193548374</v>
      </c>
      <c r="AR10" s="23">
        <v>3.8578333333333332</v>
      </c>
      <c r="AS10" s="23">
        <v>3.8770322580645162</v>
      </c>
      <c r="AT10" s="23">
        <v>3.8796129032258073</v>
      </c>
      <c r="AU10" s="23">
        <v>3.8719666666666672</v>
      </c>
      <c r="AV10" s="23">
        <v>3.8343548387096766</v>
      </c>
      <c r="AW10" s="23">
        <v>3.8283333333333331</v>
      </c>
      <c r="AX10" s="23">
        <v>3.8200999999999987</v>
      </c>
      <c r="AY10" s="23">
        <v>3.8208000000000011</v>
      </c>
      <c r="AZ10" s="23">
        <v>3.8166538461538462</v>
      </c>
      <c r="BA10" s="23">
        <v>3.8176774193548386</v>
      </c>
      <c r="BB10" s="23">
        <v>3.835433333333333</v>
      </c>
      <c r="BC10" s="23">
        <v>3.8364516129032249</v>
      </c>
      <c r="BD10" s="23">
        <v>3.8203333333333322</v>
      </c>
      <c r="BE10" s="23">
        <v>3.8363225806451604</v>
      </c>
      <c r="BF10" s="23">
        <v>3.8483548387096769</v>
      </c>
      <c r="BG10" s="23">
        <v>3.8597666666666672</v>
      </c>
      <c r="BH10" s="23">
        <v>3.8849032258064531</v>
      </c>
      <c r="BI10" s="23">
        <v>3.9063000000000008</v>
      </c>
      <c r="BJ10" s="23">
        <v>3.9373548387096782</v>
      </c>
      <c r="BK10" s="23">
        <v>3.9666774193548382</v>
      </c>
      <c r="BL10" s="23">
        <v>4.0256428571428575</v>
      </c>
      <c r="BM10" s="23">
        <v>4.3128064516129037</v>
      </c>
      <c r="BN10" s="23">
        <v>4.6656999999999993</v>
      </c>
      <c r="BO10" s="23">
        <v>4.7274516129032254</v>
      </c>
      <c r="BP10" s="23">
        <v>4.6593000000000009</v>
      </c>
      <c r="BQ10" s="23">
        <v>4.6316129032258067</v>
      </c>
      <c r="BR10" s="23">
        <v>4.6189677419354824</v>
      </c>
      <c r="BS10" s="23">
        <v>4.6326333333333327</v>
      </c>
      <c r="BT10" s="23">
        <v>4.6412258064516125</v>
      </c>
      <c r="BU10" s="23">
        <v>4.7042333333333328</v>
      </c>
      <c r="BV10" s="23">
        <v>4.6837741935483868</v>
      </c>
      <c r="BW10" s="23">
        <v>4.6772580645161304</v>
      </c>
      <c r="BX10" s="23">
        <v>4.687655172413792</v>
      </c>
      <c r="BY10" s="23">
        <v>4.7916129032258059</v>
      </c>
      <c r="BZ10" s="23">
        <v>4.8307333333333338</v>
      </c>
      <c r="CA10" s="23">
        <v>4.8187741935483865</v>
      </c>
      <c r="CB10" s="23">
        <v>4.755466666666667</v>
      </c>
      <c r="CC10" s="23">
        <v>4.7212903225806446</v>
      </c>
      <c r="CD10" s="23">
        <v>4.7275161290322574</v>
      </c>
      <c r="CE10" s="23">
        <v>4.8168000000000006</v>
      </c>
      <c r="CF10" s="23">
        <v>4.8276451612903211</v>
      </c>
      <c r="CG10" s="23">
        <v>4.7876111111111124</v>
      </c>
      <c r="CH10" s="23">
        <v>4.7628333333333339</v>
      </c>
      <c r="CI10" s="23">
        <v>4.7488636363636365</v>
      </c>
      <c r="CJ10" s="23">
        <v>4.781411764705882</v>
      </c>
      <c r="CK10" s="23">
        <v>4.7895882352941168</v>
      </c>
      <c r="CL10" s="23">
        <v>4.7811666666666675</v>
      </c>
      <c r="CM10" s="23">
        <v>4.751904761904763</v>
      </c>
      <c r="CN10" s="23">
        <v>4.7342352941176467</v>
      </c>
      <c r="CO10" s="23">
        <v>4.7445238095238089</v>
      </c>
      <c r="CP10" s="23">
        <v>4.7531578947368418</v>
      </c>
      <c r="CQ10" s="23">
        <v>4.7656190476190483</v>
      </c>
      <c r="CR10" s="23">
        <v>4.7630869565217386</v>
      </c>
      <c r="CS10" s="23">
        <v>4.7598750000000001</v>
      </c>
      <c r="CT10" s="23">
        <v>4.7653157894736839</v>
      </c>
      <c r="CU10" s="23">
        <v>4.7656190476190474</v>
      </c>
      <c r="CV10" s="23">
        <v>4.7514444444444432</v>
      </c>
      <c r="CW10" s="23">
        <v>4.7609047619047633</v>
      </c>
      <c r="CX10" s="23">
        <v>4.7726190476190471</v>
      </c>
      <c r="CY10" s="23">
        <v>4.790111111111111</v>
      </c>
      <c r="CZ10" s="23">
        <v>4.7814761904761909</v>
      </c>
      <c r="DA10" s="23">
        <v>4.7788750000000002</v>
      </c>
      <c r="DB10" s="23">
        <v>4.7817777777777781</v>
      </c>
      <c r="DC10" s="23">
        <v>4.7780499999999995</v>
      </c>
      <c r="DD10" s="23">
        <v>4.7652800000000006</v>
      </c>
      <c r="DE10" s="23">
        <v>4.7490499999999987</v>
      </c>
      <c r="DF10" s="23">
        <v>4.6838571428571427</v>
      </c>
      <c r="DG10" s="23">
        <v>4.5879523809523821</v>
      </c>
      <c r="DH10" s="23">
        <v>4.5028333333333324</v>
      </c>
      <c r="DI10" s="23">
        <v>4.5167142857142863</v>
      </c>
      <c r="DJ10" s="23">
        <v>4.5014000000000012</v>
      </c>
      <c r="DK10" s="23">
        <v>4.5220333333333338</v>
      </c>
      <c r="DL10" s="23">
        <v>4.5177999999999985</v>
      </c>
      <c r="DM10" s="23">
        <v>4.5109655172413792</v>
      </c>
      <c r="DN10" s="23">
        <v>4.501433333333333</v>
      </c>
      <c r="DO10" s="23">
        <v>4.4796086956521739</v>
      </c>
      <c r="DP10" s="23">
        <v>4.4352758620689663</v>
      </c>
      <c r="DQ10" s="23">
        <v>4.369250000000001</v>
      </c>
      <c r="DR10" s="23">
        <v>4.3170000000000011</v>
      </c>
      <c r="DS10" s="23">
        <v>4.2782307692307695</v>
      </c>
      <c r="DT10" s="23">
        <v>4.1312500000000005</v>
      </c>
      <c r="DU10" s="23">
        <v>4.0362068965517244</v>
      </c>
      <c r="DV10" s="23">
        <v>3.9924800000000005</v>
      </c>
      <c r="DW10" s="23">
        <v>3.9960500000000012</v>
      </c>
      <c r="DX10" s="23">
        <v>3.9987000000000004</v>
      </c>
      <c r="DY10" s="23">
        <v>4.0128095238095245</v>
      </c>
      <c r="DZ10" s="23">
        <v>4.0347727272727285</v>
      </c>
      <c r="EA10" s="23">
        <v>4.0088421052631587</v>
      </c>
      <c r="EB10" s="23">
        <v>4.0042272727272739</v>
      </c>
      <c r="EC10" s="23">
        <v>4.0033809523809527</v>
      </c>
      <c r="ED10" s="23">
        <v>4.03004761904762</v>
      </c>
      <c r="EE10" s="23">
        <v>4.0789000000000009</v>
      </c>
      <c r="EF10" s="23">
        <v>4.0899444444444439</v>
      </c>
      <c r="EG10" s="23">
        <v>4.0476818181818182</v>
      </c>
      <c r="EH10" s="23">
        <v>4.0331428571428578</v>
      </c>
      <c r="EI10" s="23">
        <v>4.0212608695652179</v>
      </c>
      <c r="EJ10" s="23">
        <v>4.0032380952380953</v>
      </c>
      <c r="EK10" s="23">
        <v>3.9982272727272732</v>
      </c>
      <c r="EL10" s="23">
        <v>3.9884130434782605</v>
      </c>
      <c r="EM10" s="23">
        <v>3.968777777777778</v>
      </c>
      <c r="EN10" s="23">
        <v>3.9691818181818181</v>
      </c>
      <c r="EO10" s="23">
        <v>3.9919090909090902</v>
      </c>
      <c r="EP10" s="23">
        <v>4.0009473684210528</v>
      </c>
      <c r="EQ10" s="23">
        <v>4.0156666666666663</v>
      </c>
      <c r="ER10" s="23">
        <v>4.0257499999999995</v>
      </c>
      <c r="ES10" s="23">
        <v>4.0357619047619053</v>
      </c>
      <c r="ET10" s="23">
        <v>4.0945714285714292</v>
      </c>
      <c r="EU10" s="23">
        <v>4.110913043478261</v>
      </c>
      <c r="EV10" s="23">
        <v>4.1113333333333326</v>
      </c>
      <c r="EW10" s="23">
        <v>4.1142857142857157</v>
      </c>
      <c r="EX10" s="23">
        <v>4.1263157894736846</v>
      </c>
      <c r="EY10" s="23">
        <v>4.1486190476190483</v>
      </c>
      <c r="EZ10" s="23">
        <v>4.207238095238095</v>
      </c>
      <c r="FA10" s="23">
        <v>4.2115500000000008</v>
      </c>
      <c r="FB10" s="23">
        <v>4.1959545454545459</v>
      </c>
      <c r="FC10" s="23">
        <v>4.1684705882352944</v>
      </c>
      <c r="FD10" s="23">
        <v>4.1627777777777784</v>
      </c>
      <c r="FE10" s="23">
        <v>4.1639500000000007</v>
      </c>
      <c r="FF10" s="23">
        <v>4.1852272727272721</v>
      </c>
      <c r="FG10" s="23">
        <v>4.215523809523809</v>
      </c>
      <c r="FH10" s="23">
        <v>4.2137222222222226</v>
      </c>
      <c r="FI10" s="23">
        <v>4.2105263157894726</v>
      </c>
      <c r="FJ10" s="23">
        <v>4.2092105263157888</v>
      </c>
    </row>
    <row r="11" spans="1:166" x14ac:dyDescent="0.2">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row>
    <row r="12" spans="1:166" x14ac:dyDescent="0.2">
      <c r="A12" t="s">
        <v>137</v>
      </c>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row>
    <row r="13" spans="1:166" x14ac:dyDescent="0.2">
      <c r="A13" t="s">
        <v>106</v>
      </c>
      <c r="B13" t="s">
        <v>138</v>
      </c>
      <c r="C13" s="28">
        <v>4138</v>
      </c>
      <c r="D13" s="28">
        <v>4009</v>
      </c>
      <c r="E13" s="28">
        <v>4573</v>
      </c>
      <c r="F13" s="28">
        <v>4689</v>
      </c>
      <c r="G13" s="28">
        <v>4238</v>
      </c>
      <c r="H13" s="28">
        <v>3994</v>
      </c>
      <c r="I13" s="28">
        <v>3875</v>
      </c>
      <c r="J13" s="28">
        <v>4276</v>
      </c>
      <c r="K13" s="28">
        <v>4639</v>
      </c>
      <c r="L13" s="28">
        <v>3437</v>
      </c>
      <c r="M13" s="28">
        <v>3956</v>
      </c>
      <c r="N13" s="28">
        <v>3209</v>
      </c>
      <c r="O13" s="28">
        <v>3475</v>
      </c>
      <c r="P13" s="28">
        <v>3803</v>
      </c>
      <c r="Q13" s="28">
        <v>3690</v>
      </c>
      <c r="R13" s="28">
        <v>4334</v>
      </c>
      <c r="S13" s="28">
        <v>4476</v>
      </c>
      <c r="T13" s="28">
        <v>3112</v>
      </c>
      <c r="U13" s="28">
        <v>3991</v>
      </c>
      <c r="V13" s="28">
        <v>4271</v>
      </c>
      <c r="W13" s="28">
        <v>4266</v>
      </c>
      <c r="X13" s="28">
        <v>3600</v>
      </c>
      <c r="Y13" s="28">
        <v>3904</v>
      </c>
      <c r="Z13" s="28">
        <v>3215</v>
      </c>
      <c r="AA13" s="28">
        <v>3234</v>
      </c>
      <c r="AB13" s="28">
        <v>3701</v>
      </c>
      <c r="AC13" s="28">
        <v>3321</v>
      </c>
      <c r="AD13" s="28">
        <v>1936</v>
      </c>
      <c r="AE13" s="28">
        <v>2379</v>
      </c>
      <c r="AF13" s="28">
        <v>4783</v>
      </c>
      <c r="AG13" s="28">
        <v>3574</v>
      </c>
      <c r="AH13" s="28">
        <v>3939</v>
      </c>
      <c r="AI13" s="28">
        <v>4514</v>
      </c>
      <c r="AJ13" s="28">
        <v>2693</v>
      </c>
      <c r="AK13" s="28">
        <v>3711</v>
      </c>
      <c r="AL13" s="28">
        <v>3662</v>
      </c>
      <c r="AM13" s="28">
        <v>2558</v>
      </c>
      <c r="AN13" s="28">
        <v>4335</v>
      </c>
      <c r="AO13" s="28">
        <v>4046</v>
      </c>
      <c r="AP13" s="28">
        <v>3202</v>
      </c>
      <c r="AQ13" s="28">
        <v>3373</v>
      </c>
      <c r="AR13" s="28">
        <v>3381</v>
      </c>
      <c r="AS13" s="28">
        <v>3871</v>
      </c>
      <c r="AT13" s="28">
        <v>3288</v>
      </c>
      <c r="AU13" s="28">
        <v>2424</v>
      </c>
      <c r="AV13" s="28">
        <v>5035</v>
      </c>
      <c r="AW13" s="28">
        <v>4122</v>
      </c>
      <c r="AX13" s="28">
        <v>1346</v>
      </c>
      <c r="AY13" s="28">
        <v>5021</v>
      </c>
      <c r="AZ13" s="28">
        <v>3375</v>
      </c>
      <c r="BA13" s="28">
        <v>2607</v>
      </c>
      <c r="BB13" s="28">
        <v>3314</v>
      </c>
      <c r="BC13" s="28">
        <v>3792</v>
      </c>
      <c r="BD13" s="28">
        <v>3931</v>
      </c>
      <c r="BE13" s="28">
        <v>2900</v>
      </c>
      <c r="BF13" s="28">
        <v>3690</v>
      </c>
      <c r="BG13" s="28">
        <v>1694</v>
      </c>
      <c r="BH13" s="28">
        <v>4531</v>
      </c>
      <c r="BI13" s="28">
        <v>3634</v>
      </c>
      <c r="BJ13" s="28">
        <v>3842</v>
      </c>
      <c r="BK13" s="28">
        <v>3924</v>
      </c>
      <c r="BL13" s="28">
        <v>2910</v>
      </c>
      <c r="BM13" s="28">
        <v>3899</v>
      </c>
      <c r="BN13" s="28">
        <v>1883</v>
      </c>
      <c r="BO13" s="28">
        <v>3821</v>
      </c>
      <c r="BP13" s="28">
        <v>5146</v>
      </c>
      <c r="BQ13" s="28">
        <v>3342</v>
      </c>
      <c r="BR13" s="28">
        <v>3185</v>
      </c>
      <c r="BS13" s="28">
        <v>2976</v>
      </c>
      <c r="BT13" s="28">
        <v>5286</v>
      </c>
      <c r="BU13" s="28">
        <v>2807</v>
      </c>
      <c r="BV13" s="28">
        <v>3137</v>
      </c>
      <c r="BW13" s="28">
        <v>4519</v>
      </c>
      <c r="BX13" s="28">
        <v>2322</v>
      </c>
      <c r="BY13" s="28">
        <v>2545</v>
      </c>
      <c r="BZ13" s="28">
        <v>4019</v>
      </c>
      <c r="CA13" s="28">
        <v>2860</v>
      </c>
      <c r="CB13" s="28">
        <v>3070</v>
      </c>
      <c r="CC13" s="28">
        <v>3620</v>
      </c>
      <c r="CD13" s="28">
        <v>2504</v>
      </c>
      <c r="CE13" s="28">
        <v>3675</v>
      </c>
      <c r="CF13" s="28">
        <v>4194</v>
      </c>
      <c r="CG13" s="28">
        <v>3535</v>
      </c>
      <c r="CH13" s="28">
        <v>2705</v>
      </c>
      <c r="CI13" s="28">
        <v>3997</v>
      </c>
      <c r="CJ13" s="28">
        <v>4131</v>
      </c>
      <c r="CK13" s="28">
        <v>2115</v>
      </c>
      <c r="CL13" s="28">
        <v>1669</v>
      </c>
      <c r="CM13" s="28">
        <v>700</v>
      </c>
      <c r="CN13" s="28">
        <v>1543</v>
      </c>
      <c r="CO13" s="28">
        <v>1396</v>
      </c>
      <c r="CP13" s="28">
        <v>2123</v>
      </c>
      <c r="CQ13" s="28">
        <v>2127</v>
      </c>
      <c r="CR13" s="28">
        <v>4299</v>
      </c>
      <c r="CS13" s="28">
        <v>3533</v>
      </c>
      <c r="CT13" s="28">
        <v>3675</v>
      </c>
      <c r="CU13" s="28">
        <v>992</v>
      </c>
      <c r="CV13" s="28">
        <v>2291</v>
      </c>
      <c r="CW13" s="28">
        <v>3108</v>
      </c>
      <c r="CX13" s="28">
        <v>2875</v>
      </c>
      <c r="CY13" s="28">
        <v>1390</v>
      </c>
      <c r="CZ13" s="28">
        <v>1742</v>
      </c>
      <c r="DA13" s="28">
        <v>3648</v>
      </c>
      <c r="DB13" s="28">
        <v>3236</v>
      </c>
      <c r="DC13" s="28">
        <v>2226</v>
      </c>
      <c r="DD13" s="28">
        <v>2280</v>
      </c>
      <c r="DE13" s="28">
        <v>1773</v>
      </c>
      <c r="DF13" s="28">
        <v>2557</v>
      </c>
      <c r="DG13" s="28">
        <v>2945</v>
      </c>
      <c r="DH13" s="28">
        <v>2644</v>
      </c>
      <c r="DI13" s="28">
        <v>2985</v>
      </c>
      <c r="DJ13" s="28">
        <v>1550</v>
      </c>
      <c r="DK13" s="28">
        <v>3304</v>
      </c>
      <c r="DL13" s="28">
        <v>1288</v>
      </c>
      <c r="DM13" s="28">
        <v>1287</v>
      </c>
      <c r="DN13" s="28">
        <v>1304</v>
      </c>
      <c r="DO13" s="28">
        <v>3026</v>
      </c>
      <c r="DP13" s="28">
        <v>3719</v>
      </c>
      <c r="DQ13" s="28">
        <v>2367</v>
      </c>
      <c r="DR13" s="28">
        <v>2404</v>
      </c>
      <c r="DS13" s="28">
        <v>1955</v>
      </c>
      <c r="DT13" s="28">
        <v>2295</v>
      </c>
      <c r="DU13" s="28">
        <v>2009</v>
      </c>
      <c r="DV13" s="28">
        <v>2684</v>
      </c>
      <c r="DW13" s="28">
        <v>4245</v>
      </c>
      <c r="DX13" s="28">
        <v>3332</v>
      </c>
      <c r="DY13" s="28">
        <v>2016</v>
      </c>
      <c r="DZ13" s="28">
        <v>2374</v>
      </c>
      <c r="EA13" s="28">
        <v>2966</v>
      </c>
      <c r="EB13" s="28">
        <v>1946</v>
      </c>
      <c r="EC13" s="28">
        <v>1454</v>
      </c>
      <c r="ED13" s="28">
        <v>1733</v>
      </c>
      <c r="EE13" s="28">
        <v>0</v>
      </c>
      <c r="EF13" s="28">
        <v>1673</v>
      </c>
      <c r="EG13" s="28">
        <v>1730</v>
      </c>
      <c r="EH13" s="28">
        <v>1743</v>
      </c>
      <c r="EI13" s="28">
        <v>2030</v>
      </c>
      <c r="EJ13" s="28">
        <v>1755</v>
      </c>
      <c r="EK13" s="28">
        <v>1952</v>
      </c>
      <c r="EL13" s="28">
        <v>2668</v>
      </c>
      <c r="EM13" s="28">
        <v>3071</v>
      </c>
      <c r="EN13" s="28">
        <v>3360</v>
      </c>
      <c r="EO13" s="28">
        <v>2312</v>
      </c>
      <c r="EP13" s="28">
        <v>3654</v>
      </c>
      <c r="EQ13" s="28">
        <v>2008</v>
      </c>
      <c r="ER13" s="28">
        <v>3373</v>
      </c>
      <c r="ES13" s="28">
        <v>3741</v>
      </c>
      <c r="ET13" s="28">
        <v>3095</v>
      </c>
      <c r="EU13" s="28">
        <v>2097</v>
      </c>
      <c r="EV13" s="28">
        <v>4045</v>
      </c>
      <c r="EW13" s="28">
        <v>3040</v>
      </c>
      <c r="EX13" s="28">
        <v>3769</v>
      </c>
      <c r="EY13" s="28">
        <v>2991</v>
      </c>
      <c r="EZ13" s="28">
        <v>2396</v>
      </c>
      <c r="FA13" s="28">
        <v>1534</v>
      </c>
      <c r="FB13" s="28">
        <v>2776</v>
      </c>
      <c r="FC13" s="28">
        <v>2044</v>
      </c>
      <c r="FD13" s="28">
        <v>2302</v>
      </c>
      <c r="FE13" s="28">
        <v>2054</v>
      </c>
      <c r="FF13" s="28">
        <v>2059</v>
      </c>
      <c r="FG13" s="28">
        <v>2094</v>
      </c>
      <c r="FH13" s="28"/>
      <c r="FI13" s="28"/>
      <c r="FJ13" s="28"/>
    </row>
    <row r="14" spans="1:166" x14ac:dyDescent="0.2">
      <c r="A14" t="s">
        <v>139</v>
      </c>
      <c r="B14" t="s">
        <v>138</v>
      </c>
      <c r="C14" s="28">
        <v>0</v>
      </c>
      <c r="D14" s="28">
        <v>0</v>
      </c>
      <c r="E14" s="28">
        <v>0</v>
      </c>
      <c r="F14" s="28">
        <v>0</v>
      </c>
      <c r="G14" s="28">
        <v>0</v>
      </c>
      <c r="H14" s="28">
        <v>0</v>
      </c>
      <c r="I14" s="28">
        <v>0</v>
      </c>
      <c r="J14" s="28">
        <v>0</v>
      </c>
      <c r="K14" s="28">
        <v>80</v>
      </c>
      <c r="L14" s="28">
        <v>0</v>
      </c>
      <c r="M14" s="28">
        <v>0</v>
      </c>
      <c r="N14" s="28">
        <v>63</v>
      </c>
      <c r="O14" s="28">
        <v>58</v>
      </c>
      <c r="P14" s="28">
        <v>0</v>
      </c>
      <c r="Q14" s="28">
        <v>35</v>
      </c>
      <c r="R14" s="28">
        <v>0</v>
      </c>
      <c r="S14" s="28">
        <v>0</v>
      </c>
      <c r="T14" s="28">
        <v>50</v>
      </c>
      <c r="U14" s="28">
        <v>38</v>
      </c>
      <c r="V14" s="28">
        <v>0</v>
      </c>
      <c r="W14" s="28">
        <v>0</v>
      </c>
      <c r="X14" s="28">
        <v>0</v>
      </c>
      <c r="Y14" s="28">
        <v>0</v>
      </c>
      <c r="Z14" s="28">
        <v>0</v>
      </c>
      <c r="AA14" s="28">
        <v>0</v>
      </c>
      <c r="AB14" s="28">
        <v>0</v>
      </c>
      <c r="AC14" s="28">
        <v>35</v>
      </c>
      <c r="AD14" s="28">
        <v>0</v>
      </c>
      <c r="AE14" s="28">
        <v>41</v>
      </c>
      <c r="AF14" s="28">
        <v>0</v>
      </c>
      <c r="AG14" s="28">
        <v>0</v>
      </c>
      <c r="AH14" s="28">
        <v>0</v>
      </c>
      <c r="AI14" s="28">
        <v>0</v>
      </c>
      <c r="AJ14" s="28">
        <v>0</v>
      </c>
      <c r="AK14" s="28">
        <v>0</v>
      </c>
      <c r="AL14" s="28">
        <v>0</v>
      </c>
      <c r="AM14" s="28">
        <v>0</v>
      </c>
      <c r="AN14" s="28">
        <v>0</v>
      </c>
      <c r="AO14" s="28">
        <v>0</v>
      </c>
      <c r="AP14" s="28">
        <v>0</v>
      </c>
      <c r="AQ14" s="28">
        <v>0</v>
      </c>
      <c r="AR14" s="28">
        <v>0</v>
      </c>
      <c r="AS14" s="28">
        <v>0</v>
      </c>
      <c r="AT14" s="28">
        <v>0</v>
      </c>
      <c r="AU14" s="28">
        <v>0</v>
      </c>
      <c r="AV14" s="28">
        <v>0</v>
      </c>
      <c r="AW14" s="28">
        <v>0</v>
      </c>
      <c r="AX14" s="28">
        <v>0</v>
      </c>
      <c r="AY14" s="28">
        <v>0</v>
      </c>
      <c r="AZ14" s="28">
        <v>0</v>
      </c>
      <c r="BA14" s="28">
        <v>0</v>
      </c>
      <c r="BB14" s="28">
        <v>0</v>
      </c>
      <c r="BC14" s="28">
        <v>0</v>
      </c>
      <c r="BD14" s="28">
        <v>0</v>
      </c>
      <c r="BE14" s="28">
        <v>0</v>
      </c>
      <c r="BF14" s="28">
        <v>0</v>
      </c>
      <c r="BG14" s="28">
        <v>0</v>
      </c>
      <c r="BH14" s="28">
        <v>0</v>
      </c>
      <c r="BI14" s="28">
        <v>0</v>
      </c>
      <c r="BJ14" s="28">
        <v>0</v>
      </c>
      <c r="BK14" s="28">
        <v>0</v>
      </c>
      <c r="BL14" s="28">
        <v>0</v>
      </c>
      <c r="BM14" s="28">
        <v>0</v>
      </c>
      <c r="BN14" s="28">
        <v>0</v>
      </c>
      <c r="BO14" s="28">
        <v>0</v>
      </c>
      <c r="BP14" s="28">
        <v>0</v>
      </c>
      <c r="BQ14" s="28">
        <v>0</v>
      </c>
      <c r="BR14" s="28">
        <v>0</v>
      </c>
      <c r="BS14" s="28">
        <v>0</v>
      </c>
      <c r="BT14" s="28">
        <v>0</v>
      </c>
      <c r="BU14" s="28">
        <v>0</v>
      </c>
      <c r="BV14" s="28">
        <v>0</v>
      </c>
      <c r="BW14" s="28">
        <v>0</v>
      </c>
      <c r="BX14" s="28">
        <v>0</v>
      </c>
      <c r="BY14" s="28">
        <v>0</v>
      </c>
      <c r="BZ14" s="28">
        <v>0</v>
      </c>
      <c r="CA14" s="28">
        <v>0</v>
      </c>
      <c r="CB14" s="28">
        <v>0</v>
      </c>
      <c r="CC14" s="28">
        <v>0</v>
      </c>
      <c r="CD14" s="28">
        <v>0</v>
      </c>
      <c r="CE14" s="28">
        <v>0</v>
      </c>
      <c r="CF14" s="28">
        <v>0</v>
      </c>
      <c r="CG14" s="28">
        <v>0</v>
      </c>
      <c r="CH14" s="28">
        <v>0</v>
      </c>
      <c r="CI14" s="28">
        <v>0</v>
      </c>
      <c r="CJ14" s="28">
        <v>0</v>
      </c>
      <c r="CK14" s="28">
        <v>0</v>
      </c>
      <c r="CL14" s="28">
        <v>0</v>
      </c>
      <c r="CM14" s="28">
        <v>311</v>
      </c>
      <c r="CN14" s="28">
        <v>215</v>
      </c>
      <c r="CO14" s="28">
        <v>0</v>
      </c>
      <c r="CP14" s="28">
        <v>270</v>
      </c>
      <c r="CQ14" s="28">
        <v>0</v>
      </c>
      <c r="CR14" s="28">
        <v>0</v>
      </c>
      <c r="CS14" s="28">
        <v>0</v>
      </c>
      <c r="CT14" s="28">
        <v>0</v>
      </c>
      <c r="CU14" s="28">
        <v>80</v>
      </c>
      <c r="CV14" s="28">
        <v>83</v>
      </c>
      <c r="CW14" s="28">
        <v>0</v>
      </c>
      <c r="CX14" s="28">
        <v>86</v>
      </c>
      <c r="CY14" s="28">
        <v>11</v>
      </c>
      <c r="CZ14" s="28">
        <v>0</v>
      </c>
      <c r="DA14" s="28">
        <v>105</v>
      </c>
      <c r="DB14" s="28">
        <v>47</v>
      </c>
      <c r="DC14" s="28">
        <v>39</v>
      </c>
      <c r="DD14" s="28">
        <v>146</v>
      </c>
      <c r="DE14" s="28">
        <v>60</v>
      </c>
      <c r="DF14" s="28">
        <v>75</v>
      </c>
      <c r="DG14" s="28">
        <v>75</v>
      </c>
      <c r="DH14" s="28">
        <v>64</v>
      </c>
      <c r="DI14" s="28">
        <v>75</v>
      </c>
      <c r="DJ14" s="28">
        <v>99</v>
      </c>
      <c r="DK14" s="28">
        <v>58</v>
      </c>
      <c r="DL14" s="28">
        <v>94</v>
      </c>
      <c r="DM14" s="28">
        <v>58</v>
      </c>
      <c r="DN14" s="28">
        <v>0</v>
      </c>
      <c r="DO14" s="28">
        <v>93</v>
      </c>
      <c r="DP14" s="28">
        <v>40</v>
      </c>
      <c r="DQ14" s="28">
        <v>58</v>
      </c>
      <c r="DR14" s="28">
        <v>47</v>
      </c>
      <c r="DS14" s="28">
        <v>124</v>
      </c>
      <c r="DT14" s="28">
        <v>47</v>
      </c>
      <c r="DU14" s="28">
        <v>65</v>
      </c>
      <c r="DV14" s="28">
        <v>45</v>
      </c>
      <c r="DW14" s="28">
        <v>154</v>
      </c>
      <c r="DX14" s="28">
        <v>21</v>
      </c>
      <c r="DY14" s="28">
        <v>47</v>
      </c>
      <c r="DZ14" s="28">
        <v>102</v>
      </c>
      <c r="EA14" s="28">
        <v>47</v>
      </c>
      <c r="EB14" s="28">
        <v>46</v>
      </c>
      <c r="EC14" s="28">
        <v>70</v>
      </c>
      <c r="ED14" s="28">
        <v>0</v>
      </c>
      <c r="EE14" s="28">
        <v>0</v>
      </c>
      <c r="EF14" s="28">
        <v>0</v>
      </c>
      <c r="EG14" s="28">
        <v>0</v>
      </c>
      <c r="EH14" s="28">
        <v>0</v>
      </c>
      <c r="EI14" s="28">
        <v>0</v>
      </c>
      <c r="EJ14" s="28">
        <v>0</v>
      </c>
      <c r="EK14" s="28">
        <v>0</v>
      </c>
      <c r="EL14" s="28">
        <v>0</v>
      </c>
      <c r="EM14" s="28">
        <v>62</v>
      </c>
      <c r="EN14" s="28">
        <v>0</v>
      </c>
      <c r="EO14" s="28">
        <v>0</v>
      </c>
      <c r="EP14" s="28">
        <v>0</v>
      </c>
      <c r="EQ14" s="28">
        <v>0</v>
      </c>
      <c r="ER14" s="28">
        <v>0</v>
      </c>
      <c r="ES14" s="28">
        <v>0</v>
      </c>
      <c r="ET14" s="28">
        <v>0</v>
      </c>
      <c r="EU14" s="28">
        <v>0</v>
      </c>
      <c r="EV14" s="28">
        <v>0</v>
      </c>
      <c r="EW14" s="28">
        <v>0</v>
      </c>
      <c r="EX14" s="28">
        <v>0</v>
      </c>
      <c r="EY14" s="28">
        <v>150</v>
      </c>
      <c r="EZ14" s="28">
        <v>0</v>
      </c>
      <c r="FA14" s="28">
        <v>88</v>
      </c>
      <c r="FB14" s="28">
        <v>0</v>
      </c>
      <c r="FC14" s="28">
        <v>0</v>
      </c>
      <c r="FD14" s="28">
        <v>0</v>
      </c>
      <c r="FE14" s="28">
        <v>0</v>
      </c>
      <c r="FF14" s="28">
        <v>0</v>
      </c>
      <c r="FG14" s="28">
        <v>0</v>
      </c>
      <c r="FH14" s="28"/>
      <c r="FI14" s="28"/>
      <c r="FJ14" s="28"/>
    </row>
    <row r="15" spans="1:166" x14ac:dyDescent="0.2">
      <c r="A15" t="s">
        <v>140</v>
      </c>
      <c r="B15" t="s">
        <v>138</v>
      </c>
      <c r="C15" s="28">
        <v>241</v>
      </c>
      <c r="D15" s="28">
        <v>0</v>
      </c>
      <c r="E15" s="28">
        <v>0</v>
      </c>
      <c r="F15" s="28">
        <v>607</v>
      </c>
      <c r="G15" s="28">
        <v>0</v>
      </c>
      <c r="H15" s="28">
        <v>312</v>
      </c>
      <c r="I15" s="28">
        <v>0</v>
      </c>
      <c r="J15" s="28">
        <v>0</v>
      </c>
      <c r="K15" s="28">
        <v>319</v>
      </c>
      <c r="L15" s="28">
        <v>304</v>
      </c>
      <c r="M15" s="28">
        <v>0</v>
      </c>
      <c r="N15" s="28">
        <v>539</v>
      </c>
      <c r="O15" s="28">
        <v>675</v>
      </c>
      <c r="P15" s="28">
        <v>308</v>
      </c>
      <c r="Q15" s="28">
        <v>302</v>
      </c>
      <c r="R15" s="28">
        <v>310</v>
      </c>
      <c r="S15" s="28">
        <v>252</v>
      </c>
      <c r="T15" s="28">
        <v>306</v>
      </c>
      <c r="U15" s="28">
        <v>565</v>
      </c>
      <c r="V15" s="28">
        <v>151</v>
      </c>
      <c r="W15" s="28">
        <v>304</v>
      </c>
      <c r="X15" s="28">
        <v>619</v>
      </c>
      <c r="Y15" s="28">
        <v>200</v>
      </c>
      <c r="Z15" s="28">
        <v>333</v>
      </c>
      <c r="AA15" s="28">
        <v>590</v>
      </c>
      <c r="AB15" s="28">
        <v>327</v>
      </c>
      <c r="AC15" s="28">
        <v>464</v>
      </c>
      <c r="AD15" s="28">
        <v>466</v>
      </c>
      <c r="AE15" s="28">
        <v>505</v>
      </c>
      <c r="AF15" s="28">
        <v>314</v>
      </c>
      <c r="AG15" s="28">
        <v>0</v>
      </c>
      <c r="AH15" s="28">
        <v>592</v>
      </c>
      <c r="AI15" s="28">
        <v>213</v>
      </c>
      <c r="AJ15" s="28">
        <v>0</v>
      </c>
      <c r="AK15" s="28">
        <v>0</v>
      </c>
      <c r="AL15" s="28">
        <v>310</v>
      </c>
      <c r="AM15" s="28">
        <v>0</v>
      </c>
      <c r="AN15" s="28">
        <v>0</v>
      </c>
      <c r="AO15" s="28">
        <v>413</v>
      </c>
      <c r="AP15" s="28">
        <v>0</v>
      </c>
      <c r="AQ15" s="28">
        <v>0</v>
      </c>
      <c r="AR15" s="28">
        <v>0</v>
      </c>
      <c r="AS15" s="28">
        <v>453</v>
      </c>
      <c r="AT15" s="28">
        <v>76</v>
      </c>
      <c r="AU15" s="28">
        <v>196</v>
      </c>
      <c r="AV15" s="28">
        <v>318</v>
      </c>
      <c r="AW15" s="28">
        <v>152</v>
      </c>
      <c r="AX15" s="28">
        <v>0</v>
      </c>
      <c r="AY15" s="28">
        <v>278</v>
      </c>
      <c r="AZ15" s="28">
        <v>626</v>
      </c>
      <c r="BA15" s="28">
        <v>0</v>
      </c>
      <c r="BB15" s="28">
        <v>0</v>
      </c>
      <c r="BC15" s="28">
        <v>627</v>
      </c>
      <c r="BD15" s="28">
        <v>626</v>
      </c>
      <c r="BE15" s="28">
        <v>506</v>
      </c>
      <c r="BF15" s="28">
        <v>0</v>
      </c>
      <c r="BG15" s="28">
        <v>319</v>
      </c>
      <c r="BH15" s="28">
        <v>297</v>
      </c>
      <c r="BI15" s="28">
        <v>594</v>
      </c>
      <c r="BJ15" s="28">
        <v>0</v>
      </c>
      <c r="BK15" s="28">
        <v>315</v>
      </c>
      <c r="BL15" s="28">
        <v>311</v>
      </c>
      <c r="BM15" s="28">
        <v>0</v>
      </c>
      <c r="BN15" s="28">
        <v>298</v>
      </c>
      <c r="BO15" s="28">
        <v>300</v>
      </c>
      <c r="BP15" s="28">
        <v>325</v>
      </c>
      <c r="BQ15" s="28">
        <v>0</v>
      </c>
      <c r="BR15" s="28">
        <v>0</v>
      </c>
      <c r="BS15" s="28">
        <v>0</v>
      </c>
      <c r="BT15" s="28">
        <v>0</v>
      </c>
      <c r="BU15" s="28">
        <v>301</v>
      </c>
      <c r="BV15" s="28">
        <v>0</v>
      </c>
      <c r="BW15" s="28">
        <v>0</v>
      </c>
      <c r="BX15" s="28">
        <v>310</v>
      </c>
      <c r="BY15" s="28">
        <v>0</v>
      </c>
      <c r="BZ15" s="28">
        <v>0</v>
      </c>
      <c r="CA15" s="28">
        <v>625</v>
      </c>
      <c r="CB15" s="28">
        <v>0</v>
      </c>
      <c r="CC15" s="28">
        <v>315</v>
      </c>
      <c r="CD15" s="28">
        <v>645</v>
      </c>
      <c r="CE15" s="28">
        <v>328</v>
      </c>
      <c r="CF15" s="28">
        <v>315</v>
      </c>
      <c r="CG15" s="28">
        <v>0</v>
      </c>
      <c r="CH15" s="28">
        <v>320</v>
      </c>
      <c r="CI15" s="28">
        <v>314</v>
      </c>
      <c r="CJ15" s="28">
        <v>315</v>
      </c>
      <c r="CK15" s="28">
        <v>300</v>
      </c>
      <c r="CL15" s="28">
        <v>1095</v>
      </c>
      <c r="CM15" s="28">
        <v>1004</v>
      </c>
      <c r="CN15" s="28">
        <v>1347</v>
      </c>
      <c r="CO15" s="28">
        <v>1030</v>
      </c>
      <c r="CP15" s="28">
        <v>514</v>
      </c>
      <c r="CQ15" s="28">
        <v>489</v>
      </c>
      <c r="CR15" s="28">
        <v>459</v>
      </c>
      <c r="CS15" s="28">
        <v>0</v>
      </c>
      <c r="CT15" s="28">
        <v>314</v>
      </c>
      <c r="CU15" s="28">
        <v>315</v>
      </c>
      <c r="CV15" s="28">
        <v>286</v>
      </c>
      <c r="CW15" s="28">
        <v>0</v>
      </c>
      <c r="CX15" s="28">
        <v>563</v>
      </c>
      <c r="CY15" s="28">
        <v>327</v>
      </c>
      <c r="CZ15" s="28">
        <v>0</v>
      </c>
      <c r="DA15" s="28">
        <v>350</v>
      </c>
      <c r="DB15" s="28">
        <v>174</v>
      </c>
      <c r="DC15" s="28">
        <v>639</v>
      </c>
      <c r="DD15" s="28">
        <v>468</v>
      </c>
      <c r="DE15" s="28">
        <v>315</v>
      </c>
      <c r="DF15" s="28">
        <v>315</v>
      </c>
      <c r="DG15" s="28">
        <v>315</v>
      </c>
      <c r="DH15" s="28">
        <v>315</v>
      </c>
      <c r="DI15" s="28">
        <v>672</v>
      </c>
      <c r="DJ15" s="28">
        <v>315</v>
      </c>
      <c r="DK15" s="28">
        <v>390</v>
      </c>
      <c r="DL15" s="28">
        <v>370</v>
      </c>
      <c r="DM15" s="28">
        <v>480</v>
      </c>
      <c r="DN15" s="28">
        <v>664</v>
      </c>
      <c r="DO15" s="28">
        <v>0</v>
      </c>
      <c r="DP15" s="28">
        <v>415</v>
      </c>
      <c r="DQ15" s="28">
        <v>453</v>
      </c>
      <c r="DR15" s="28">
        <v>446</v>
      </c>
      <c r="DS15" s="28">
        <v>738</v>
      </c>
      <c r="DT15" s="28">
        <v>415</v>
      </c>
      <c r="DU15" s="28">
        <v>515</v>
      </c>
      <c r="DV15" s="28">
        <v>432</v>
      </c>
      <c r="DW15" s="28">
        <v>455</v>
      </c>
      <c r="DX15" s="28">
        <v>655</v>
      </c>
      <c r="DY15" s="28">
        <v>1047</v>
      </c>
      <c r="DZ15" s="28">
        <v>1065</v>
      </c>
      <c r="EA15" s="28">
        <v>638</v>
      </c>
      <c r="EB15" s="28">
        <v>790</v>
      </c>
      <c r="EC15" s="28">
        <v>605</v>
      </c>
      <c r="ED15" s="28">
        <v>169</v>
      </c>
      <c r="EE15" s="28">
        <v>847</v>
      </c>
      <c r="EF15" s="28">
        <v>630</v>
      </c>
      <c r="EG15" s="28">
        <v>418</v>
      </c>
      <c r="EH15" s="28">
        <v>1028</v>
      </c>
      <c r="EI15" s="28">
        <v>300</v>
      </c>
      <c r="EJ15" s="28">
        <v>376</v>
      </c>
      <c r="EK15" s="28">
        <v>508</v>
      </c>
      <c r="EL15" s="28">
        <v>1166</v>
      </c>
      <c r="EM15" s="28">
        <v>281</v>
      </c>
      <c r="EN15" s="28">
        <v>134</v>
      </c>
      <c r="EO15" s="28">
        <v>99</v>
      </c>
      <c r="EP15" s="28">
        <v>624</v>
      </c>
      <c r="EQ15" s="28">
        <v>953</v>
      </c>
      <c r="ER15" s="28">
        <v>130</v>
      </c>
      <c r="ES15" s="28">
        <v>938</v>
      </c>
      <c r="ET15" s="28">
        <v>311</v>
      </c>
      <c r="EU15" s="28">
        <v>680</v>
      </c>
      <c r="EV15" s="28">
        <v>834</v>
      </c>
      <c r="EW15" s="28">
        <v>770</v>
      </c>
      <c r="EX15" s="28">
        <v>588</v>
      </c>
      <c r="EY15" s="28">
        <v>510</v>
      </c>
      <c r="EZ15" s="28">
        <v>714</v>
      </c>
      <c r="FA15" s="28">
        <v>1044</v>
      </c>
      <c r="FB15" s="28">
        <v>533</v>
      </c>
      <c r="FC15" s="28">
        <v>536</v>
      </c>
      <c r="FD15" s="28">
        <v>465</v>
      </c>
      <c r="FE15" s="28">
        <v>769</v>
      </c>
      <c r="FF15" s="28">
        <v>726</v>
      </c>
      <c r="FG15" s="28">
        <v>829</v>
      </c>
      <c r="FH15" s="28"/>
      <c r="FI15" s="28"/>
      <c r="FJ15" s="28"/>
    </row>
    <row r="16" spans="1:166" x14ac:dyDescent="0.2">
      <c r="A16" t="s">
        <v>141</v>
      </c>
      <c r="B16" t="s">
        <v>138</v>
      </c>
      <c r="C16" s="28">
        <v>0</v>
      </c>
      <c r="D16" s="28">
        <v>0</v>
      </c>
      <c r="E16" s="28">
        <v>0</v>
      </c>
      <c r="F16" s="28">
        <v>0</v>
      </c>
      <c r="G16" s="28">
        <v>0</v>
      </c>
      <c r="H16" s="28">
        <v>0</v>
      </c>
      <c r="I16" s="28">
        <v>367</v>
      </c>
      <c r="J16" s="28">
        <v>0</v>
      </c>
      <c r="K16" s="28">
        <v>217</v>
      </c>
      <c r="L16" s="28">
        <v>0</v>
      </c>
      <c r="M16" s="28">
        <v>0</v>
      </c>
      <c r="N16" s="28">
        <v>0</v>
      </c>
      <c r="O16" s="28">
        <v>64</v>
      </c>
      <c r="P16" s="28">
        <v>0</v>
      </c>
      <c r="Q16" s="28">
        <v>0</v>
      </c>
      <c r="R16" s="28">
        <v>0</v>
      </c>
      <c r="S16" s="28">
        <v>98</v>
      </c>
      <c r="T16" s="28">
        <v>203</v>
      </c>
      <c r="U16" s="28">
        <v>0</v>
      </c>
      <c r="V16" s="28">
        <v>0</v>
      </c>
      <c r="W16" s="28">
        <v>0</v>
      </c>
      <c r="X16" s="28">
        <v>0</v>
      </c>
      <c r="Y16" s="28">
        <v>0</v>
      </c>
      <c r="Z16" s="28">
        <v>0</v>
      </c>
      <c r="AA16" s="28">
        <v>0</v>
      </c>
      <c r="AB16" s="28">
        <v>0</v>
      </c>
      <c r="AC16" s="28">
        <v>0</v>
      </c>
      <c r="AD16" s="28">
        <v>0</v>
      </c>
      <c r="AE16" s="28">
        <v>95</v>
      </c>
      <c r="AF16" s="28">
        <v>101</v>
      </c>
      <c r="AG16" s="28">
        <v>0</v>
      </c>
      <c r="AH16" s="28">
        <v>0</v>
      </c>
      <c r="AI16" s="28">
        <v>0</v>
      </c>
      <c r="AJ16" s="28">
        <v>0</v>
      </c>
      <c r="AK16" s="28">
        <v>0</v>
      </c>
      <c r="AL16" s="28">
        <v>0</v>
      </c>
      <c r="AM16" s="28">
        <v>78</v>
      </c>
      <c r="AN16" s="28">
        <v>0</v>
      </c>
      <c r="AO16" s="28">
        <v>0</v>
      </c>
      <c r="AP16" s="28">
        <v>0</v>
      </c>
      <c r="AQ16" s="28">
        <v>0</v>
      </c>
      <c r="AR16" s="28">
        <v>0</v>
      </c>
      <c r="AS16" s="28">
        <v>0</v>
      </c>
      <c r="AT16" s="28">
        <v>0</v>
      </c>
      <c r="AU16" s="28">
        <v>0</v>
      </c>
      <c r="AV16" s="28">
        <v>0</v>
      </c>
      <c r="AW16" s="28">
        <v>0</v>
      </c>
      <c r="AX16" s="28">
        <v>0</v>
      </c>
      <c r="AY16" s="28">
        <v>0</v>
      </c>
      <c r="AZ16" s="28">
        <v>0</v>
      </c>
      <c r="BA16" s="28">
        <v>0</v>
      </c>
      <c r="BB16" s="28">
        <v>0</v>
      </c>
      <c r="BC16" s="28">
        <v>0</v>
      </c>
      <c r="BD16" s="28">
        <v>0</v>
      </c>
      <c r="BE16" s="28">
        <v>297</v>
      </c>
      <c r="BF16" s="28">
        <v>0</v>
      </c>
      <c r="BG16" s="28">
        <v>0</v>
      </c>
      <c r="BH16" s="28">
        <v>0</v>
      </c>
      <c r="BI16" s="28">
        <v>0</v>
      </c>
      <c r="BJ16" s="28">
        <v>0</v>
      </c>
      <c r="BK16" s="28">
        <v>0</v>
      </c>
      <c r="BL16" s="28">
        <v>0</v>
      </c>
      <c r="BM16" s="28">
        <v>0</v>
      </c>
      <c r="BN16" s="28">
        <v>0</v>
      </c>
      <c r="BO16" s="28">
        <v>0</v>
      </c>
      <c r="BP16" s="28">
        <v>0</v>
      </c>
      <c r="BQ16" s="28">
        <v>0</v>
      </c>
      <c r="BR16" s="28">
        <v>0</v>
      </c>
      <c r="BS16" s="28">
        <v>0</v>
      </c>
      <c r="BT16" s="28">
        <v>0</v>
      </c>
      <c r="BU16" s="28">
        <v>0</v>
      </c>
      <c r="BV16" s="28">
        <v>0</v>
      </c>
      <c r="BW16" s="28">
        <v>0</v>
      </c>
      <c r="BX16" s="28">
        <v>0</v>
      </c>
      <c r="BY16" s="28">
        <v>0</v>
      </c>
      <c r="BZ16" s="28">
        <v>0</v>
      </c>
      <c r="CA16" s="28">
        <v>68</v>
      </c>
      <c r="CB16" s="28">
        <v>0</v>
      </c>
      <c r="CC16" s="28">
        <v>0</v>
      </c>
      <c r="CD16" s="28">
        <v>0</v>
      </c>
      <c r="CE16" s="28">
        <v>0</v>
      </c>
      <c r="CF16" s="28">
        <v>0</v>
      </c>
      <c r="CG16" s="28">
        <v>0</v>
      </c>
      <c r="CH16" s="28">
        <v>0</v>
      </c>
      <c r="CI16" s="28">
        <v>0</v>
      </c>
      <c r="CJ16" s="28">
        <v>0</v>
      </c>
      <c r="CK16" s="28">
        <v>0</v>
      </c>
      <c r="CL16" s="28">
        <v>0</v>
      </c>
      <c r="CM16" s="28">
        <v>332</v>
      </c>
      <c r="CN16" s="28">
        <v>306</v>
      </c>
      <c r="CO16" s="28">
        <v>516</v>
      </c>
      <c r="CP16" s="28">
        <v>0</v>
      </c>
      <c r="CQ16" s="28">
        <v>334</v>
      </c>
      <c r="CR16" s="28">
        <v>0</v>
      </c>
      <c r="CS16" s="28">
        <v>221</v>
      </c>
      <c r="CT16" s="28">
        <v>0</v>
      </c>
      <c r="CU16" s="28">
        <v>0</v>
      </c>
      <c r="CV16" s="28">
        <v>241</v>
      </c>
      <c r="CW16" s="28">
        <v>0</v>
      </c>
      <c r="CX16" s="28">
        <v>0</v>
      </c>
      <c r="CY16" s="28">
        <v>42</v>
      </c>
      <c r="CZ16" s="28">
        <v>0</v>
      </c>
      <c r="DA16" s="28">
        <v>0</v>
      </c>
      <c r="DB16" s="28">
        <v>45</v>
      </c>
      <c r="DC16" s="28">
        <v>0</v>
      </c>
      <c r="DD16" s="28">
        <v>115</v>
      </c>
      <c r="DE16" s="28">
        <v>82</v>
      </c>
      <c r="DF16" s="28">
        <v>55</v>
      </c>
      <c r="DG16" s="28">
        <v>42</v>
      </c>
      <c r="DH16" s="28">
        <v>65</v>
      </c>
      <c r="DI16" s="28">
        <v>0</v>
      </c>
      <c r="DJ16" s="28">
        <v>0</v>
      </c>
      <c r="DK16" s="28">
        <v>69</v>
      </c>
      <c r="DL16" s="28">
        <v>119</v>
      </c>
      <c r="DM16" s="28">
        <v>45</v>
      </c>
      <c r="DN16" s="28">
        <v>0</v>
      </c>
      <c r="DO16" s="28">
        <v>155</v>
      </c>
      <c r="DP16" s="28">
        <v>68</v>
      </c>
      <c r="DQ16" s="28">
        <v>97</v>
      </c>
      <c r="DR16" s="28">
        <v>80</v>
      </c>
      <c r="DS16" s="28">
        <v>168</v>
      </c>
      <c r="DT16" s="28">
        <v>114</v>
      </c>
      <c r="DU16" s="28">
        <v>107</v>
      </c>
      <c r="DV16" s="28">
        <v>29</v>
      </c>
      <c r="DW16" s="28">
        <v>85</v>
      </c>
      <c r="DX16" s="28">
        <v>0</v>
      </c>
      <c r="DY16" s="28">
        <v>101</v>
      </c>
      <c r="DZ16" s="28">
        <v>83</v>
      </c>
      <c r="EA16" s="28">
        <v>185</v>
      </c>
      <c r="EB16" s="28">
        <v>96</v>
      </c>
      <c r="EC16" s="28">
        <v>65</v>
      </c>
      <c r="ED16" s="28">
        <v>0</v>
      </c>
      <c r="EE16" s="28">
        <v>0</v>
      </c>
      <c r="EF16" s="28">
        <v>0</v>
      </c>
      <c r="EG16" s="28">
        <v>0</v>
      </c>
      <c r="EH16" s="28">
        <v>0</v>
      </c>
      <c r="EI16" s="28">
        <v>0</v>
      </c>
      <c r="EJ16" s="28">
        <v>0</v>
      </c>
      <c r="EK16" s="28">
        <v>0</v>
      </c>
      <c r="EL16" s="28">
        <v>0</v>
      </c>
      <c r="EM16" s="28">
        <v>0</v>
      </c>
      <c r="EN16" s="28">
        <v>0</v>
      </c>
      <c r="EO16" s="28">
        <v>0</v>
      </c>
      <c r="EP16" s="28">
        <v>0</v>
      </c>
      <c r="EQ16" s="28">
        <v>0</v>
      </c>
      <c r="ER16" s="28">
        <v>0</v>
      </c>
      <c r="ES16" s="28">
        <v>0</v>
      </c>
      <c r="ET16" s="28">
        <v>0</v>
      </c>
      <c r="EU16" s="28">
        <v>0</v>
      </c>
      <c r="EV16" s="28">
        <v>0</v>
      </c>
      <c r="EW16" s="28">
        <v>0</v>
      </c>
      <c r="EX16" s="28">
        <v>0</v>
      </c>
      <c r="EY16" s="28">
        <v>0</v>
      </c>
      <c r="EZ16" s="28">
        <v>0</v>
      </c>
      <c r="FA16" s="28">
        <v>0</v>
      </c>
      <c r="FB16" s="28">
        <v>0</v>
      </c>
      <c r="FC16" s="28">
        <v>0</v>
      </c>
      <c r="FD16" s="28">
        <v>0</v>
      </c>
      <c r="FE16" s="28">
        <v>0</v>
      </c>
      <c r="FF16" s="28">
        <v>0</v>
      </c>
      <c r="FG16" s="28">
        <v>0</v>
      </c>
      <c r="FH16" s="28"/>
      <c r="FI16" s="28"/>
      <c r="FJ16" s="28"/>
    </row>
    <row r="17" spans="1:166" x14ac:dyDescent="0.2">
      <c r="A17" t="s">
        <v>142</v>
      </c>
      <c r="B17" t="s">
        <v>138</v>
      </c>
      <c r="C17" s="28">
        <v>0</v>
      </c>
      <c r="D17" s="28">
        <v>0</v>
      </c>
      <c r="E17" s="28">
        <v>0</v>
      </c>
      <c r="F17" s="28">
        <v>0</v>
      </c>
      <c r="G17" s="28">
        <v>0</v>
      </c>
      <c r="H17" s="28">
        <v>0</v>
      </c>
      <c r="I17" s="28">
        <v>0</v>
      </c>
      <c r="J17" s="28">
        <v>0</v>
      </c>
      <c r="K17" s="28">
        <v>0</v>
      </c>
      <c r="L17" s="28">
        <v>0</v>
      </c>
      <c r="M17" s="28">
        <v>0</v>
      </c>
      <c r="N17" s="28">
        <v>0</v>
      </c>
      <c r="O17" s="28">
        <v>0</v>
      </c>
      <c r="P17" s="28">
        <v>0</v>
      </c>
      <c r="Q17" s="28">
        <v>0</v>
      </c>
      <c r="R17" s="28">
        <v>0</v>
      </c>
      <c r="S17" s="28">
        <v>0</v>
      </c>
      <c r="T17" s="28">
        <v>0</v>
      </c>
      <c r="U17" s="28">
        <v>0</v>
      </c>
      <c r="V17" s="28">
        <v>0</v>
      </c>
      <c r="W17" s="28">
        <v>0</v>
      </c>
      <c r="X17" s="28">
        <v>0</v>
      </c>
      <c r="Y17" s="28">
        <v>0</v>
      </c>
      <c r="Z17" s="28">
        <v>0</v>
      </c>
      <c r="AA17" s="28">
        <v>0</v>
      </c>
      <c r="AB17" s="28">
        <v>0</v>
      </c>
      <c r="AC17" s="28">
        <v>0</v>
      </c>
      <c r="AD17" s="28">
        <v>0</v>
      </c>
      <c r="AE17" s="28">
        <v>0</v>
      </c>
      <c r="AF17" s="28">
        <v>0</v>
      </c>
      <c r="AG17" s="28">
        <v>0</v>
      </c>
      <c r="AH17" s="28">
        <v>0</v>
      </c>
      <c r="AI17" s="28">
        <v>0</v>
      </c>
      <c r="AJ17" s="28">
        <v>0</v>
      </c>
      <c r="AK17" s="28">
        <v>0</v>
      </c>
      <c r="AL17" s="28">
        <v>0</v>
      </c>
      <c r="AM17" s="28">
        <v>0</v>
      </c>
      <c r="AN17" s="28">
        <v>0</v>
      </c>
      <c r="AO17" s="28">
        <v>0</v>
      </c>
      <c r="AP17" s="28">
        <v>0</v>
      </c>
      <c r="AQ17" s="28">
        <v>0</v>
      </c>
      <c r="AR17" s="28">
        <v>0</v>
      </c>
      <c r="AS17" s="28">
        <v>0</v>
      </c>
      <c r="AT17" s="28">
        <v>0</v>
      </c>
      <c r="AU17" s="28">
        <v>0</v>
      </c>
      <c r="AV17" s="28">
        <v>0</v>
      </c>
      <c r="AW17" s="28">
        <v>0</v>
      </c>
      <c r="AX17" s="28">
        <v>0</v>
      </c>
      <c r="AY17" s="28">
        <v>0</v>
      </c>
      <c r="AZ17" s="28">
        <v>0</v>
      </c>
      <c r="BA17" s="28">
        <v>0</v>
      </c>
      <c r="BB17" s="28">
        <v>0</v>
      </c>
      <c r="BC17" s="28">
        <v>0</v>
      </c>
      <c r="BD17" s="28">
        <v>0</v>
      </c>
      <c r="BE17" s="28">
        <v>0</v>
      </c>
      <c r="BF17" s="28">
        <v>0</v>
      </c>
      <c r="BG17" s="28">
        <v>0</v>
      </c>
      <c r="BH17" s="28">
        <v>0</v>
      </c>
      <c r="BI17" s="28">
        <v>0</v>
      </c>
      <c r="BJ17" s="28">
        <v>0</v>
      </c>
      <c r="BK17" s="28">
        <v>9</v>
      </c>
      <c r="BL17" s="28">
        <v>8</v>
      </c>
      <c r="BM17" s="28">
        <v>0</v>
      </c>
      <c r="BN17" s="28">
        <v>9</v>
      </c>
      <c r="BO17" s="28">
        <v>0</v>
      </c>
      <c r="BP17" s="28">
        <v>0</v>
      </c>
      <c r="BQ17" s="28">
        <v>0</v>
      </c>
      <c r="BR17" s="28">
        <v>0</v>
      </c>
      <c r="BS17" s="28">
        <v>0</v>
      </c>
      <c r="BT17" s="28">
        <v>0</v>
      </c>
      <c r="BU17" s="28">
        <v>0</v>
      </c>
      <c r="BV17" s="28">
        <v>0</v>
      </c>
      <c r="BW17" s="28">
        <v>0</v>
      </c>
      <c r="BX17" s="28">
        <v>0</v>
      </c>
      <c r="BY17" s="28">
        <v>0</v>
      </c>
      <c r="BZ17" s="28">
        <v>5</v>
      </c>
      <c r="CA17" s="28">
        <v>0</v>
      </c>
      <c r="CB17" s="28">
        <v>0</v>
      </c>
      <c r="CC17" s="28">
        <v>0</v>
      </c>
      <c r="CD17" s="28">
        <v>0</v>
      </c>
      <c r="CE17" s="28">
        <v>0</v>
      </c>
      <c r="CF17" s="28">
        <v>0</v>
      </c>
      <c r="CG17" s="28">
        <v>0</v>
      </c>
      <c r="CH17" s="28">
        <v>0</v>
      </c>
      <c r="CI17" s="28">
        <v>0</v>
      </c>
      <c r="CJ17" s="28">
        <v>0</v>
      </c>
      <c r="CK17" s="28">
        <v>11</v>
      </c>
      <c r="CL17" s="28">
        <v>0</v>
      </c>
      <c r="CM17" s="28">
        <v>0</v>
      </c>
      <c r="CN17" s="28">
        <v>34</v>
      </c>
      <c r="CO17" s="28">
        <v>10</v>
      </c>
      <c r="CP17" s="28">
        <v>12</v>
      </c>
      <c r="CQ17" s="28">
        <v>10</v>
      </c>
      <c r="CR17" s="28">
        <v>9</v>
      </c>
      <c r="CS17" s="28">
        <v>0</v>
      </c>
      <c r="CT17" s="28">
        <v>11</v>
      </c>
      <c r="CU17" s="28">
        <v>0</v>
      </c>
      <c r="CV17" s="28">
        <v>10</v>
      </c>
      <c r="CW17" s="28">
        <v>0</v>
      </c>
      <c r="CX17" s="28">
        <v>0</v>
      </c>
      <c r="CY17" s="28">
        <v>0</v>
      </c>
      <c r="CZ17" s="28">
        <v>0</v>
      </c>
      <c r="DA17" s="28">
        <v>0</v>
      </c>
      <c r="DB17" s="28">
        <v>0</v>
      </c>
      <c r="DC17" s="28">
        <v>0</v>
      </c>
      <c r="DD17" s="28">
        <v>0</v>
      </c>
      <c r="DE17" s="28">
        <v>0</v>
      </c>
      <c r="DF17" s="28">
        <v>10</v>
      </c>
      <c r="DG17" s="28">
        <v>20</v>
      </c>
      <c r="DH17" s="28">
        <v>13</v>
      </c>
      <c r="DI17" s="28">
        <v>18</v>
      </c>
      <c r="DJ17" s="28">
        <v>3</v>
      </c>
      <c r="DK17" s="28">
        <v>18</v>
      </c>
      <c r="DL17" s="28">
        <v>20</v>
      </c>
      <c r="DM17" s="28">
        <v>17</v>
      </c>
      <c r="DN17" s="28">
        <v>19</v>
      </c>
      <c r="DO17" s="28">
        <v>18</v>
      </c>
      <c r="DP17" s="28">
        <v>9</v>
      </c>
      <c r="DQ17" s="28">
        <v>19</v>
      </c>
      <c r="DR17" s="28">
        <v>0</v>
      </c>
      <c r="DS17" s="28">
        <v>20</v>
      </c>
      <c r="DT17" s="28">
        <v>0</v>
      </c>
      <c r="DU17" s="28">
        <v>10</v>
      </c>
      <c r="DV17" s="28">
        <v>0</v>
      </c>
      <c r="DW17" s="28">
        <v>28</v>
      </c>
      <c r="DX17" s="28">
        <v>19</v>
      </c>
      <c r="DY17" s="28">
        <v>0</v>
      </c>
      <c r="DZ17" s="28">
        <v>0</v>
      </c>
      <c r="EA17" s="28">
        <v>18</v>
      </c>
      <c r="EB17" s="28">
        <v>17</v>
      </c>
      <c r="EC17" s="28">
        <v>10</v>
      </c>
      <c r="ED17" s="28">
        <v>5</v>
      </c>
      <c r="EE17" s="28">
        <v>0</v>
      </c>
      <c r="EF17" s="28">
        <v>14</v>
      </c>
      <c r="EG17" s="28">
        <v>0</v>
      </c>
      <c r="EH17" s="28">
        <v>0</v>
      </c>
      <c r="EI17" s="28">
        <v>0</v>
      </c>
      <c r="EJ17" s="28">
        <v>21</v>
      </c>
      <c r="EK17" s="28">
        <v>4</v>
      </c>
      <c r="EL17" s="28">
        <v>0</v>
      </c>
      <c r="EM17" s="28">
        <v>0</v>
      </c>
      <c r="EN17" s="28">
        <v>0</v>
      </c>
      <c r="EO17" s="28">
        <v>0</v>
      </c>
      <c r="EP17" s="28">
        <v>0</v>
      </c>
      <c r="EQ17" s="28">
        <v>0</v>
      </c>
      <c r="ER17" s="28">
        <v>0</v>
      </c>
      <c r="ES17" s="28">
        <v>0</v>
      </c>
      <c r="ET17" s="28">
        <v>0</v>
      </c>
      <c r="EU17" s="28">
        <v>0</v>
      </c>
      <c r="EV17" s="28">
        <v>0</v>
      </c>
      <c r="EW17" s="28">
        <v>0</v>
      </c>
      <c r="EX17" s="28">
        <v>0</v>
      </c>
      <c r="EY17" s="28">
        <v>0</v>
      </c>
      <c r="EZ17" s="28">
        <v>0</v>
      </c>
      <c r="FA17" s="28">
        <v>0</v>
      </c>
      <c r="FB17" s="28">
        <v>9</v>
      </c>
      <c r="FC17" s="28">
        <v>29</v>
      </c>
      <c r="FD17" s="28">
        <v>22</v>
      </c>
      <c r="FE17" s="28">
        <v>20</v>
      </c>
      <c r="FF17" s="28">
        <v>42</v>
      </c>
      <c r="FG17" s="28">
        <v>0</v>
      </c>
      <c r="FH17" s="28"/>
      <c r="FI17" s="28"/>
      <c r="FJ17" s="28"/>
    </row>
    <row r="18" spans="1:166" x14ac:dyDescent="0.2">
      <c r="A18" t="s">
        <v>143</v>
      </c>
      <c r="B18" t="s">
        <v>138</v>
      </c>
      <c r="C18" s="28">
        <v>0</v>
      </c>
      <c r="D18" s="28">
        <v>114</v>
      </c>
      <c r="E18" s="28">
        <v>75</v>
      </c>
      <c r="F18" s="28">
        <v>0</v>
      </c>
      <c r="G18" s="28">
        <v>90</v>
      </c>
      <c r="H18" s="28">
        <v>141</v>
      </c>
      <c r="I18" s="28">
        <v>174</v>
      </c>
      <c r="J18" s="28">
        <v>42</v>
      </c>
      <c r="K18" s="28">
        <v>203</v>
      </c>
      <c r="L18" s="28">
        <v>78</v>
      </c>
      <c r="M18" s="28">
        <v>78</v>
      </c>
      <c r="N18" s="28">
        <v>81</v>
      </c>
      <c r="O18" s="28">
        <v>0</v>
      </c>
      <c r="P18" s="28">
        <v>78</v>
      </c>
      <c r="Q18" s="28">
        <v>81</v>
      </c>
      <c r="R18" s="28">
        <v>98</v>
      </c>
      <c r="S18" s="28">
        <v>0</v>
      </c>
      <c r="T18" s="28">
        <v>94</v>
      </c>
      <c r="U18" s="28">
        <v>92</v>
      </c>
      <c r="V18" s="28">
        <v>96</v>
      </c>
      <c r="W18" s="28">
        <v>0</v>
      </c>
      <c r="X18" s="28">
        <v>96</v>
      </c>
      <c r="Y18" s="28">
        <v>83</v>
      </c>
      <c r="Z18" s="28">
        <v>0</v>
      </c>
      <c r="AA18" s="28">
        <v>0</v>
      </c>
      <c r="AB18" s="28">
        <v>97</v>
      </c>
      <c r="AC18" s="28">
        <v>95</v>
      </c>
      <c r="AD18" s="28">
        <v>0</v>
      </c>
      <c r="AE18" s="28">
        <v>0</v>
      </c>
      <c r="AF18" s="28">
        <v>0</v>
      </c>
      <c r="AG18" s="28">
        <v>244</v>
      </c>
      <c r="AH18" s="28">
        <v>0</v>
      </c>
      <c r="AI18" s="28">
        <v>0</v>
      </c>
      <c r="AJ18" s="28">
        <v>60</v>
      </c>
      <c r="AK18" s="28">
        <v>0</v>
      </c>
      <c r="AL18" s="28">
        <v>0</v>
      </c>
      <c r="AM18" s="28">
        <v>49</v>
      </c>
      <c r="AN18" s="28">
        <v>0</v>
      </c>
      <c r="AO18" s="28">
        <v>47</v>
      </c>
      <c r="AP18" s="28">
        <v>0</v>
      </c>
      <c r="AQ18" s="28">
        <v>79</v>
      </c>
      <c r="AR18" s="28">
        <v>63</v>
      </c>
      <c r="AS18" s="28">
        <v>86</v>
      </c>
      <c r="AT18" s="28">
        <v>91</v>
      </c>
      <c r="AU18" s="28">
        <v>82</v>
      </c>
      <c r="AV18" s="28">
        <v>82</v>
      </c>
      <c r="AW18" s="28">
        <v>0</v>
      </c>
      <c r="AX18" s="28">
        <v>0</v>
      </c>
      <c r="AY18" s="28">
        <v>0</v>
      </c>
      <c r="AZ18" s="28">
        <v>0</v>
      </c>
      <c r="BA18" s="28">
        <v>0</v>
      </c>
      <c r="BB18" s="28">
        <v>0</v>
      </c>
      <c r="BC18" s="28">
        <v>0</v>
      </c>
      <c r="BD18" s="28">
        <v>0</v>
      </c>
      <c r="BE18" s="28">
        <v>0</v>
      </c>
      <c r="BF18" s="28">
        <v>0</v>
      </c>
      <c r="BG18" s="28">
        <v>0</v>
      </c>
      <c r="BH18" s="28">
        <v>0</v>
      </c>
      <c r="BI18" s="28">
        <v>0</v>
      </c>
      <c r="BJ18" s="28">
        <v>0</v>
      </c>
      <c r="BK18" s="28">
        <v>0</v>
      </c>
      <c r="BL18" s="28">
        <v>0</v>
      </c>
      <c r="BM18" s="28">
        <v>0</v>
      </c>
      <c r="BN18" s="28">
        <v>0</v>
      </c>
      <c r="BO18" s="28">
        <v>0</v>
      </c>
      <c r="BP18" s="28">
        <v>0</v>
      </c>
      <c r="BQ18" s="28">
        <v>0</v>
      </c>
      <c r="BR18" s="28">
        <v>0</v>
      </c>
      <c r="BS18" s="28">
        <v>0</v>
      </c>
      <c r="BT18" s="28">
        <v>0</v>
      </c>
      <c r="BU18" s="28">
        <v>0</v>
      </c>
      <c r="BV18" s="28">
        <v>0</v>
      </c>
      <c r="BW18" s="28">
        <v>0</v>
      </c>
      <c r="BX18" s="28">
        <v>0</v>
      </c>
      <c r="BY18" s="28">
        <v>0</v>
      </c>
      <c r="BZ18" s="28">
        <v>0</v>
      </c>
      <c r="CA18" s="28">
        <v>0</v>
      </c>
      <c r="CB18" s="28">
        <v>0</v>
      </c>
      <c r="CC18" s="28">
        <v>0</v>
      </c>
      <c r="CD18" s="28">
        <v>0</v>
      </c>
      <c r="CE18" s="28">
        <v>0</v>
      </c>
      <c r="CF18" s="28">
        <v>128</v>
      </c>
      <c r="CG18" s="28">
        <v>0</v>
      </c>
      <c r="CH18" s="28">
        <v>133</v>
      </c>
      <c r="CI18" s="28">
        <v>0</v>
      </c>
      <c r="CJ18" s="28">
        <v>0</v>
      </c>
      <c r="CK18" s="28">
        <v>0</v>
      </c>
      <c r="CL18" s="28">
        <v>0</v>
      </c>
      <c r="CM18" s="28">
        <v>0</v>
      </c>
      <c r="CN18" s="28">
        <v>0</v>
      </c>
      <c r="CO18" s="28">
        <v>0</v>
      </c>
      <c r="CP18" s="28">
        <v>0</v>
      </c>
      <c r="CQ18" s="28">
        <v>0</v>
      </c>
      <c r="CR18" s="28">
        <v>0</v>
      </c>
      <c r="CS18" s="28">
        <v>0</v>
      </c>
      <c r="CT18" s="28">
        <v>0</v>
      </c>
      <c r="CU18" s="28">
        <v>0</v>
      </c>
      <c r="CV18" s="28">
        <v>0</v>
      </c>
      <c r="CW18" s="28">
        <v>0</v>
      </c>
      <c r="CX18" s="28">
        <v>0</v>
      </c>
      <c r="CY18" s="28">
        <v>0</v>
      </c>
      <c r="CZ18" s="28">
        <v>0</v>
      </c>
      <c r="DA18" s="28">
        <v>95</v>
      </c>
      <c r="DB18" s="28">
        <v>0</v>
      </c>
      <c r="DC18" s="28">
        <v>0</v>
      </c>
      <c r="DD18" s="28">
        <v>24</v>
      </c>
      <c r="DE18" s="28">
        <v>0</v>
      </c>
      <c r="DF18" s="28">
        <v>0</v>
      </c>
      <c r="DG18" s="28">
        <v>0</v>
      </c>
      <c r="DH18" s="28">
        <v>0</v>
      </c>
      <c r="DI18" s="28">
        <v>0</v>
      </c>
      <c r="DJ18" s="28">
        <v>0</v>
      </c>
      <c r="DK18" s="28">
        <v>0</v>
      </c>
      <c r="DL18" s="28">
        <v>0</v>
      </c>
      <c r="DM18" s="28">
        <v>0</v>
      </c>
      <c r="DN18" s="28">
        <v>82</v>
      </c>
      <c r="DO18" s="28">
        <v>0</v>
      </c>
      <c r="DP18" s="28">
        <v>0</v>
      </c>
      <c r="DQ18" s="28">
        <v>0</v>
      </c>
      <c r="DR18" s="28">
        <v>0</v>
      </c>
      <c r="DS18" s="28">
        <v>0</v>
      </c>
      <c r="DT18" s="28">
        <v>0</v>
      </c>
      <c r="DU18" s="28">
        <v>0</v>
      </c>
      <c r="DV18" s="28">
        <v>0</v>
      </c>
      <c r="DW18" s="28">
        <v>0</v>
      </c>
      <c r="DX18" s="28">
        <v>0</v>
      </c>
      <c r="DY18" s="28">
        <v>0</v>
      </c>
      <c r="DZ18" s="28">
        <v>0</v>
      </c>
      <c r="EA18" s="28">
        <v>0</v>
      </c>
      <c r="EB18" s="28">
        <v>0</v>
      </c>
      <c r="EC18" s="28">
        <v>0</v>
      </c>
      <c r="ED18" s="28">
        <v>0</v>
      </c>
      <c r="EE18" s="28">
        <v>0</v>
      </c>
      <c r="EF18" s="28">
        <v>0</v>
      </c>
      <c r="EG18" s="28">
        <v>0</v>
      </c>
      <c r="EH18" s="28">
        <v>0</v>
      </c>
      <c r="EI18" s="28">
        <v>0</v>
      </c>
      <c r="EJ18" s="28">
        <v>0</v>
      </c>
      <c r="EK18" s="28">
        <v>0</v>
      </c>
      <c r="EL18" s="28">
        <v>0</v>
      </c>
      <c r="EM18" s="28">
        <v>0</v>
      </c>
      <c r="EN18" s="28">
        <v>0</v>
      </c>
      <c r="EO18" s="28">
        <v>0</v>
      </c>
      <c r="EP18" s="28">
        <v>0</v>
      </c>
      <c r="EQ18" s="28">
        <v>0</v>
      </c>
      <c r="ER18" s="28">
        <v>0</v>
      </c>
      <c r="ES18" s="28">
        <v>0</v>
      </c>
      <c r="ET18" s="28">
        <v>0</v>
      </c>
      <c r="EU18" s="28">
        <v>0</v>
      </c>
      <c r="EV18" s="28">
        <v>0</v>
      </c>
      <c r="EW18" s="28">
        <v>0</v>
      </c>
      <c r="EX18" s="28">
        <v>0</v>
      </c>
      <c r="EY18" s="28">
        <v>0</v>
      </c>
      <c r="EZ18" s="28">
        <v>0</v>
      </c>
      <c r="FA18" s="28">
        <v>0</v>
      </c>
      <c r="FB18" s="28">
        <v>0</v>
      </c>
      <c r="FC18" s="28">
        <v>0</v>
      </c>
      <c r="FD18" s="28">
        <v>0</v>
      </c>
      <c r="FE18" s="28">
        <v>0</v>
      </c>
      <c r="FF18" s="28">
        <v>0</v>
      </c>
      <c r="FG18" s="28">
        <v>0</v>
      </c>
      <c r="FH18" s="28"/>
      <c r="FI18" s="28"/>
      <c r="FJ18" s="28"/>
    </row>
    <row r="19" spans="1:166" x14ac:dyDescent="0.2">
      <c r="A19" t="s">
        <v>144</v>
      </c>
      <c r="B19" t="s">
        <v>138</v>
      </c>
      <c r="C19" s="28">
        <v>0</v>
      </c>
      <c r="D19" s="28">
        <v>0</v>
      </c>
      <c r="E19" s="28">
        <v>189</v>
      </c>
      <c r="F19" s="28">
        <v>0</v>
      </c>
      <c r="G19" s="28">
        <v>0</v>
      </c>
      <c r="H19" s="28">
        <v>142</v>
      </c>
      <c r="I19" s="28">
        <v>0</v>
      </c>
      <c r="J19" s="28">
        <v>0</v>
      </c>
      <c r="K19" s="28">
        <v>0</v>
      </c>
      <c r="L19" s="28">
        <v>0</v>
      </c>
      <c r="M19" s="28">
        <v>0</v>
      </c>
      <c r="N19" s="28">
        <v>0</v>
      </c>
      <c r="O19" s="28">
        <v>0</v>
      </c>
      <c r="P19" s="28">
        <v>0</v>
      </c>
      <c r="Q19" s="28">
        <v>0</v>
      </c>
      <c r="R19" s="28">
        <v>49</v>
      </c>
      <c r="S19" s="28">
        <v>98</v>
      </c>
      <c r="T19" s="28">
        <v>0</v>
      </c>
      <c r="U19" s="28">
        <v>0</v>
      </c>
      <c r="V19" s="28">
        <v>0</v>
      </c>
      <c r="W19" s="28">
        <v>0</v>
      </c>
      <c r="X19" s="28">
        <v>97</v>
      </c>
      <c r="Y19" s="28">
        <v>0</v>
      </c>
      <c r="Z19" s="28">
        <v>0</v>
      </c>
      <c r="AA19" s="28">
        <v>0</v>
      </c>
      <c r="AB19" s="28">
        <v>0</v>
      </c>
      <c r="AC19" s="28">
        <v>0</v>
      </c>
      <c r="AD19" s="28">
        <v>0</v>
      </c>
      <c r="AE19" s="28">
        <v>0</v>
      </c>
      <c r="AF19" s="28">
        <v>0</v>
      </c>
      <c r="AG19" s="28">
        <v>0</v>
      </c>
      <c r="AH19" s="28">
        <v>0</v>
      </c>
      <c r="AI19" s="28">
        <v>0</v>
      </c>
      <c r="AJ19" s="28">
        <v>0</v>
      </c>
      <c r="AK19" s="28">
        <v>0</v>
      </c>
      <c r="AL19" s="28">
        <v>0</v>
      </c>
      <c r="AM19" s="28">
        <v>27</v>
      </c>
      <c r="AN19" s="28">
        <v>0</v>
      </c>
      <c r="AO19" s="28">
        <v>218</v>
      </c>
      <c r="AP19" s="28">
        <v>0</v>
      </c>
      <c r="AQ19" s="28">
        <v>0</v>
      </c>
      <c r="AR19" s="28">
        <v>0</v>
      </c>
      <c r="AS19" s="28">
        <v>0</v>
      </c>
      <c r="AT19" s="28">
        <v>0</v>
      </c>
      <c r="AU19" s="28">
        <v>0</v>
      </c>
      <c r="AV19" s="28">
        <v>0</v>
      </c>
      <c r="AW19" s="28">
        <v>0</v>
      </c>
      <c r="AX19" s="28">
        <v>0</v>
      </c>
      <c r="AY19" s="28">
        <v>0</v>
      </c>
      <c r="AZ19" s="28">
        <v>219</v>
      </c>
      <c r="BA19" s="28">
        <v>0</v>
      </c>
      <c r="BB19" s="28">
        <v>0</v>
      </c>
      <c r="BC19" s="28">
        <v>0</v>
      </c>
      <c r="BD19" s="28">
        <v>0</v>
      </c>
      <c r="BE19" s="28">
        <v>118</v>
      </c>
      <c r="BF19" s="28">
        <v>0</v>
      </c>
      <c r="BG19" s="28">
        <v>0</v>
      </c>
      <c r="BH19" s="28">
        <v>0</v>
      </c>
      <c r="BI19" s="28">
        <v>0</v>
      </c>
      <c r="BJ19" s="28">
        <v>0</v>
      </c>
      <c r="BK19" s="28">
        <v>0</v>
      </c>
      <c r="BL19" s="28">
        <v>0</v>
      </c>
      <c r="BM19" s="28">
        <v>0</v>
      </c>
      <c r="BN19" s="28">
        <v>159</v>
      </c>
      <c r="BO19" s="28">
        <v>0</v>
      </c>
      <c r="BP19" s="28">
        <v>0</v>
      </c>
      <c r="BQ19" s="28">
        <v>0</v>
      </c>
      <c r="BR19" s="28">
        <v>0</v>
      </c>
      <c r="BS19" s="28">
        <v>0</v>
      </c>
      <c r="BT19" s="28">
        <v>0</v>
      </c>
      <c r="BU19" s="28">
        <v>0</v>
      </c>
      <c r="BV19" s="28">
        <v>0</v>
      </c>
      <c r="BW19" s="28">
        <v>207</v>
      </c>
      <c r="BX19" s="28">
        <v>0</v>
      </c>
      <c r="BY19" s="28">
        <v>0</v>
      </c>
      <c r="BZ19" s="28">
        <v>0</v>
      </c>
      <c r="CA19" s="28">
        <v>0</v>
      </c>
      <c r="CB19" s="28">
        <v>32</v>
      </c>
      <c r="CC19" s="28">
        <v>0</v>
      </c>
      <c r="CD19" s="28">
        <v>0</v>
      </c>
      <c r="CE19" s="28">
        <v>0</v>
      </c>
      <c r="CF19" s="28">
        <v>0</v>
      </c>
      <c r="CG19" s="28">
        <v>0</v>
      </c>
      <c r="CH19" s="28">
        <v>207</v>
      </c>
      <c r="CI19" s="28">
        <v>0</v>
      </c>
      <c r="CJ19" s="28">
        <v>32</v>
      </c>
      <c r="CK19" s="28">
        <v>0</v>
      </c>
      <c r="CL19" s="28">
        <v>59</v>
      </c>
      <c r="CM19" s="28">
        <v>677</v>
      </c>
      <c r="CN19" s="28">
        <v>308</v>
      </c>
      <c r="CO19" s="28">
        <v>835</v>
      </c>
      <c r="CP19" s="28">
        <v>466</v>
      </c>
      <c r="CQ19" s="28">
        <v>66</v>
      </c>
      <c r="CR19" s="28">
        <v>0</v>
      </c>
      <c r="CS19" s="28">
        <v>0</v>
      </c>
      <c r="CT19" s="28">
        <v>118</v>
      </c>
      <c r="CU19" s="28">
        <v>115</v>
      </c>
      <c r="CV19" s="28">
        <v>273</v>
      </c>
      <c r="CW19" s="28">
        <v>8</v>
      </c>
      <c r="CX19" s="28">
        <v>116</v>
      </c>
      <c r="CY19" s="28">
        <v>0</v>
      </c>
      <c r="CZ19" s="28">
        <v>65</v>
      </c>
      <c r="DA19" s="28">
        <v>150</v>
      </c>
      <c r="DB19" s="28">
        <v>38</v>
      </c>
      <c r="DC19" s="28">
        <v>97</v>
      </c>
      <c r="DD19" s="28">
        <v>190</v>
      </c>
      <c r="DE19" s="28">
        <v>123</v>
      </c>
      <c r="DF19" s="28">
        <v>60</v>
      </c>
      <c r="DG19" s="28">
        <v>62</v>
      </c>
      <c r="DH19" s="28">
        <v>79</v>
      </c>
      <c r="DI19" s="28">
        <v>0</v>
      </c>
      <c r="DJ19" s="28">
        <v>0</v>
      </c>
      <c r="DK19" s="28">
        <v>32</v>
      </c>
      <c r="DL19" s="28">
        <v>0</v>
      </c>
      <c r="DM19" s="28">
        <v>0</v>
      </c>
      <c r="DN19" s="28">
        <v>67</v>
      </c>
      <c r="DO19" s="28">
        <v>20</v>
      </c>
      <c r="DP19" s="28">
        <v>0</v>
      </c>
      <c r="DQ19" s="28">
        <v>0</v>
      </c>
      <c r="DR19" s="28">
        <v>0</v>
      </c>
      <c r="DS19" s="28">
        <v>0</v>
      </c>
      <c r="DT19" s="28">
        <v>0</v>
      </c>
      <c r="DU19" s="28">
        <v>73</v>
      </c>
      <c r="DV19" s="28">
        <v>0</v>
      </c>
      <c r="DW19" s="28">
        <v>85</v>
      </c>
      <c r="DX19" s="28">
        <v>0</v>
      </c>
      <c r="DY19" s="28">
        <v>43</v>
      </c>
      <c r="DZ19" s="28">
        <v>0</v>
      </c>
      <c r="EA19" s="28">
        <v>40</v>
      </c>
      <c r="EB19" s="28">
        <v>0</v>
      </c>
      <c r="EC19" s="28">
        <v>0</v>
      </c>
      <c r="ED19" s="28">
        <v>0</v>
      </c>
      <c r="EE19" s="28">
        <v>0</v>
      </c>
      <c r="EF19" s="28">
        <v>70</v>
      </c>
      <c r="EG19" s="28">
        <v>0</v>
      </c>
      <c r="EH19" s="28">
        <v>0</v>
      </c>
      <c r="EI19" s="28">
        <v>0</v>
      </c>
      <c r="EJ19" s="28">
        <v>65</v>
      </c>
      <c r="EK19" s="28">
        <v>74</v>
      </c>
      <c r="EL19" s="28">
        <v>0</v>
      </c>
      <c r="EM19" s="28">
        <v>221</v>
      </c>
      <c r="EN19" s="28">
        <v>220</v>
      </c>
      <c r="EO19" s="28">
        <v>220</v>
      </c>
      <c r="EP19" s="28">
        <v>316</v>
      </c>
      <c r="EQ19" s="28">
        <v>0</v>
      </c>
      <c r="ER19" s="28">
        <v>0</v>
      </c>
      <c r="ES19" s="28">
        <v>0</v>
      </c>
      <c r="ET19" s="28">
        <v>0</v>
      </c>
      <c r="EU19" s="28">
        <v>0</v>
      </c>
      <c r="EV19" s="28">
        <v>0</v>
      </c>
      <c r="EW19" s="28">
        <v>0</v>
      </c>
      <c r="EX19" s="28">
        <v>91</v>
      </c>
      <c r="EY19" s="28">
        <v>0</v>
      </c>
      <c r="EZ19" s="28">
        <v>0</v>
      </c>
      <c r="FA19" s="28">
        <v>0</v>
      </c>
      <c r="FB19" s="28">
        <v>0</v>
      </c>
      <c r="FC19" s="28">
        <v>302</v>
      </c>
      <c r="FD19" s="28">
        <v>354</v>
      </c>
      <c r="FE19" s="28">
        <v>352</v>
      </c>
      <c r="FF19" s="28">
        <v>371</v>
      </c>
      <c r="FG19" s="28">
        <v>304</v>
      </c>
      <c r="FH19" s="28"/>
      <c r="FI19" s="28"/>
      <c r="FJ19" s="28"/>
    </row>
    <row r="20" spans="1:166" x14ac:dyDescent="0.2">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row>
    <row r="21" spans="1:166" x14ac:dyDescent="0.2">
      <c r="A21" t="s">
        <v>145</v>
      </c>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row>
    <row r="22" spans="1:166" x14ac:dyDescent="0.2">
      <c r="A22" s="7" t="s">
        <v>146</v>
      </c>
      <c r="B22" s="7" t="s">
        <v>147</v>
      </c>
      <c r="C22" s="28">
        <v>27818942.859999999</v>
      </c>
      <c r="D22" s="28">
        <v>21034610.370000001</v>
      </c>
      <c r="E22" s="28">
        <v>27047931.140000001</v>
      </c>
      <c r="F22" s="28">
        <v>19822441.57</v>
      </c>
      <c r="G22" s="28">
        <v>29292890.579999998</v>
      </c>
      <c r="H22" s="28">
        <v>24672272.649999999</v>
      </c>
      <c r="I22" s="28">
        <v>25020076.43</v>
      </c>
      <c r="J22" s="28">
        <v>25275025.82</v>
      </c>
      <c r="K22" s="28">
        <v>22843764.309999999</v>
      </c>
      <c r="L22" s="28">
        <v>24385762.489999998</v>
      </c>
      <c r="M22" s="28">
        <v>20411443.780000001</v>
      </c>
      <c r="N22" s="28">
        <v>28660436.030000001</v>
      </c>
      <c r="O22" s="28">
        <v>19003829.420000002</v>
      </c>
      <c r="P22" s="28">
        <v>28887011.260000002</v>
      </c>
      <c r="Q22" s="28">
        <v>23337708.68</v>
      </c>
      <c r="R22" s="28">
        <v>25811364</v>
      </c>
      <c r="S22" s="28">
        <v>25261284.52</v>
      </c>
      <c r="T22" s="28">
        <v>24419871.199999999</v>
      </c>
      <c r="U22" s="28">
        <v>26055668.09</v>
      </c>
      <c r="V22" s="28">
        <v>20443190.780000001</v>
      </c>
      <c r="W22" s="28">
        <v>23395958.48</v>
      </c>
      <c r="X22" s="28">
        <v>31677610.329999998</v>
      </c>
      <c r="Y22" s="28">
        <v>22356616.57</v>
      </c>
      <c r="Z22" s="28">
        <v>16071794.060000001</v>
      </c>
      <c r="AA22" s="28">
        <v>23817229.73</v>
      </c>
      <c r="AB22" s="28">
        <v>22078382.989999998</v>
      </c>
      <c r="AC22" s="28">
        <v>19510526.27</v>
      </c>
      <c r="AD22" s="28">
        <v>22328034.300000001</v>
      </c>
      <c r="AE22" s="28">
        <v>33321515.609999999</v>
      </c>
      <c r="AF22" s="28">
        <v>23369142.960000001</v>
      </c>
      <c r="AG22" s="28">
        <v>24129592.18</v>
      </c>
      <c r="AH22" s="28">
        <v>17916874.030000001</v>
      </c>
      <c r="AI22" s="28">
        <v>24610041.460000001</v>
      </c>
      <c r="AJ22" s="28">
        <v>23578030.66</v>
      </c>
      <c r="AK22" s="28">
        <v>27244738.239999998</v>
      </c>
      <c r="AL22" s="28">
        <v>18337891.010000002</v>
      </c>
      <c r="AM22" s="28">
        <v>28444845.010000002</v>
      </c>
      <c r="AN22" s="28">
        <v>17044404.420000002</v>
      </c>
      <c r="AO22" s="28">
        <v>26646772</v>
      </c>
      <c r="AP22" s="28">
        <v>17839690.960000001</v>
      </c>
      <c r="AQ22" s="28">
        <v>24668171.760000002</v>
      </c>
      <c r="AR22" s="28">
        <v>16517087.76</v>
      </c>
      <c r="AS22" s="28">
        <v>30323776.359999999</v>
      </c>
      <c r="AT22" s="28">
        <v>24725785.82</v>
      </c>
      <c r="AU22" s="28">
        <v>25199641.07</v>
      </c>
      <c r="AV22" s="28">
        <v>22727962.960000001</v>
      </c>
      <c r="AW22" s="28">
        <v>24338770.120000001</v>
      </c>
      <c r="AX22" s="28">
        <v>24142581.399999999</v>
      </c>
      <c r="AY22" s="28">
        <v>23250241.609999999</v>
      </c>
      <c r="AZ22" s="28">
        <v>20801436.059999999</v>
      </c>
      <c r="BA22" s="28">
        <v>20407961.129999999</v>
      </c>
      <c r="BB22" s="28">
        <v>22266197.879999999</v>
      </c>
      <c r="BC22" s="28">
        <v>10629040.51</v>
      </c>
      <c r="BD22" s="28">
        <v>24843650.059999999</v>
      </c>
      <c r="BE22" s="28">
        <v>24857424.629999999</v>
      </c>
      <c r="BF22" s="28">
        <v>30170790.66</v>
      </c>
      <c r="BG22" s="28">
        <v>18251864</v>
      </c>
      <c r="BH22" s="28">
        <v>24212124.120000001</v>
      </c>
      <c r="BI22" s="28">
        <v>22526909.039999999</v>
      </c>
      <c r="BJ22" s="28">
        <v>24313893.039999999</v>
      </c>
      <c r="BK22" s="28">
        <v>24663251.07</v>
      </c>
      <c r="BL22" s="28">
        <v>26787202.329999998</v>
      </c>
      <c r="BM22" s="28">
        <v>30779138.719999999</v>
      </c>
      <c r="BN22" s="28">
        <v>21708340.870000001</v>
      </c>
      <c r="BO22" s="28">
        <v>18896509.07</v>
      </c>
      <c r="BP22" s="28">
        <v>28300428.329999998</v>
      </c>
      <c r="BQ22" s="28">
        <v>24504879.07</v>
      </c>
      <c r="BR22" s="28">
        <v>25108042.030000001</v>
      </c>
      <c r="BS22" s="28">
        <v>24064983.07</v>
      </c>
      <c r="BT22" s="28">
        <v>24538899.07</v>
      </c>
      <c r="BU22" s="28">
        <v>23021774.059999999</v>
      </c>
      <c r="BV22" s="28">
        <v>24474353.07</v>
      </c>
      <c r="BW22" s="28">
        <v>22842333.100000001</v>
      </c>
      <c r="BX22" s="28">
        <v>19554968.030000001</v>
      </c>
      <c r="BY22" s="28">
        <v>20560718.059999999</v>
      </c>
      <c r="BZ22" s="28">
        <v>20032288.030000001</v>
      </c>
      <c r="CA22" s="28">
        <v>20935184.030000001</v>
      </c>
      <c r="CB22" s="28">
        <v>23573857.039999999</v>
      </c>
      <c r="CC22" s="28">
        <v>24336562.059999999</v>
      </c>
      <c r="CD22" s="28">
        <v>25178326.059999999</v>
      </c>
      <c r="CE22" s="28">
        <v>34520906.119999997</v>
      </c>
      <c r="CF22" s="28">
        <v>24427218.09</v>
      </c>
      <c r="CG22" s="28">
        <v>23146331.039999999</v>
      </c>
      <c r="CH22" s="28">
        <v>24110492.059999999</v>
      </c>
      <c r="CI22" s="28">
        <v>23657264.059999999</v>
      </c>
      <c r="CJ22" s="28">
        <v>21605991.039999999</v>
      </c>
      <c r="CK22" s="28">
        <v>24065566.09</v>
      </c>
      <c r="CL22" s="28">
        <v>24169868.780000001</v>
      </c>
      <c r="CM22" s="28">
        <v>22363154.27</v>
      </c>
      <c r="CN22" s="28">
        <v>23319884.329999998</v>
      </c>
      <c r="CO22" s="28">
        <v>24693517.850000001</v>
      </c>
      <c r="CP22" s="28">
        <v>24994109.489999998</v>
      </c>
      <c r="CQ22" s="28">
        <v>23751780.059999999</v>
      </c>
      <c r="CR22" s="28">
        <v>24493072</v>
      </c>
      <c r="CS22" s="28">
        <v>22896744.059999999</v>
      </c>
      <c r="CT22" s="28">
        <v>24184743.07</v>
      </c>
      <c r="CU22" s="28">
        <v>23355756.059999999</v>
      </c>
      <c r="CV22" s="28">
        <v>21308609.879999999</v>
      </c>
      <c r="CW22" s="28">
        <v>24174081.579999998</v>
      </c>
      <c r="CX22" s="28">
        <v>23847982.989999998</v>
      </c>
      <c r="CY22" s="28">
        <v>24615878.780000001</v>
      </c>
      <c r="CZ22" s="28">
        <v>19853206.09</v>
      </c>
      <c r="DA22" s="28">
        <v>24468376.93</v>
      </c>
      <c r="DB22" s="28">
        <v>24715961.43</v>
      </c>
      <c r="DC22" s="28">
        <v>24138233.789999999</v>
      </c>
      <c r="DD22" s="28">
        <v>24585841.34</v>
      </c>
      <c r="DE22" s="28">
        <v>22981329.73</v>
      </c>
      <c r="DF22" s="28">
        <v>23810161.52</v>
      </c>
      <c r="DG22" s="28">
        <v>21841757.43</v>
      </c>
      <c r="DH22" s="28">
        <v>21974351.460000001</v>
      </c>
      <c r="DI22" s="28">
        <v>23981936.059999999</v>
      </c>
      <c r="DJ22" s="28">
        <v>23939155.52</v>
      </c>
      <c r="DK22" s="28">
        <v>24458078.359999999</v>
      </c>
      <c r="DL22" s="28">
        <v>23869371.460000001</v>
      </c>
      <c r="DM22" s="28">
        <v>24947650.690000001</v>
      </c>
      <c r="DN22" s="28">
        <v>25487688.09</v>
      </c>
      <c r="DO22" s="28">
        <v>24227884.809999999</v>
      </c>
      <c r="DP22" s="28">
        <v>24529385.25</v>
      </c>
      <c r="DQ22" s="28">
        <v>23339356.329999998</v>
      </c>
      <c r="DR22" s="28">
        <v>24780615.579999998</v>
      </c>
      <c r="DS22" s="28">
        <v>9992596.2200000007</v>
      </c>
      <c r="DT22" s="28">
        <v>36519649.630000003</v>
      </c>
      <c r="DU22" s="28">
        <v>24363803.32</v>
      </c>
      <c r="DV22" s="28">
        <v>25784524.949999999</v>
      </c>
      <c r="DW22" s="28">
        <v>25953097.199999999</v>
      </c>
      <c r="DX22" s="28">
        <v>24163767.969999999</v>
      </c>
      <c r="DY22" s="28">
        <v>25369241.23</v>
      </c>
      <c r="DZ22" s="28">
        <v>26706722.649999999</v>
      </c>
      <c r="EA22" s="28">
        <v>24538149.289999999</v>
      </c>
      <c r="EB22" s="28">
        <v>11639821.08</v>
      </c>
      <c r="EC22" s="28">
        <v>30222149.050000001</v>
      </c>
      <c r="ED22" s="28">
        <v>31036649.050000001</v>
      </c>
      <c r="EE22" s="28">
        <v>23715959.690000001</v>
      </c>
      <c r="EF22" s="28">
        <v>21984003.690000001</v>
      </c>
      <c r="EG22" s="28">
        <v>24229343.32</v>
      </c>
      <c r="EH22" s="28">
        <v>24691023.079999998</v>
      </c>
      <c r="EI22" s="28">
        <v>24642214.52</v>
      </c>
      <c r="EJ22" s="28">
        <v>24015275.260000002</v>
      </c>
      <c r="EK22" s="28">
        <v>24471690.370000001</v>
      </c>
      <c r="EL22" s="28">
        <v>25627956.219999999</v>
      </c>
      <c r="EM22" s="28">
        <v>24123340.710000001</v>
      </c>
      <c r="EN22" s="28">
        <v>24705644.859999999</v>
      </c>
      <c r="EO22" s="28">
        <v>23235146.890000001</v>
      </c>
      <c r="EP22" s="28">
        <v>23958977.289999999</v>
      </c>
      <c r="EQ22" s="28">
        <v>23842267.079999998</v>
      </c>
      <c r="ER22" s="28">
        <v>20490342.649999999</v>
      </c>
      <c r="ES22" s="28">
        <v>23954282.309999999</v>
      </c>
      <c r="ET22" s="28">
        <v>24086942.25</v>
      </c>
      <c r="EU22" s="28">
        <v>24970433.780000001</v>
      </c>
      <c r="EV22" s="28">
        <v>24045908.120000001</v>
      </c>
      <c r="EW22" s="28">
        <v>24684279.199999999</v>
      </c>
      <c r="EX22" s="28">
        <v>25396789.75</v>
      </c>
      <c r="EY22" s="28">
        <v>23501142.149999999</v>
      </c>
      <c r="EZ22" s="28">
        <v>24438677.75</v>
      </c>
      <c r="FA22" s="28">
        <v>23190035.449999999</v>
      </c>
      <c r="FB22" s="28">
        <v>23840631.260000002</v>
      </c>
      <c r="FC22" s="28">
        <v>22784126.460000001</v>
      </c>
      <c r="FD22" s="28">
        <v>21213461.690000001</v>
      </c>
      <c r="FE22" s="28">
        <v>23684750.280000001</v>
      </c>
      <c r="FF22" s="28">
        <v>23594082.149999999</v>
      </c>
      <c r="FG22" s="28">
        <v>24407317.780000001</v>
      </c>
      <c r="FH22" s="28"/>
      <c r="FI22" s="28"/>
      <c r="FJ22" s="28"/>
    </row>
    <row r="23" spans="1:166" x14ac:dyDescent="0.2">
      <c r="A23" t="s">
        <v>148</v>
      </c>
      <c r="B23" t="s">
        <v>147</v>
      </c>
      <c r="C23" s="28">
        <v>10947698</v>
      </c>
      <c r="D23" s="28">
        <v>5098422</v>
      </c>
      <c r="E23" s="28">
        <v>10300607</v>
      </c>
      <c r="F23" s="28">
        <v>8452662</v>
      </c>
      <c r="G23" s="28">
        <v>12262422</v>
      </c>
      <c r="H23" s="28">
        <v>-11274289</v>
      </c>
      <c r="I23" s="28">
        <v>8623868</v>
      </c>
      <c r="J23" s="28">
        <v>10901030</v>
      </c>
      <c r="K23" s="28">
        <v>12394835</v>
      </c>
      <c r="L23" s="28">
        <v>9021236</v>
      </c>
      <c r="M23" s="28">
        <v>1665991</v>
      </c>
      <c r="N23" s="28">
        <v>331239</v>
      </c>
      <c r="O23" s="28">
        <v>6415564</v>
      </c>
      <c r="P23" s="28">
        <v>13277887</v>
      </c>
      <c r="Q23" s="28">
        <v>3815351</v>
      </c>
      <c r="R23" s="28">
        <v>11295725</v>
      </c>
      <c r="S23" s="28">
        <v>6685059</v>
      </c>
      <c r="T23" s="28">
        <v>98757721</v>
      </c>
      <c r="U23" s="28">
        <v>26511051</v>
      </c>
      <c r="V23" s="28">
        <v>5056297.5</v>
      </c>
      <c r="W23" s="28">
        <v>-7065613</v>
      </c>
      <c r="X23" s="28">
        <v>-1746917.5</v>
      </c>
      <c r="Y23" s="28">
        <v>15309621</v>
      </c>
      <c r="Z23" s="28">
        <v>7903851</v>
      </c>
      <c r="AA23" s="28">
        <v>4920157</v>
      </c>
      <c r="AB23" s="28">
        <v>9583248.5</v>
      </c>
      <c r="AC23" s="28">
        <v>4035736.5</v>
      </c>
      <c r="AD23" s="28">
        <v>12642483</v>
      </c>
      <c r="AE23" s="28">
        <v>23365602.899999999</v>
      </c>
      <c r="AF23" s="28">
        <v>8855618.5</v>
      </c>
      <c r="AG23" s="28">
        <v>9999888</v>
      </c>
      <c r="AH23" s="28">
        <v>3453200</v>
      </c>
      <c r="AI23" s="28">
        <v>6167326.5</v>
      </c>
      <c r="AJ23" s="28">
        <v>10273632.5</v>
      </c>
      <c r="AK23" s="28">
        <v>14522723</v>
      </c>
      <c r="AL23" s="28">
        <v>2690806.5</v>
      </c>
      <c r="AM23" s="28">
        <v>15118891.5</v>
      </c>
      <c r="AN23" s="28">
        <v>11199285.5</v>
      </c>
      <c r="AO23" s="28">
        <v>12883655.5</v>
      </c>
      <c r="AP23" s="28">
        <v>5734214.5</v>
      </c>
      <c r="AQ23" s="28">
        <v>9019178</v>
      </c>
      <c r="AR23" s="28">
        <v>5969545</v>
      </c>
      <c r="AS23" s="28">
        <v>17844622.5</v>
      </c>
      <c r="AT23" s="28">
        <v>16603040.5</v>
      </c>
      <c r="AU23" s="28">
        <v>9604238.5</v>
      </c>
      <c r="AV23" s="28">
        <v>9518199.5</v>
      </c>
      <c r="AW23" s="28">
        <v>7649374.5</v>
      </c>
      <c r="AX23" s="28">
        <v>11778541.5</v>
      </c>
      <c r="AY23" s="28">
        <v>8650847</v>
      </c>
      <c r="AZ23" s="28">
        <v>8373679.5</v>
      </c>
      <c r="BA23" s="28">
        <v>7054244.5</v>
      </c>
      <c r="BB23" s="28">
        <v>7797911</v>
      </c>
      <c r="BC23" s="28">
        <v>1986153.5</v>
      </c>
      <c r="BD23" s="28">
        <v>9095009.0500000007</v>
      </c>
      <c r="BE23" s="28">
        <v>7287017</v>
      </c>
      <c r="BF23" s="28">
        <v>12863292.5</v>
      </c>
      <c r="BG23" s="28">
        <v>7929884.5</v>
      </c>
      <c r="BH23" s="28">
        <v>6413229.5</v>
      </c>
      <c r="BI23" s="28">
        <v>8820876.5</v>
      </c>
      <c r="BJ23" s="28">
        <v>7024956.5</v>
      </c>
      <c r="BK23" s="28">
        <v>11767714.5</v>
      </c>
      <c r="BL23" s="28">
        <v>-3009777</v>
      </c>
      <c r="BM23" s="28">
        <v>13929083</v>
      </c>
      <c r="BN23" s="28">
        <v>7487833.5</v>
      </c>
      <c r="BO23" s="28">
        <v>10131668</v>
      </c>
      <c r="BP23" s="28">
        <v>10181812.5</v>
      </c>
      <c r="BQ23" s="28">
        <v>6063385</v>
      </c>
      <c r="BR23" s="28">
        <v>8232261.5</v>
      </c>
      <c r="BS23" s="28">
        <v>2713174.5</v>
      </c>
      <c r="BT23" s="28">
        <v>9217651.75</v>
      </c>
      <c r="BU23" s="28">
        <v>2810879</v>
      </c>
      <c r="BV23" s="28">
        <v>9134566</v>
      </c>
      <c r="BW23" s="28">
        <v>8695292</v>
      </c>
      <c r="BX23" s="28">
        <v>7893210</v>
      </c>
      <c r="BY23" s="28">
        <v>15004805.5</v>
      </c>
      <c r="BZ23" s="28">
        <v>11920653</v>
      </c>
      <c r="CA23" s="28">
        <v>7115301.5</v>
      </c>
      <c r="CB23" s="28">
        <v>7911008</v>
      </c>
      <c r="CC23" s="28">
        <v>4449885</v>
      </c>
      <c r="CD23" s="28">
        <v>8101775</v>
      </c>
      <c r="CE23" s="28">
        <v>3252747</v>
      </c>
      <c r="CF23" s="28">
        <v>6921269</v>
      </c>
      <c r="CG23" s="28">
        <v>6940669</v>
      </c>
      <c r="CH23" s="28">
        <v>-2638640.75</v>
      </c>
      <c r="CI23" s="28">
        <v>4766329</v>
      </c>
      <c r="CJ23" s="28">
        <v>8075649.5</v>
      </c>
      <c r="CK23" s="28">
        <v>1387072</v>
      </c>
      <c r="CL23" s="28">
        <v>5972205</v>
      </c>
      <c r="CM23" s="28">
        <v>6496730</v>
      </c>
      <c r="CN23" s="28">
        <v>8487590.5</v>
      </c>
      <c r="CO23" s="28">
        <v>13750970.25</v>
      </c>
      <c r="CP23" s="28">
        <v>6395815</v>
      </c>
      <c r="CQ23" s="28">
        <v>7914227.5</v>
      </c>
      <c r="CR23" s="28">
        <v>1043353</v>
      </c>
      <c r="CS23" s="28">
        <v>7340279.5</v>
      </c>
      <c r="CT23" s="28">
        <v>10016739</v>
      </c>
      <c r="CU23" s="28">
        <v>8670359</v>
      </c>
      <c r="CV23" s="28">
        <v>9209579</v>
      </c>
      <c r="CW23" s="28">
        <v>9514787.25</v>
      </c>
      <c r="CX23" s="28">
        <v>9458350.5</v>
      </c>
      <c r="CY23" s="28">
        <v>11469644</v>
      </c>
      <c r="CZ23" s="28">
        <v>2177460.5</v>
      </c>
      <c r="DA23" s="28">
        <v>6551963.5</v>
      </c>
      <c r="DB23" s="28">
        <v>10408767</v>
      </c>
      <c r="DC23" s="28">
        <v>8025653.5</v>
      </c>
      <c r="DD23" s="28">
        <v>10106862</v>
      </c>
      <c r="DE23" s="28">
        <v>6898158</v>
      </c>
      <c r="DF23" s="28">
        <v>2899601.25</v>
      </c>
      <c r="DG23" s="28">
        <v>10145352</v>
      </c>
      <c r="DH23" s="28">
        <v>10317881.5</v>
      </c>
      <c r="DI23" s="28">
        <v>9762044</v>
      </c>
      <c r="DJ23" s="28">
        <v>9514945.5</v>
      </c>
      <c r="DK23" s="28">
        <v>10190570.5</v>
      </c>
      <c r="DL23" s="28">
        <v>11288413</v>
      </c>
      <c r="DM23" s="28">
        <v>11846829</v>
      </c>
      <c r="DN23" s="28">
        <v>163190787.5</v>
      </c>
      <c r="DO23" s="28">
        <v>9787555.5</v>
      </c>
      <c r="DP23" s="28">
        <v>13132633</v>
      </c>
      <c r="DQ23" s="28">
        <v>-141169391.5</v>
      </c>
      <c r="DR23" s="28">
        <v>12249502</v>
      </c>
      <c r="DS23" s="28">
        <v>6764471.5</v>
      </c>
      <c r="DT23" s="28">
        <v>19583594.5</v>
      </c>
      <c r="DU23" s="28">
        <v>7149262</v>
      </c>
      <c r="DV23" s="28">
        <v>4299612</v>
      </c>
      <c r="DW23" s="28">
        <v>8989160</v>
      </c>
      <c r="DX23" s="28">
        <v>6619606</v>
      </c>
      <c r="DY23" s="28">
        <v>8915513</v>
      </c>
      <c r="DZ23" s="28">
        <v>7220527</v>
      </c>
      <c r="EA23" s="28">
        <v>9716835</v>
      </c>
      <c r="EB23" s="28">
        <v>3478759</v>
      </c>
      <c r="EC23" s="28">
        <v>9392856</v>
      </c>
      <c r="ED23" s="28">
        <v>11677829.5</v>
      </c>
      <c r="EE23" s="28">
        <v>7723256</v>
      </c>
      <c r="EF23" s="28">
        <v>7220926</v>
      </c>
      <c r="EG23" s="28">
        <v>9110874</v>
      </c>
      <c r="EH23" s="28">
        <v>15189706</v>
      </c>
      <c r="EI23" s="28">
        <v>5576383</v>
      </c>
      <c r="EJ23" s="28">
        <v>7250480.5</v>
      </c>
      <c r="EK23" s="28">
        <v>9577171</v>
      </c>
      <c r="EL23" s="28">
        <v>8346981</v>
      </c>
      <c r="EM23" s="28">
        <v>-13244810.5</v>
      </c>
      <c r="EN23" s="28">
        <v>8183952</v>
      </c>
      <c r="EO23" s="28">
        <v>31139526</v>
      </c>
      <c r="EP23" s="28">
        <v>7865388</v>
      </c>
      <c r="EQ23" s="28">
        <v>6414919</v>
      </c>
      <c r="ER23" s="28">
        <v>-12822981</v>
      </c>
      <c r="ES23" s="28">
        <v>7470522</v>
      </c>
      <c r="ET23" s="28">
        <v>9549665</v>
      </c>
      <c r="EU23" s="28">
        <v>6849083</v>
      </c>
      <c r="EV23" s="28">
        <v>8276873</v>
      </c>
      <c r="EW23" s="28">
        <v>8710067</v>
      </c>
      <c r="EX23" s="28">
        <v>7967345</v>
      </c>
      <c r="EY23" s="28">
        <v>11164307</v>
      </c>
      <c r="EZ23" s="28">
        <v>8787747</v>
      </c>
      <c r="FA23" s="28">
        <v>8377753</v>
      </c>
      <c r="FB23" s="28">
        <v>6569492</v>
      </c>
      <c r="FC23" s="28">
        <v>9997124</v>
      </c>
      <c r="FD23" s="28">
        <v>7873055</v>
      </c>
      <c r="FE23" s="28">
        <v>10616792</v>
      </c>
      <c r="FF23" s="28">
        <v>7644535</v>
      </c>
      <c r="FG23" s="28">
        <v>4349647</v>
      </c>
      <c r="FH23" s="28"/>
      <c r="FI23" s="28"/>
      <c r="FJ23" s="28"/>
    </row>
    <row r="24" spans="1:166" x14ac:dyDescent="0.2">
      <c r="A24" s="7" t="s">
        <v>149</v>
      </c>
      <c r="B24" s="7" t="s">
        <v>147</v>
      </c>
      <c r="C24" s="28">
        <v>2174674.34</v>
      </c>
      <c r="D24" s="28">
        <v>1825243.51</v>
      </c>
      <c r="E24" s="28">
        <v>2369852</v>
      </c>
      <c r="F24" s="28">
        <v>2020423.6</v>
      </c>
      <c r="G24" s="28">
        <v>2852410.4</v>
      </c>
      <c r="H24" s="28">
        <v>2101453.94</v>
      </c>
      <c r="I24" s="28">
        <v>2300900.4</v>
      </c>
      <c r="J24" s="28">
        <v>2122644.46</v>
      </c>
      <c r="K24" s="28">
        <v>2042101.29</v>
      </c>
      <c r="L24" s="28">
        <v>2325014.71</v>
      </c>
      <c r="M24" s="28">
        <v>2037530.95</v>
      </c>
      <c r="N24" s="28">
        <v>2423562.89</v>
      </c>
      <c r="O24" s="28">
        <v>914167.51</v>
      </c>
      <c r="P24" s="28">
        <v>2908036.34</v>
      </c>
      <c r="Q24" s="28">
        <v>2081228.49</v>
      </c>
      <c r="R24" s="28">
        <v>2204853.6</v>
      </c>
      <c r="S24" s="28">
        <v>2404318.89</v>
      </c>
      <c r="T24" s="28">
        <v>1931458.18</v>
      </c>
      <c r="U24" s="28">
        <v>2288200.12</v>
      </c>
      <c r="V24" s="28">
        <v>1999509.85</v>
      </c>
      <c r="W24" s="28">
        <v>1452960.51</v>
      </c>
      <c r="X24" s="28">
        <v>3173141.31</v>
      </c>
      <c r="Y24" s="28">
        <v>2105408.7800000003</v>
      </c>
      <c r="Z24" s="28">
        <v>1959382.87</v>
      </c>
      <c r="AA24" s="28">
        <v>2006234.87</v>
      </c>
      <c r="AB24" s="28">
        <v>1899636.72</v>
      </c>
      <c r="AC24" s="28">
        <v>470514.24</v>
      </c>
      <c r="AD24" s="28">
        <v>2233156.81</v>
      </c>
      <c r="AE24" s="28">
        <v>2457538.87</v>
      </c>
      <c r="AF24" s="28">
        <v>3158276.6</v>
      </c>
      <c r="AG24" s="28">
        <v>1713994</v>
      </c>
      <c r="AH24" s="28">
        <v>1226881.8500000001</v>
      </c>
      <c r="AI24" s="28">
        <v>3018463.4</v>
      </c>
      <c r="AJ24" s="28">
        <v>2624656.48</v>
      </c>
      <c r="AK24" s="28">
        <v>8647671.4900000002</v>
      </c>
      <c r="AL24" s="28">
        <v>2006337.76</v>
      </c>
      <c r="AM24" s="28">
        <v>2210726.2400000002</v>
      </c>
      <c r="AN24" s="28">
        <v>2145477.0699999998</v>
      </c>
      <c r="AO24" s="28">
        <v>-4594133.5199999996</v>
      </c>
      <c r="AP24" s="28">
        <v>9131690.8699999992</v>
      </c>
      <c r="AQ24" s="28">
        <v>2220877.0099999998</v>
      </c>
      <c r="AR24" s="28">
        <v>731251.64</v>
      </c>
      <c r="AS24" s="28">
        <v>2731883.1</v>
      </c>
      <c r="AT24" s="28">
        <v>652988.06000000006</v>
      </c>
      <c r="AU24" s="28">
        <v>2312363.67</v>
      </c>
      <c r="AV24" s="28">
        <v>2176651.58</v>
      </c>
      <c r="AW24" s="28">
        <v>1944179.07</v>
      </c>
      <c r="AX24" s="28">
        <v>1919125.46</v>
      </c>
      <c r="AY24" s="28">
        <v>1456187.61</v>
      </c>
      <c r="AZ24" s="28">
        <v>1990514.57</v>
      </c>
      <c r="BA24" s="28">
        <v>6407459.7300000004</v>
      </c>
      <c r="BB24" s="28">
        <v>2094419.79</v>
      </c>
      <c r="BC24" s="28">
        <v>870120.33</v>
      </c>
      <c r="BD24" s="28">
        <v>1873791.97</v>
      </c>
      <c r="BE24" s="28">
        <v>2005305.76</v>
      </c>
      <c r="BF24" s="28">
        <v>3249476.99</v>
      </c>
      <c r="BG24" s="28">
        <v>958804.18</v>
      </c>
      <c r="BH24" s="28">
        <v>2112991.04</v>
      </c>
      <c r="BI24" s="28">
        <v>1925774.09</v>
      </c>
      <c r="BJ24" s="28">
        <v>1945007.07</v>
      </c>
      <c r="BK24" s="28">
        <v>2288725.37</v>
      </c>
      <c r="BL24" s="28">
        <v>2809562.06</v>
      </c>
      <c r="BM24" s="28">
        <v>3476529.34</v>
      </c>
      <c r="BN24" s="28">
        <v>2061456.96</v>
      </c>
      <c r="BO24" s="28">
        <v>2018871.04</v>
      </c>
      <c r="BP24" s="28">
        <v>2081276.27</v>
      </c>
      <c r="BQ24" s="28">
        <v>1997498.87</v>
      </c>
      <c r="BR24" s="28">
        <v>2091382.81</v>
      </c>
      <c r="BS24" s="28">
        <v>2247060.2400000002</v>
      </c>
      <c r="BT24" s="28">
        <v>926995.25</v>
      </c>
      <c r="BU24" s="28">
        <v>1643832.24</v>
      </c>
      <c r="BV24" s="28">
        <v>1778866.18</v>
      </c>
      <c r="BW24" s="28">
        <v>2165474.96</v>
      </c>
      <c r="BX24" s="28">
        <v>1586205.19</v>
      </c>
      <c r="BY24" s="28">
        <v>1886261.31</v>
      </c>
      <c r="BZ24" s="28">
        <v>1458839.67</v>
      </c>
      <c r="CA24" s="28">
        <v>2048733.67</v>
      </c>
      <c r="CB24" s="28">
        <v>2092974.54</v>
      </c>
      <c r="CC24" s="28">
        <v>2181950.06</v>
      </c>
      <c r="CD24" s="28">
        <v>2401563.04</v>
      </c>
      <c r="CE24" s="28">
        <v>6043490.8399999999</v>
      </c>
      <c r="CF24" s="28">
        <v>2413387.46</v>
      </c>
      <c r="CG24" s="28">
        <v>2156167.04</v>
      </c>
      <c r="CH24" s="28">
        <v>2088299.01</v>
      </c>
      <c r="CI24" s="28">
        <v>2623297.0699999998</v>
      </c>
      <c r="CJ24" s="28">
        <v>2486752.06</v>
      </c>
      <c r="CK24" s="28">
        <v>2730194.42</v>
      </c>
      <c r="CL24" s="28">
        <v>2701098.06</v>
      </c>
      <c r="CM24" s="28">
        <v>2803493.01</v>
      </c>
      <c r="CN24" s="28">
        <v>2946991.46</v>
      </c>
      <c r="CO24" s="28">
        <v>2924935.07</v>
      </c>
      <c r="CP24" s="28">
        <v>2240610.84</v>
      </c>
      <c r="CQ24" s="28">
        <v>2793671.73</v>
      </c>
      <c r="CR24" s="28">
        <v>3082081.07</v>
      </c>
      <c r="CS24" s="28">
        <v>2594363.79</v>
      </c>
      <c r="CT24" s="28">
        <v>2065241.76</v>
      </c>
      <c r="CU24" s="28">
        <v>2317994.0299999998</v>
      </c>
      <c r="CV24" s="28">
        <v>-309104.93</v>
      </c>
      <c r="CW24" s="28">
        <v>2237190.06</v>
      </c>
      <c r="CX24" s="28">
        <v>2261575.04</v>
      </c>
      <c r="CY24" s="28">
        <v>2280764.06</v>
      </c>
      <c r="CZ24" s="28">
        <v>2174103.0699999998</v>
      </c>
      <c r="DA24" s="28">
        <v>2356982.2400000002</v>
      </c>
      <c r="DB24" s="28">
        <v>2272051.04</v>
      </c>
      <c r="DC24" s="28">
        <v>2301636.09</v>
      </c>
      <c r="DD24" s="28">
        <v>2332998.06</v>
      </c>
      <c r="DE24" s="28">
        <v>4080818.03</v>
      </c>
      <c r="DF24" s="28">
        <v>153895.07</v>
      </c>
      <c r="DG24" s="28">
        <v>2157686.06</v>
      </c>
      <c r="DH24" s="28">
        <v>2044874.06</v>
      </c>
      <c r="DI24" s="28">
        <v>2324457.0699999998</v>
      </c>
      <c r="DJ24" s="28">
        <v>2232073.0699999998</v>
      </c>
      <c r="DK24" s="28">
        <v>2174263.0699999998</v>
      </c>
      <c r="DL24" s="28">
        <v>2386235.0699999998</v>
      </c>
      <c r="DM24" s="28">
        <v>2260926.09</v>
      </c>
      <c r="DN24" s="28">
        <v>2316378.06</v>
      </c>
      <c r="DO24" s="28">
        <v>2250386.09</v>
      </c>
      <c r="DP24" s="28">
        <v>2405959.04</v>
      </c>
      <c r="DQ24" s="28">
        <v>2320859.04</v>
      </c>
      <c r="DR24" s="28">
        <v>2334058.06</v>
      </c>
      <c r="DS24" s="28">
        <v>1838217.02</v>
      </c>
      <c r="DT24" s="28">
        <v>2707443.05</v>
      </c>
      <c r="DU24" s="28">
        <v>2400620.06</v>
      </c>
      <c r="DV24" s="28">
        <v>2376952.0299999998</v>
      </c>
      <c r="DW24" s="28">
        <v>2488677.0499999998</v>
      </c>
      <c r="DX24" s="28">
        <v>1500303.05</v>
      </c>
      <c r="DY24" s="28">
        <v>2469125.02</v>
      </c>
      <c r="DZ24" s="28">
        <v>2549688.0299999998</v>
      </c>
      <c r="EA24" s="28">
        <v>2436862.12</v>
      </c>
      <c r="EB24" s="28">
        <v>461496.03</v>
      </c>
      <c r="EC24" s="28">
        <v>3080311.08</v>
      </c>
      <c r="ED24" s="28">
        <v>2247582.09</v>
      </c>
      <c r="EE24" s="28">
        <v>2194934.0299999998</v>
      </c>
      <c r="EF24" s="28">
        <v>2022991.05</v>
      </c>
      <c r="EG24" s="28">
        <v>1009544.09</v>
      </c>
      <c r="EH24" s="28">
        <v>2214753.08</v>
      </c>
      <c r="EI24" s="28">
        <v>2296915.0499999998</v>
      </c>
      <c r="EJ24" s="28">
        <v>2411692.09</v>
      </c>
      <c r="EK24" s="28">
        <v>2319468</v>
      </c>
      <c r="EL24" s="28">
        <v>2533850.06</v>
      </c>
      <c r="EM24" s="28">
        <v>2320730.09</v>
      </c>
      <c r="EN24" s="28">
        <v>2359997.0499999998</v>
      </c>
      <c r="EO24" s="28">
        <v>2238272.0299999998</v>
      </c>
      <c r="EP24" s="28">
        <v>1911943.08</v>
      </c>
      <c r="EQ24" s="28">
        <v>2172216.0299999998</v>
      </c>
      <c r="ER24" s="28">
        <v>1983147.05</v>
      </c>
      <c r="ES24" s="28">
        <v>2193586.09</v>
      </c>
      <c r="ET24" s="28">
        <v>2642986.0299999998</v>
      </c>
      <c r="EU24" s="28">
        <v>2233811.0499999998</v>
      </c>
      <c r="EV24" s="28">
        <v>2203536.06</v>
      </c>
      <c r="EW24" s="28">
        <v>2311006.06</v>
      </c>
      <c r="EX24" s="28">
        <v>2349655.0499999998</v>
      </c>
      <c r="EY24" s="28">
        <v>2107345.0499999998</v>
      </c>
      <c r="EZ24" s="28">
        <v>2365614.09</v>
      </c>
      <c r="FA24" s="28">
        <v>2147498.0299999998</v>
      </c>
      <c r="FB24" s="28">
        <v>2169391.08</v>
      </c>
      <c r="FC24" s="28">
        <v>2506106.06</v>
      </c>
      <c r="FD24" s="28">
        <v>1616488.06</v>
      </c>
      <c r="FE24" s="28">
        <v>2194198.09</v>
      </c>
      <c r="FF24" s="28">
        <v>2267509.0499999998</v>
      </c>
      <c r="FG24" s="28">
        <v>2304975.11</v>
      </c>
      <c r="FH24" s="28"/>
      <c r="FI24" s="28"/>
      <c r="FJ24" s="28"/>
    </row>
    <row r="25" spans="1:166" x14ac:dyDescent="0.2">
      <c r="A25" t="s">
        <v>150</v>
      </c>
      <c r="B25" t="s">
        <v>147</v>
      </c>
      <c r="C25" s="28">
        <v>0</v>
      </c>
      <c r="D25" s="28">
        <v>72</v>
      </c>
      <c r="E25" s="28">
        <v>48</v>
      </c>
      <c r="F25" s="28">
        <v>68</v>
      </c>
      <c r="G25" s="28">
        <v>80</v>
      </c>
      <c r="H25" s="28">
        <v>80</v>
      </c>
      <c r="I25" s="28">
        <v>72</v>
      </c>
      <c r="J25" s="28">
        <v>0</v>
      </c>
      <c r="K25" s="28">
        <v>74</v>
      </c>
      <c r="L25" s="28">
        <v>40</v>
      </c>
      <c r="M25" s="28">
        <v>112</v>
      </c>
      <c r="N25" s="28">
        <v>64</v>
      </c>
      <c r="O25" s="28">
        <v>0</v>
      </c>
      <c r="P25" s="28">
        <v>56</v>
      </c>
      <c r="Q25" s="28">
        <v>72</v>
      </c>
      <c r="R25" s="28">
        <v>80</v>
      </c>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c r="DQ25" s="28"/>
      <c r="DR25" s="28"/>
      <c r="DS25" s="28"/>
      <c r="DT25" s="28"/>
      <c r="DU25" s="28"/>
      <c r="DV25" s="28"/>
      <c r="DW25" s="28"/>
      <c r="DX25" s="28"/>
      <c r="DY25" s="28"/>
      <c r="DZ25" s="28"/>
      <c r="EA25" s="28"/>
      <c r="EB25" s="28"/>
      <c r="EC25" s="28"/>
      <c r="ED25" s="28"/>
      <c r="EE25" s="28"/>
      <c r="EF25" s="28"/>
      <c r="EG25" s="28"/>
      <c r="EH25" s="28"/>
      <c r="EI25" s="28"/>
      <c r="EJ25" s="28"/>
      <c r="EK25" s="28"/>
      <c r="EL25" s="28"/>
      <c r="EM25" s="28"/>
      <c r="EN25" s="28"/>
      <c r="EO25" s="28"/>
      <c r="EP25" s="28"/>
      <c r="EQ25" s="28"/>
      <c r="ER25" s="28"/>
      <c r="ES25" s="28"/>
      <c r="ET25" s="28"/>
      <c r="EU25" s="28"/>
      <c r="EV25" s="28"/>
      <c r="EW25" s="28"/>
      <c r="EX25" s="28"/>
      <c r="EY25" s="28"/>
      <c r="EZ25" s="28"/>
      <c r="FA25" s="28"/>
      <c r="FB25" s="28"/>
      <c r="FC25" s="28"/>
      <c r="FD25" s="28"/>
      <c r="FE25" s="28"/>
      <c r="FF25" s="28"/>
      <c r="FG25" s="28"/>
      <c r="FH25" s="28"/>
      <c r="FI25" s="28"/>
      <c r="FJ25" s="28"/>
    </row>
    <row r="26" spans="1:166" x14ac:dyDescent="0.2">
      <c r="A26" t="s">
        <v>151</v>
      </c>
      <c r="B26" t="s">
        <v>147</v>
      </c>
      <c r="C26" s="28">
        <v>12587.64</v>
      </c>
      <c r="D26" s="28">
        <v>9821.98</v>
      </c>
      <c r="E26" s="28">
        <v>9976.0400000000009</v>
      </c>
      <c r="F26" s="28">
        <v>12995.19</v>
      </c>
      <c r="G26" s="28">
        <v>9082.83</v>
      </c>
      <c r="H26" s="28">
        <v>11107.26</v>
      </c>
      <c r="I26" s="28">
        <v>7818.87</v>
      </c>
      <c r="J26" s="28">
        <v>8348.49</v>
      </c>
      <c r="K26" s="28">
        <v>8879.6200000000008</v>
      </c>
      <c r="L26" s="28">
        <v>5865</v>
      </c>
      <c r="M26" s="28">
        <v>9869.15</v>
      </c>
      <c r="N26" s="28">
        <v>5999.72</v>
      </c>
      <c r="O26" s="28">
        <v>8594.5300000000007</v>
      </c>
      <c r="P26" s="28">
        <v>684.81</v>
      </c>
      <c r="Q26" s="28">
        <v>13676.79</v>
      </c>
      <c r="R26" s="28">
        <v>6991.13</v>
      </c>
      <c r="S26" s="28">
        <v>8737.08</v>
      </c>
      <c r="T26" s="28">
        <v>0</v>
      </c>
      <c r="U26" s="28">
        <v>14576.04</v>
      </c>
      <c r="V26" s="28">
        <v>7048.4000000000005</v>
      </c>
      <c r="W26" s="28">
        <v>8412.92</v>
      </c>
      <c r="X26" s="28">
        <v>7155</v>
      </c>
      <c r="Y26" s="28">
        <v>6553.58</v>
      </c>
      <c r="Z26" s="28">
        <v>8616.98</v>
      </c>
      <c r="AA26" s="28">
        <v>6830.47</v>
      </c>
      <c r="AB26" s="28">
        <v>6349.53</v>
      </c>
      <c r="AC26" s="28">
        <v>6935</v>
      </c>
      <c r="AD26" s="28">
        <v>5968.49</v>
      </c>
      <c r="AE26" s="28">
        <v>5239.0600000000004</v>
      </c>
      <c r="AF26" s="28">
        <v>6642.64</v>
      </c>
      <c r="AG26" s="28">
        <v>7065.38</v>
      </c>
      <c r="AH26" s="28">
        <v>7013.02</v>
      </c>
      <c r="AI26" s="28">
        <v>5075.75</v>
      </c>
      <c r="AJ26" s="28">
        <v>6315.66</v>
      </c>
      <c r="AK26" s="28">
        <v>6810</v>
      </c>
      <c r="AL26" s="28">
        <v>455.57</v>
      </c>
      <c r="AM26" s="28">
        <v>4723.1099999999997</v>
      </c>
      <c r="AN26" s="28">
        <v>4958.49</v>
      </c>
      <c r="AO26" s="28">
        <v>10562.64</v>
      </c>
      <c r="AP26" s="28">
        <v>150</v>
      </c>
      <c r="AQ26" s="28">
        <v>9261.6</v>
      </c>
      <c r="AR26" s="28">
        <v>6521.23</v>
      </c>
      <c r="AS26" s="28">
        <v>4217.92</v>
      </c>
      <c r="AT26" s="28">
        <v>4299.43</v>
      </c>
      <c r="AU26" s="28">
        <v>0</v>
      </c>
      <c r="AV26" s="28">
        <v>10063.11</v>
      </c>
      <c r="AW26" s="28">
        <v>39.340000000000003</v>
      </c>
      <c r="AX26" s="28">
        <v>7526.04</v>
      </c>
      <c r="AY26" s="28">
        <v>293.3</v>
      </c>
      <c r="AZ26" s="28">
        <v>7865.75</v>
      </c>
      <c r="BA26" s="28">
        <v>4463.0200000000004</v>
      </c>
      <c r="BB26" s="28">
        <v>668.02</v>
      </c>
      <c r="BC26" s="28">
        <v>7707.45</v>
      </c>
      <c r="BD26" s="28">
        <v>3788.96</v>
      </c>
      <c r="BE26" s="28">
        <v>4642.92</v>
      </c>
      <c r="BF26" s="28">
        <v>3336.04</v>
      </c>
      <c r="BG26" s="28">
        <v>1907.45</v>
      </c>
      <c r="BH26" s="28">
        <v>3634.91</v>
      </c>
      <c r="BI26" s="28">
        <v>2787.26</v>
      </c>
      <c r="BJ26" s="28">
        <v>0</v>
      </c>
      <c r="BK26" s="28">
        <v>3131.23</v>
      </c>
      <c r="BL26" s="28">
        <v>7372.92</v>
      </c>
      <c r="BM26" s="28">
        <v>2571.89</v>
      </c>
      <c r="BN26" s="28">
        <v>5052.74</v>
      </c>
      <c r="BO26" s="28">
        <v>3015</v>
      </c>
      <c r="BP26" s="28">
        <v>2643.96</v>
      </c>
      <c r="BQ26" s="28">
        <v>3314.25</v>
      </c>
      <c r="BR26" s="28">
        <v>3538.21</v>
      </c>
      <c r="BS26" s="28">
        <v>3053.02</v>
      </c>
      <c r="BT26" s="28">
        <v>3111.98</v>
      </c>
      <c r="BU26" s="28">
        <v>3948.3</v>
      </c>
      <c r="BV26" s="28">
        <v>2418.02</v>
      </c>
      <c r="BW26" s="28">
        <v>3991.04</v>
      </c>
      <c r="BX26" s="28">
        <v>1386.23</v>
      </c>
      <c r="BY26" s="28">
        <v>3315.57</v>
      </c>
      <c r="BZ26" s="28">
        <v>3811.51</v>
      </c>
      <c r="CA26" s="28">
        <v>1818.02</v>
      </c>
      <c r="CB26" s="28">
        <v>4198.3</v>
      </c>
      <c r="CC26" s="28">
        <v>2532.2600000000002</v>
      </c>
      <c r="CD26" s="28">
        <v>2495.5700000000002</v>
      </c>
      <c r="CE26" s="28">
        <v>3268.68</v>
      </c>
      <c r="CF26" s="28">
        <v>1415</v>
      </c>
      <c r="CG26" s="28">
        <v>0</v>
      </c>
      <c r="CH26" s="28">
        <v>2328.02</v>
      </c>
      <c r="CI26" s="28">
        <v>713.02</v>
      </c>
      <c r="CJ26" s="28">
        <v>3488.02</v>
      </c>
      <c r="CK26" s="28">
        <v>1209.43</v>
      </c>
      <c r="CL26" s="28">
        <v>2404.4299999999998</v>
      </c>
      <c r="CM26" s="28">
        <v>618.11</v>
      </c>
      <c r="CN26" s="28">
        <v>3216.89</v>
      </c>
      <c r="CO26" s="28">
        <v>904.91</v>
      </c>
      <c r="CP26" s="28">
        <v>1326.42</v>
      </c>
      <c r="CQ26" s="28">
        <v>2464.81</v>
      </c>
      <c r="CR26" s="28">
        <v>1350</v>
      </c>
      <c r="CS26" s="28">
        <v>1258.77</v>
      </c>
      <c r="CT26" s="28">
        <v>669.15</v>
      </c>
      <c r="CU26" s="28">
        <v>5008.21</v>
      </c>
      <c r="CV26" s="28">
        <v>591.23</v>
      </c>
      <c r="CW26" s="28">
        <v>2242.83</v>
      </c>
      <c r="CX26" s="28">
        <v>1898.68</v>
      </c>
      <c r="CY26" s="28">
        <v>2463.96</v>
      </c>
      <c r="CZ26" s="28">
        <v>1496.89</v>
      </c>
      <c r="DA26" s="28">
        <v>1920.94</v>
      </c>
      <c r="DB26" s="28">
        <v>1614.06</v>
      </c>
      <c r="DC26" s="28">
        <v>1052.3599999999999</v>
      </c>
      <c r="DD26" s="28">
        <v>704.53</v>
      </c>
      <c r="DE26" s="28">
        <v>1306.04</v>
      </c>
      <c r="DF26" s="28">
        <v>101.6</v>
      </c>
      <c r="DG26" s="28">
        <v>1633.02</v>
      </c>
      <c r="DH26" s="28">
        <v>1796.89</v>
      </c>
      <c r="DI26" s="28">
        <v>1508.96</v>
      </c>
      <c r="DJ26" s="28">
        <v>1633.4</v>
      </c>
      <c r="DK26" s="28">
        <v>954.72</v>
      </c>
      <c r="DL26" s="28">
        <v>1494.34</v>
      </c>
      <c r="DM26" s="28">
        <v>381.13</v>
      </c>
      <c r="DN26" s="28">
        <v>1579.06</v>
      </c>
      <c r="DO26" s="28">
        <v>437.08</v>
      </c>
      <c r="DP26" s="28">
        <v>756.6</v>
      </c>
      <c r="DQ26" s="28">
        <v>1669.25</v>
      </c>
      <c r="DR26" s="28">
        <v>1382.26</v>
      </c>
      <c r="DS26" s="28">
        <v>396.13</v>
      </c>
      <c r="DT26" s="28">
        <v>249.34</v>
      </c>
      <c r="DU26" s="28">
        <v>769.34</v>
      </c>
      <c r="DV26" s="28">
        <v>2289.4299999999998</v>
      </c>
      <c r="DW26" s="28">
        <v>573.21</v>
      </c>
      <c r="DX26" s="28">
        <v>1366.7</v>
      </c>
      <c r="DY26" s="28">
        <v>733.58</v>
      </c>
      <c r="DZ26" s="28">
        <v>256.98</v>
      </c>
      <c r="EA26" s="28">
        <v>165.66</v>
      </c>
      <c r="EB26" s="28">
        <v>1165.3800000000001</v>
      </c>
      <c r="EC26" s="28">
        <v>662.08</v>
      </c>
      <c r="ED26" s="28">
        <v>1006.04</v>
      </c>
      <c r="EE26" s="28">
        <v>96.98</v>
      </c>
      <c r="EF26" s="28">
        <v>1504.15</v>
      </c>
      <c r="EG26" s="28">
        <v>96.04</v>
      </c>
      <c r="EH26" s="28">
        <v>103.02</v>
      </c>
      <c r="EI26" s="28">
        <v>297.92</v>
      </c>
      <c r="EJ26" s="28">
        <v>181.98</v>
      </c>
      <c r="EK26" s="28">
        <v>341.04</v>
      </c>
      <c r="EL26" s="28">
        <v>1330.94</v>
      </c>
      <c r="EM26" s="28">
        <v>1270</v>
      </c>
      <c r="EN26" s="28">
        <v>102.92</v>
      </c>
      <c r="EO26" s="28">
        <v>151.97999999999999</v>
      </c>
      <c r="EP26" s="28">
        <v>46.98</v>
      </c>
      <c r="EQ26" s="28">
        <v>159.06</v>
      </c>
      <c r="ER26" s="28">
        <v>76.98</v>
      </c>
      <c r="ES26" s="28">
        <v>18764.060000000001</v>
      </c>
      <c r="ET26" s="28">
        <v>71.98</v>
      </c>
      <c r="EU26" s="28">
        <v>1025</v>
      </c>
      <c r="EV26" s="28">
        <v>36.979999999999997</v>
      </c>
      <c r="EW26" s="28">
        <v>23.02</v>
      </c>
      <c r="EX26" s="28">
        <v>2226.98</v>
      </c>
      <c r="EY26" s="28">
        <v>25</v>
      </c>
      <c r="EZ26" s="28">
        <v>0</v>
      </c>
      <c r="FA26" s="28">
        <v>61.04</v>
      </c>
      <c r="FB26" s="28">
        <v>0</v>
      </c>
      <c r="FC26" s="28">
        <v>118.02</v>
      </c>
      <c r="FD26" s="28">
        <v>1378.02</v>
      </c>
      <c r="FE26" s="28">
        <v>268.95999999999998</v>
      </c>
      <c r="FF26" s="28">
        <v>28.96</v>
      </c>
      <c r="FG26" s="28">
        <v>46.98</v>
      </c>
      <c r="FH26" s="28"/>
      <c r="FI26" s="28"/>
      <c r="FJ26" s="28"/>
    </row>
    <row r="27" spans="1:166" x14ac:dyDescent="0.2">
      <c r="A27" t="s">
        <v>152</v>
      </c>
      <c r="B27" t="s">
        <v>147</v>
      </c>
      <c r="C27" s="28">
        <v>3467.2</v>
      </c>
      <c r="D27" s="28">
        <v>1304.68</v>
      </c>
      <c r="E27" s="28">
        <v>114.37</v>
      </c>
      <c r="F27" s="28">
        <v>1302.6199999999999</v>
      </c>
      <c r="G27" s="28">
        <v>1750.89</v>
      </c>
      <c r="H27" s="28">
        <v>1967.82</v>
      </c>
      <c r="I27" s="28">
        <v>4138.03</v>
      </c>
      <c r="J27" s="28">
        <v>2208.1799999999998</v>
      </c>
      <c r="K27" s="28">
        <v>0</v>
      </c>
      <c r="L27" s="28">
        <v>0</v>
      </c>
      <c r="M27" s="28">
        <v>6968.74</v>
      </c>
      <c r="N27" s="28">
        <v>1821.14</v>
      </c>
      <c r="O27" s="28">
        <v>0</v>
      </c>
      <c r="P27" s="28">
        <v>3288.49</v>
      </c>
      <c r="Q27" s="28">
        <v>17087.11</v>
      </c>
      <c r="R27" s="28">
        <v>3080.86</v>
      </c>
      <c r="S27" s="28">
        <v>4043.08</v>
      </c>
      <c r="T27" s="28">
        <v>28249.69</v>
      </c>
      <c r="U27" s="28">
        <v>27251.48</v>
      </c>
      <c r="V27" s="28">
        <v>31668.93</v>
      </c>
      <c r="W27" s="28">
        <v>23112.06</v>
      </c>
      <c r="X27" s="28">
        <v>27792.3</v>
      </c>
      <c r="Y27" s="28">
        <v>18688.060000000001</v>
      </c>
      <c r="Z27" s="28">
        <v>15872.48</v>
      </c>
      <c r="AA27" s="28">
        <v>19148.3</v>
      </c>
      <c r="AB27" s="28">
        <v>22830.69</v>
      </c>
      <c r="AC27" s="28">
        <v>30840.12</v>
      </c>
      <c r="AD27" s="28">
        <v>3338.93</v>
      </c>
      <c r="AE27" s="28">
        <v>45707.43</v>
      </c>
      <c r="AF27" s="28">
        <v>29196.33</v>
      </c>
      <c r="AG27" s="28">
        <v>26860.240000000002</v>
      </c>
      <c r="AH27" s="28">
        <v>27618.09</v>
      </c>
      <c r="AI27" s="28">
        <v>27212</v>
      </c>
      <c r="AJ27" s="28">
        <v>19275.61</v>
      </c>
      <c r="AK27" s="28">
        <v>20970.48</v>
      </c>
      <c r="AL27" s="28">
        <v>9817.4</v>
      </c>
      <c r="AM27" s="28">
        <v>14030.36</v>
      </c>
      <c r="AN27" s="28">
        <v>13404.54</v>
      </c>
      <c r="AO27" s="28">
        <v>11922.63</v>
      </c>
      <c r="AP27" s="28">
        <v>10519.34</v>
      </c>
      <c r="AQ27" s="28">
        <v>15790.9</v>
      </c>
      <c r="AR27" s="28">
        <v>12450.72</v>
      </c>
      <c r="AS27" s="28">
        <v>13748.21</v>
      </c>
      <c r="AT27" s="28">
        <v>12499.94</v>
      </c>
      <c r="AU27" s="28">
        <v>12124.48</v>
      </c>
      <c r="AV27" s="28">
        <v>12174.72</v>
      </c>
      <c r="AW27" s="28">
        <v>6828.96</v>
      </c>
      <c r="AX27" s="28">
        <v>10306.209999999999</v>
      </c>
      <c r="AY27" s="28">
        <v>42562.9</v>
      </c>
      <c r="AZ27" s="28">
        <v>43154.81</v>
      </c>
      <c r="BA27" s="28">
        <v>44330.3</v>
      </c>
      <c r="BB27" s="28">
        <v>46388.57</v>
      </c>
      <c r="BC27" s="28">
        <v>51562</v>
      </c>
      <c r="BD27" s="28">
        <v>50747.519999999997</v>
      </c>
      <c r="BE27" s="28">
        <v>54925.88</v>
      </c>
      <c r="BF27" s="28">
        <v>55413.64</v>
      </c>
      <c r="BG27" s="28">
        <v>52379.01</v>
      </c>
      <c r="BH27" s="28">
        <v>49315.4</v>
      </c>
      <c r="BI27" s="28">
        <v>45111.61</v>
      </c>
      <c r="BJ27" s="28">
        <v>45418</v>
      </c>
      <c r="BK27" s="28">
        <v>53436.87</v>
      </c>
      <c r="BL27" s="28">
        <v>56135.01</v>
      </c>
      <c r="BM27" s="28">
        <v>60423.31</v>
      </c>
      <c r="BN27" s="28">
        <v>65369.04</v>
      </c>
      <c r="BO27" s="28">
        <v>62848.51</v>
      </c>
      <c r="BP27" s="28">
        <v>63862.81</v>
      </c>
      <c r="BQ27" s="28">
        <v>71348.06</v>
      </c>
      <c r="BR27" s="28">
        <v>70681.73</v>
      </c>
      <c r="BS27" s="28">
        <v>63296.39</v>
      </c>
      <c r="BT27" s="28">
        <v>59276.51</v>
      </c>
      <c r="BU27" s="28">
        <v>56270.21</v>
      </c>
      <c r="BV27" s="28">
        <v>56778</v>
      </c>
      <c r="BW27" s="28">
        <v>61568.63</v>
      </c>
      <c r="BX27" s="28">
        <v>29731.49</v>
      </c>
      <c r="BY27" s="28">
        <v>30398.66</v>
      </c>
      <c r="BZ27" s="28">
        <v>36205.910000000003</v>
      </c>
      <c r="CA27" s="28">
        <v>39848.81</v>
      </c>
      <c r="CB27" s="28">
        <v>68181.009999999995</v>
      </c>
      <c r="CC27" s="28">
        <v>69701.25</v>
      </c>
      <c r="CD27" s="28">
        <v>60946</v>
      </c>
      <c r="CE27" s="28">
        <v>154663.04000000001</v>
      </c>
      <c r="CF27" s="28">
        <v>66162.509999999995</v>
      </c>
      <c r="CG27" s="28">
        <v>59206.03</v>
      </c>
      <c r="CH27" s="28">
        <v>58482.51</v>
      </c>
      <c r="CI27" s="28">
        <v>54725.01</v>
      </c>
      <c r="CJ27" s="28">
        <v>49324</v>
      </c>
      <c r="CK27" s="28">
        <v>67128.210000000006</v>
      </c>
      <c r="CL27" s="28">
        <v>69090.03</v>
      </c>
      <c r="CM27" s="28">
        <v>75546.509999999995</v>
      </c>
      <c r="CN27" s="28">
        <v>76739.28</v>
      </c>
      <c r="CO27" s="28">
        <v>80501.490000000005</v>
      </c>
      <c r="CP27" s="28">
        <v>86275.91</v>
      </c>
      <c r="CQ27" s="28">
        <v>76721.009999999995</v>
      </c>
      <c r="CR27" s="28">
        <v>83386.179999999993</v>
      </c>
      <c r="CS27" s="28">
        <v>70347.009999999995</v>
      </c>
      <c r="CT27" s="28">
        <v>73747.009999999995</v>
      </c>
      <c r="CU27" s="28">
        <v>70083.009999999995</v>
      </c>
      <c r="CV27" s="28">
        <v>63828.6</v>
      </c>
      <c r="CW27" s="28">
        <v>73526</v>
      </c>
      <c r="CX27" s="28">
        <v>76327.039999999994</v>
      </c>
      <c r="CY27" s="28">
        <v>88180.33</v>
      </c>
      <c r="CZ27" s="28">
        <v>87682.51</v>
      </c>
      <c r="DA27" s="28">
        <v>87356.63</v>
      </c>
      <c r="DB27" s="28">
        <v>91260.21</v>
      </c>
      <c r="DC27" s="28">
        <v>72713.88</v>
      </c>
      <c r="DD27" s="28">
        <v>56080.27</v>
      </c>
      <c r="DE27" s="28">
        <v>54253.01</v>
      </c>
      <c r="DF27" s="28">
        <v>59641.01</v>
      </c>
      <c r="DG27" s="28">
        <v>62600</v>
      </c>
      <c r="DH27" s="28">
        <v>64047.49</v>
      </c>
      <c r="DI27" s="28">
        <v>76724.03</v>
      </c>
      <c r="DJ27" s="28">
        <v>75123.88</v>
      </c>
      <c r="DK27" s="28">
        <v>71362.81</v>
      </c>
      <c r="DL27" s="28">
        <v>86044.479999999996</v>
      </c>
      <c r="DM27" s="28">
        <v>91087.01</v>
      </c>
      <c r="DN27" s="28">
        <v>85368.21</v>
      </c>
      <c r="DO27" s="28">
        <v>77389.52</v>
      </c>
      <c r="DP27" s="28">
        <v>80401.91</v>
      </c>
      <c r="DQ27" s="28">
        <v>66861.009999999995</v>
      </c>
      <c r="DR27" s="28">
        <v>79109.009999999995</v>
      </c>
      <c r="DS27" s="28">
        <v>161.02000000000001</v>
      </c>
      <c r="DT27" s="28">
        <v>155050.03</v>
      </c>
      <c r="DU27" s="28">
        <v>85671.02</v>
      </c>
      <c r="DV27" s="28">
        <v>-689.02</v>
      </c>
      <c r="DW27" s="28">
        <v>-782</v>
      </c>
      <c r="DX27" s="28">
        <v>-781.02</v>
      </c>
      <c r="DY27" s="28">
        <v>-759.02</v>
      </c>
      <c r="DZ27" s="28">
        <v>-755.02</v>
      </c>
      <c r="EA27" s="28">
        <v>-675.02</v>
      </c>
      <c r="EB27" s="28">
        <v>202.4</v>
      </c>
      <c r="EC27" s="28">
        <v>-1287.02</v>
      </c>
      <c r="ED27" s="28">
        <v>0</v>
      </c>
      <c r="EE27" s="28">
        <v>4</v>
      </c>
      <c r="EF27" s="28">
        <v>63.02</v>
      </c>
      <c r="EG27" s="28">
        <v>72405.75</v>
      </c>
      <c r="EH27" s="28">
        <v>72913.63</v>
      </c>
      <c r="EI27" s="28">
        <v>84014.65</v>
      </c>
      <c r="EJ27" s="28">
        <v>75250.34</v>
      </c>
      <c r="EK27" s="28">
        <v>76766.429999999993</v>
      </c>
      <c r="EL27" s="28">
        <v>74213.97</v>
      </c>
      <c r="EM27" s="28">
        <v>79963.45</v>
      </c>
      <c r="EN27" s="28">
        <v>75330.58</v>
      </c>
      <c r="EO27" s="28">
        <v>80265.850000000006</v>
      </c>
      <c r="EP27" s="28">
        <v>85464.03</v>
      </c>
      <c r="EQ27" s="28">
        <v>89012</v>
      </c>
      <c r="ER27" s="28">
        <v>80700.62</v>
      </c>
      <c r="ES27" s="28">
        <v>94591.35</v>
      </c>
      <c r="ET27" s="28">
        <v>96561.45</v>
      </c>
      <c r="EU27" s="28">
        <v>108175.35</v>
      </c>
      <c r="EV27" s="28">
        <v>106121.54</v>
      </c>
      <c r="EW27" s="28">
        <v>108488.52</v>
      </c>
      <c r="EX27" s="28">
        <v>117976.18</v>
      </c>
      <c r="EY27" s="28">
        <v>83402.429999999993</v>
      </c>
      <c r="EZ27" s="28">
        <v>81270.95</v>
      </c>
      <c r="FA27" s="28">
        <v>85322.95</v>
      </c>
      <c r="FB27" s="28">
        <v>85633.88</v>
      </c>
      <c r="FC27" s="28">
        <v>86609.14</v>
      </c>
      <c r="FD27" s="28">
        <v>72531.05</v>
      </c>
      <c r="FE27" s="28">
        <v>90734.68</v>
      </c>
      <c r="FF27" s="28">
        <v>88923.94</v>
      </c>
      <c r="FG27" s="28">
        <v>100051.02</v>
      </c>
      <c r="FH27" s="28"/>
      <c r="FI27" s="28"/>
      <c r="FJ27" s="28"/>
    </row>
    <row r="28" spans="1:166" x14ac:dyDescent="0.2">
      <c r="A28" t="s">
        <v>153</v>
      </c>
      <c r="B28" t="s">
        <v>147</v>
      </c>
      <c r="C28" s="28">
        <v>4432</v>
      </c>
      <c r="D28" s="28">
        <v>2044</v>
      </c>
      <c r="E28" s="28">
        <v>3222</v>
      </c>
      <c r="F28" s="28">
        <v>1961</v>
      </c>
      <c r="G28" s="28">
        <v>1429</v>
      </c>
      <c r="H28" s="28">
        <v>5435</v>
      </c>
      <c r="I28" s="28">
        <v>1528</v>
      </c>
      <c r="J28" s="28">
        <v>0</v>
      </c>
      <c r="K28" s="28">
        <v>0</v>
      </c>
      <c r="L28" s="28">
        <v>0</v>
      </c>
      <c r="M28" s="28">
        <v>3955</v>
      </c>
      <c r="N28" s="28">
        <v>2040</v>
      </c>
      <c r="O28" s="28">
        <v>0</v>
      </c>
      <c r="P28" s="28">
        <v>173</v>
      </c>
      <c r="Q28" s="28">
        <v>1430</v>
      </c>
      <c r="R28" s="28">
        <v>557</v>
      </c>
      <c r="S28" s="28">
        <v>1973</v>
      </c>
      <c r="T28" s="28">
        <v>2346</v>
      </c>
      <c r="U28" s="28">
        <v>4395</v>
      </c>
      <c r="V28" s="28">
        <v>660.5</v>
      </c>
      <c r="W28" s="28">
        <v>0</v>
      </c>
      <c r="X28" s="28">
        <v>1856.5</v>
      </c>
      <c r="Y28" s="28">
        <v>1585.5</v>
      </c>
      <c r="Z28" s="28">
        <v>367.5</v>
      </c>
      <c r="AA28" s="28">
        <v>2207.5</v>
      </c>
      <c r="AB28" s="28">
        <v>1611.5</v>
      </c>
      <c r="AC28" s="28">
        <v>4079.5</v>
      </c>
      <c r="AD28" s="28">
        <v>3421.5</v>
      </c>
      <c r="AE28" s="28">
        <v>6901.5</v>
      </c>
      <c r="AF28" s="28">
        <v>7982.5</v>
      </c>
      <c r="AG28" s="28">
        <v>6210</v>
      </c>
      <c r="AH28" s="28">
        <v>4458</v>
      </c>
      <c r="AI28" s="28">
        <v>3842149</v>
      </c>
      <c r="AJ28" s="28">
        <v>640</v>
      </c>
      <c r="AK28" s="28">
        <v>48866.5</v>
      </c>
      <c r="AL28" s="28">
        <v>1324</v>
      </c>
      <c r="AM28" s="28">
        <v>479</v>
      </c>
      <c r="AN28" s="28">
        <v>92</v>
      </c>
      <c r="AO28" s="28">
        <v>565</v>
      </c>
      <c r="AP28" s="28">
        <v>432033.5</v>
      </c>
      <c r="AQ28" s="28">
        <v>1698.5</v>
      </c>
      <c r="AR28" s="28">
        <v>480.5</v>
      </c>
      <c r="AS28" s="28">
        <v>449.5</v>
      </c>
      <c r="AT28" s="28">
        <v>628.5</v>
      </c>
      <c r="AU28" s="28">
        <v>414</v>
      </c>
      <c r="AV28" s="28">
        <v>42952.5</v>
      </c>
      <c r="AW28" s="28">
        <v>45.5</v>
      </c>
      <c r="AX28" s="28">
        <v>547.5</v>
      </c>
      <c r="AY28" s="28">
        <v>30318.5</v>
      </c>
      <c r="AZ28" s="28">
        <v>1256.5</v>
      </c>
      <c r="BA28" s="28">
        <v>21907.5</v>
      </c>
      <c r="BB28" s="28">
        <v>36229.5</v>
      </c>
      <c r="BC28" s="28">
        <v>23951</v>
      </c>
      <c r="BD28" s="28">
        <v>8537</v>
      </c>
      <c r="BE28" s="28">
        <v>32573</v>
      </c>
      <c r="BF28" s="28">
        <v>608.5</v>
      </c>
      <c r="BG28" s="28">
        <v>443.5</v>
      </c>
      <c r="BH28" s="28">
        <v>543.5</v>
      </c>
      <c r="BI28" s="28">
        <v>54</v>
      </c>
      <c r="BJ28" s="28">
        <v>139230.5</v>
      </c>
      <c r="BK28" s="28">
        <v>3141195.5</v>
      </c>
      <c r="BL28" s="28">
        <v>0</v>
      </c>
      <c r="BM28" s="28">
        <v>0</v>
      </c>
      <c r="BN28" s="28">
        <v>80320</v>
      </c>
      <c r="BO28" s="28">
        <v>112.5</v>
      </c>
      <c r="BP28" s="28">
        <v>120.5</v>
      </c>
      <c r="BQ28" s="28">
        <v>5459.5</v>
      </c>
      <c r="BR28" s="28">
        <v>528</v>
      </c>
      <c r="BS28" s="28">
        <v>72</v>
      </c>
      <c r="BT28" s="28">
        <v>12</v>
      </c>
      <c r="BU28" s="28">
        <v>0</v>
      </c>
      <c r="BV28" s="28">
        <v>34</v>
      </c>
      <c r="BW28" s="28">
        <v>160.5</v>
      </c>
      <c r="BX28" s="28">
        <v>64.5</v>
      </c>
      <c r="BY28" s="28">
        <v>110</v>
      </c>
      <c r="BZ28" s="28">
        <v>37</v>
      </c>
      <c r="CA28" s="28">
        <v>220</v>
      </c>
      <c r="CB28" s="28">
        <v>30</v>
      </c>
      <c r="CC28" s="28">
        <v>102</v>
      </c>
      <c r="CD28" s="28">
        <v>292.5</v>
      </c>
      <c r="CE28" s="28">
        <v>66</v>
      </c>
      <c r="CF28" s="28">
        <v>129</v>
      </c>
      <c r="CG28" s="28">
        <v>30</v>
      </c>
      <c r="CH28" s="28">
        <v>0</v>
      </c>
      <c r="CI28" s="28">
        <v>55.5</v>
      </c>
      <c r="CJ28" s="28">
        <v>162</v>
      </c>
      <c r="CK28" s="28">
        <v>207.5</v>
      </c>
      <c r="CL28" s="28">
        <v>150185</v>
      </c>
      <c r="CM28" s="28">
        <v>95790</v>
      </c>
      <c r="CN28" s="28">
        <v>97980</v>
      </c>
      <c r="CO28" s="28">
        <v>182740</v>
      </c>
      <c r="CP28" s="28">
        <v>140852</v>
      </c>
      <c r="CQ28" s="28">
        <v>212209</v>
      </c>
      <c r="CR28" s="28">
        <v>187047</v>
      </c>
      <c r="CS28" s="28">
        <v>189625</v>
      </c>
      <c r="CT28" s="28">
        <v>0</v>
      </c>
      <c r="CU28" s="28">
        <v>50</v>
      </c>
      <c r="CV28" s="28">
        <v>252403</v>
      </c>
      <c r="CW28" s="28">
        <v>332501</v>
      </c>
      <c r="CX28" s="28">
        <v>354421</v>
      </c>
      <c r="CY28" s="28">
        <v>220189</v>
      </c>
      <c r="CZ28" s="28">
        <v>348939</v>
      </c>
      <c r="DA28" s="28">
        <v>330027.5</v>
      </c>
      <c r="DB28" s="28">
        <v>203543</v>
      </c>
      <c r="DC28" s="28">
        <v>201818</v>
      </c>
      <c r="DD28" s="28">
        <v>309873</v>
      </c>
      <c r="DE28" s="28">
        <v>209340</v>
      </c>
      <c r="DF28" s="28">
        <v>200642</v>
      </c>
      <c r="DG28" s="28">
        <v>252388</v>
      </c>
      <c r="DH28" s="28">
        <v>128423</v>
      </c>
      <c r="DI28" s="28">
        <v>280521.5</v>
      </c>
      <c r="DJ28" s="28">
        <v>162149</v>
      </c>
      <c r="DK28" s="28">
        <v>377779</v>
      </c>
      <c r="DL28" s="28">
        <v>217804</v>
      </c>
      <c r="DM28" s="28">
        <v>141217</v>
      </c>
      <c r="DN28" s="28">
        <v>199578</v>
      </c>
      <c r="DO28" s="28">
        <v>306095</v>
      </c>
      <c r="DP28" s="28">
        <v>267395</v>
      </c>
      <c r="DQ28" s="28">
        <v>123577</v>
      </c>
      <c r="DR28" s="28">
        <v>81618</v>
      </c>
      <c r="DS28" s="28">
        <v>355953</v>
      </c>
      <c r="DT28" s="28">
        <v>167686</v>
      </c>
      <c r="DU28" s="28">
        <v>204598</v>
      </c>
      <c r="DV28" s="28">
        <v>169915</v>
      </c>
      <c r="DW28" s="28">
        <v>355098</v>
      </c>
      <c r="DX28" s="28">
        <v>266766</v>
      </c>
      <c r="DY28" s="28">
        <v>244209</v>
      </c>
      <c r="DZ28" s="28">
        <v>400299</v>
      </c>
      <c r="EA28" s="28">
        <v>351439</v>
      </c>
      <c r="EB28" s="28">
        <v>120</v>
      </c>
      <c r="EC28" s="28">
        <v>623521</v>
      </c>
      <c r="ED28" s="28">
        <v>0</v>
      </c>
      <c r="EE28" s="28">
        <v>440727</v>
      </c>
      <c r="EF28" s="28">
        <v>228925</v>
      </c>
      <c r="EG28" s="28">
        <v>297569</v>
      </c>
      <c r="EH28" s="28">
        <v>190250</v>
      </c>
      <c r="EI28" s="28">
        <v>282612</v>
      </c>
      <c r="EJ28" s="28">
        <v>442092</v>
      </c>
      <c r="EK28" s="28">
        <v>219764</v>
      </c>
      <c r="EL28" s="28">
        <v>342552</v>
      </c>
      <c r="EM28" s="28">
        <v>174196</v>
      </c>
      <c r="EN28" s="28">
        <v>464762</v>
      </c>
      <c r="EO28" s="28">
        <v>338642</v>
      </c>
      <c r="EP28" s="28">
        <v>0</v>
      </c>
      <c r="EQ28" s="28">
        <v>383055</v>
      </c>
      <c r="ER28" s="28">
        <v>220356</v>
      </c>
      <c r="ES28" s="28">
        <v>136751</v>
      </c>
      <c r="ET28" s="28">
        <v>0</v>
      </c>
      <c r="EU28" s="28">
        <v>278396</v>
      </c>
      <c r="EV28" s="28">
        <v>307599</v>
      </c>
      <c r="EW28" s="28">
        <v>290799</v>
      </c>
      <c r="EX28" s="28">
        <v>205371</v>
      </c>
      <c r="EY28" s="28">
        <v>208405</v>
      </c>
      <c r="EZ28" s="28">
        <v>383474</v>
      </c>
      <c r="FA28" s="28">
        <v>211157</v>
      </c>
      <c r="FB28" s="28">
        <v>205804</v>
      </c>
      <c r="FC28" s="28">
        <v>266927</v>
      </c>
      <c r="FD28" s="28">
        <v>308928</v>
      </c>
      <c r="FE28" s="28">
        <v>107914</v>
      </c>
      <c r="FF28" s="28">
        <v>192128</v>
      </c>
      <c r="FG28" s="28">
        <v>414492</v>
      </c>
      <c r="FH28" s="28"/>
      <c r="FI28" s="28"/>
      <c r="FJ28" s="28"/>
    </row>
    <row r="29" spans="1:166" x14ac:dyDescent="0.2">
      <c r="A29" t="s">
        <v>154</v>
      </c>
      <c r="B29" t="s">
        <v>147</v>
      </c>
      <c r="C29" s="28">
        <v>11554945</v>
      </c>
      <c r="D29" s="28">
        <v>11031221</v>
      </c>
      <c r="E29" s="28">
        <v>7490129</v>
      </c>
      <c r="F29" s="28">
        <v>9222447</v>
      </c>
      <c r="G29" s="28">
        <v>10243067</v>
      </c>
      <c r="H29" s="28">
        <v>9490319</v>
      </c>
      <c r="I29" s="28">
        <v>13873393</v>
      </c>
      <c r="J29" s="28">
        <v>5001490</v>
      </c>
      <c r="K29" s="28">
        <v>13087007</v>
      </c>
      <c r="L29" s="28">
        <v>4552760</v>
      </c>
      <c r="M29" s="28">
        <v>8151725</v>
      </c>
      <c r="N29" s="28">
        <v>15562561</v>
      </c>
      <c r="O29" s="28">
        <v>6235480</v>
      </c>
      <c r="P29" s="28">
        <v>6902195</v>
      </c>
      <c r="Q29" s="28">
        <v>14331017</v>
      </c>
      <c r="R29" s="28">
        <v>9435683</v>
      </c>
      <c r="S29" s="28">
        <v>3845983</v>
      </c>
      <c r="T29" s="28">
        <v>8669202</v>
      </c>
      <c r="U29" s="28">
        <v>13162216</v>
      </c>
      <c r="V29" s="28">
        <v>8386684</v>
      </c>
      <c r="W29" s="28">
        <v>13312261</v>
      </c>
      <c r="X29" s="28">
        <v>8281460.5</v>
      </c>
      <c r="Y29" s="28">
        <v>9892491.5</v>
      </c>
      <c r="Z29" s="28">
        <v>12426702.5</v>
      </c>
      <c r="AA29" s="28">
        <v>10060459.5</v>
      </c>
      <c r="AB29" s="28">
        <v>11722924</v>
      </c>
      <c r="AC29" s="28">
        <v>7750984</v>
      </c>
      <c r="AD29" s="28">
        <v>14226085</v>
      </c>
      <c r="AE29" s="28">
        <v>2535037.5</v>
      </c>
      <c r="AF29" s="28">
        <v>13737639</v>
      </c>
      <c r="AG29" s="28">
        <v>3214162</v>
      </c>
      <c r="AH29" s="28">
        <v>7164608</v>
      </c>
      <c r="AI29" s="28">
        <v>7366419</v>
      </c>
      <c r="AJ29" s="28">
        <v>7732980</v>
      </c>
      <c r="AK29" s="28">
        <v>14805518</v>
      </c>
      <c r="AL29" s="28">
        <v>1612391</v>
      </c>
      <c r="AM29" s="28">
        <v>9727564.5</v>
      </c>
      <c r="AN29" s="28">
        <v>6729419</v>
      </c>
      <c r="AO29" s="28">
        <v>9166367</v>
      </c>
      <c r="AP29" s="28">
        <v>2707379</v>
      </c>
      <c r="AQ29" s="28">
        <v>13504310</v>
      </c>
      <c r="AR29" s="28">
        <v>10982802</v>
      </c>
      <c r="AS29" s="28">
        <v>3974104</v>
      </c>
      <c r="AT29" s="28">
        <v>14915619</v>
      </c>
      <c r="AU29" s="28">
        <v>2561888</v>
      </c>
      <c r="AV29" s="28">
        <v>14040176.5</v>
      </c>
      <c r="AW29" s="28">
        <v>7492495</v>
      </c>
      <c r="AX29" s="28">
        <v>8559662</v>
      </c>
      <c r="AY29" s="28">
        <v>6503959</v>
      </c>
      <c r="AZ29" s="28">
        <v>7211539</v>
      </c>
      <c r="BA29" s="28">
        <v>7784444</v>
      </c>
      <c r="BB29" s="28">
        <v>2663151</v>
      </c>
      <c r="BC29" s="28">
        <v>10554066</v>
      </c>
      <c r="BD29" s="28">
        <v>8161282</v>
      </c>
      <c r="BE29" s="28">
        <v>9699397</v>
      </c>
      <c r="BF29" s="28">
        <v>8898250</v>
      </c>
      <c r="BG29" s="28">
        <v>6411217</v>
      </c>
      <c r="BH29" s="28">
        <v>7637497</v>
      </c>
      <c r="BI29" s="28">
        <v>9038378</v>
      </c>
      <c r="BJ29" s="28">
        <v>2340967</v>
      </c>
      <c r="BK29" s="28">
        <v>14805382</v>
      </c>
      <c r="BL29" s="28">
        <v>9675408</v>
      </c>
      <c r="BM29" s="28">
        <v>9385886</v>
      </c>
      <c r="BN29" s="28">
        <v>7995564</v>
      </c>
      <c r="BO29" s="28">
        <v>2123368</v>
      </c>
      <c r="BP29" s="28">
        <v>9462620</v>
      </c>
      <c r="BQ29" s="28">
        <v>9563931</v>
      </c>
      <c r="BR29" s="28">
        <v>11111561</v>
      </c>
      <c r="BS29" s="28">
        <v>8736844</v>
      </c>
      <c r="BT29" s="28">
        <v>9023808</v>
      </c>
      <c r="BU29" s="28">
        <v>8931522.5</v>
      </c>
      <c r="BV29" s="28">
        <v>10737632</v>
      </c>
      <c r="BW29" s="28">
        <v>8672768.5</v>
      </c>
      <c r="BX29" s="28">
        <v>9433835.5</v>
      </c>
      <c r="BY29" s="28">
        <v>8465279.5</v>
      </c>
      <c r="BZ29" s="28">
        <v>8521990</v>
      </c>
      <c r="CA29" s="28">
        <v>10218714</v>
      </c>
      <c r="CB29" s="28">
        <v>10281719</v>
      </c>
      <c r="CC29" s="28">
        <v>12437727</v>
      </c>
      <c r="CD29" s="28">
        <v>12866213</v>
      </c>
      <c r="CE29" s="28">
        <v>10766993</v>
      </c>
      <c r="CF29" s="28">
        <v>10309431</v>
      </c>
      <c r="CG29" s="28">
        <v>8345975</v>
      </c>
      <c r="CH29" s="28">
        <v>11845759</v>
      </c>
      <c r="CI29" s="28">
        <v>7526756.5</v>
      </c>
      <c r="CJ29" s="28">
        <v>10384259</v>
      </c>
      <c r="CK29" s="28">
        <v>10242284</v>
      </c>
      <c r="CL29" s="28">
        <v>10003529.5</v>
      </c>
      <c r="CM29" s="28">
        <v>10866112</v>
      </c>
      <c r="CN29" s="28">
        <v>9514999</v>
      </c>
      <c r="CO29" s="28">
        <v>10663201</v>
      </c>
      <c r="CP29" s="28">
        <v>11110851</v>
      </c>
      <c r="CQ29" s="28">
        <v>9493102</v>
      </c>
      <c r="CR29" s="28">
        <v>11498328</v>
      </c>
      <c r="CS29" s="28">
        <v>10295333</v>
      </c>
      <c r="CT29" s="28">
        <v>9253455</v>
      </c>
      <c r="CU29" s="28">
        <v>18771513.5</v>
      </c>
      <c r="CV29" s="28">
        <v>8967014</v>
      </c>
      <c r="CW29" s="28">
        <v>8957826</v>
      </c>
      <c r="CX29" s="28">
        <v>9415390</v>
      </c>
      <c r="CY29" s="28">
        <v>6853399</v>
      </c>
      <c r="CZ29" s="28">
        <v>8222822</v>
      </c>
      <c r="DA29" s="28">
        <v>9874030</v>
      </c>
      <c r="DB29" s="28">
        <v>9061152</v>
      </c>
      <c r="DC29" s="28">
        <v>8294969</v>
      </c>
      <c r="DD29" s="28">
        <v>8206988</v>
      </c>
      <c r="DE29" s="28">
        <v>7072406.5</v>
      </c>
      <c r="DF29" s="28">
        <v>10086490</v>
      </c>
      <c r="DG29" s="28">
        <v>7206556</v>
      </c>
      <c r="DH29" s="28">
        <v>8755172</v>
      </c>
      <c r="DI29" s="28">
        <v>6984316</v>
      </c>
      <c r="DJ29" s="28">
        <v>8906569</v>
      </c>
      <c r="DK29" s="28">
        <v>8289750</v>
      </c>
      <c r="DL29" s="28">
        <v>8465694</v>
      </c>
      <c r="DM29" s="28">
        <v>4291255</v>
      </c>
      <c r="DN29" s="28">
        <v>4043523</v>
      </c>
      <c r="DO29" s="28">
        <v>3741786</v>
      </c>
      <c r="DP29" s="28">
        <v>3738328.5</v>
      </c>
      <c r="DQ29" s="28">
        <v>4011560</v>
      </c>
      <c r="DR29" s="28">
        <v>4454311</v>
      </c>
      <c r="DS29" s="28">
        <v>3551183</v>
      </c>
      <c r="DT29" s="28">
        <v>4183112</v>
      </c>
      <c r="DU29" s="28">
        <v>4105160</v>
      </c>
      <c r="DV29" s="28">
        <v>3878575</v>
      </c>
      <c r="DW29" s="28">
        <v>4322715</v>
      </c>
      <c r="DX29" s="28">
        <v>4227528</v>
      </c>
      <c r="DY29" s="28">
        <v>4522561</v>
      </c>
      <c r="DZ29" s="28">
        <v>4197363</v>
      </c>
      <c r="EA29" s="28">
        <v>4386872</v>
      </c>
      <c r="EB29" s="28">
        <v>3857670</v>
      </c>
      <c r="EC29" s="28">
        <v>3951146</v>
      </c>
      <c r="ED29" s="28">
        <v>4898839</v>
      </c>
      <c r="EE29" s="28">
        <v>8516905</v>
      </c>
      <c r="EF29" s="28">
        <v>7356303</v>
      </c>
      <c r="EG29" s="28">
        <v>7302869</v>
      </c>
      <c r="EH29" s="28">
        <v>11818746</v>
      </c>
      <c r="EI29" s="28">
        <v>11273993</v>
      </c>
      <c r="EJ29" s="28">
        <v>11830253</v>
      </c>
      <c r="EK29" s="28">
        <v>11370017</v>
      </c>
      <c r="EL29" s="28">
        <v>10016132</v>
      </c>
      <c r="EM29" s="28">
        <v>8906055</v>
      </c>
      <c r="EN29" s="28">
        <v>8916686</v>
      </c>
      <c r="EO29" s="28">
        <v>8108169</v>
      </c>
      <c r="EP29" s="28">
        <v>8730754</v>
      </c>
      <c r="EQ29" s="28">
        <v>9179539</v>
      </c>
      <c r="ER29" s="28">
        <v>8349406</v>
      </c>
      <c r="ES29" s="28">
        <v>8870396</v>
      </c>
      <c r="ET29" s="28">
        <v>8618034</v>
      </c>
      <c r="EU29" s="28">
        <v>8779165</v>
      </c>
      <c r="EV29" s="28">
        <v>9037878</v>
      </c>
      <c r="EW29" s="28">
        <v>7924089</v>
      </c>
      <c r="EX29" s="28">
        <v>8793833</v>
      </c>
      <c r="EY29" s="28">
        <v>7980844</v>
      </c>
      <c r="EZ29" s="28">
        <v>8350777</v>
      </c>
      <c r="FA29" s="28">
        <v>8049978</v>
      </c>
      <c r="FB29" s="28">
        <v>8724931</v>
      </c>
      <c r="FC29" s="28">
        <v>8194038</v>
      </c>
      <c r="FD29" s="28">
        <v>6958063</v>
      </c>
      <c r="FE29" s="28">
        <v>7793257</v>
      </c>
      <c r="FF29" s="28">
        <v>8279241</v>
      </c>
      <c r="FG29" s="28">
        <v>9258880</v>
      </c>
      <c r="FH29" s="28"/>
      <c r="FI29" s="28"/>
      <c r="FJ29" s="28"/>
    </row>
    <row r="30" spans="1:166" x14ac:dyDescent="0.2">
      <c r="A30" t="s">
        <v>155</v>
      </c>
      <c r="B30" t="s">
        <v>147</v>
      </c>
      <c r="C30" s="28">
        <v>85813.01</v>
      </c>
      <c r="D30" s="28">
        <v>77631.539999999994</v>
      </c>
      <c r="E30" s="28">
        <v>82467.97</v>
      </c>
      <c r="F30" s="28">
        <v>75079.02</v>
      </c>
      <c r="G30" s="28">
        <v>74542.03</v>
      </c>
      <c r="H30" s="28">
        <v>85909.02</v>
      </c>
      <c r="I30" s="28">
        <v>76296.990000000005</v>
      </c>
      <c r="J30" s="28">
        <v>194525.53</v>
      </c>
      <c r="K30" s="28">
        <v>67008.62</v>
      </c>
      <c r="L30" s="28">
        <v>86590.51</v>
      </c>
      <c r="M30" s="28">
        <v>906124.09</v>
      </c>
      <c r="N30" s="28">
        <v>96436.67</v>
      </c>
      <c r="O30" s="28">
        <v>99649.35</v>
      </c>
      <c r="P30" s="28">
        <v>91259.43</v>
      </c>
      <c r="Q30" s="28">
        <v>150379.35</v>
      </c>
      <c r="R30" s="28">
        <v>119828.21</v>
      </c>
      <c r="S30" s="28">
        <v>144035.85</v>
      </c>
      <c r="T30" s="28">
        <v>139739.01999999999</v>
      </c>
      <c r="U30" s="28">
        <v>151062.76</v>
      </c>
      <c r="V30" s="28">
        <v>153421.46</v>
      </c>
      <c r="W30" s="28">
        <v>150436.26</v>
      </c>
      <c r="X30" s="28">
        <v>165119.19</v>
      </c>
      <c r="Y30" s="28">
        <v>154356.59</v>
      </c>
      <c r="Z30" s="28">
        <v>161662.51999999999</v>
      </c>
      <c r="AA30" s="28">
        <v>161405.28</v>
      </c>
      <c r="AB30" s="28">
        <v>148897.15</v>
      </c>
      <c r="AC30" s="28">
        <v>154536.26</v>
      </c>
      <c r="AD30" s="28">
        <v>36030.33</v>
      </c>
      <c r="AE30" s="28">
        <v>293117.64</v>
      </c>
      <c r="AF30" s="28">
        <v>143669.35</v>
      </c>
      <c r="AG30" s="28">
        <v>178998.21</v>
      </c>
      <c r="AH30" s="28">
        <v>158924.23000000001</v>
      </c>
      <c r="AI30" s="28">
        <v>143867.97</v>
      </c>
      <c r="AJ30" s="28">
        <v>159924.31</v>
      </c>
      <c r="AK30" s="28">
        <v>154835.53</v>
      </c>
      <c r="AL30" s="28">
        <v>191839.92</v>
      </c>
      <c r="AM30" s="28">
        <v>146440</v>
      </c>
      <c r="AN30" s="28">
        <v>131332.51999999999</v>
      </c>
      <c r="AO30" s="28">
        <v>151337.64000000001</v>
      </c>
      <c r="AP30" s="28">
        <v>149357.15</v>
      </c>
      <c r="AQ30" s="28">
        <v>145173.01</v>
      </c>
      <c r="AR30" s="28">
        <v>147551.95000000001</v>
      </c>
      <c r="AS30" s="28">
        <v>165171.06</v>
      </c>
      <c r="AT30" s="28">
        <v>159959.01999999999</v>
      </c>
      <c r="AU30" s="28">
        <v>151737.07</v>
      </c>
      <c r="AV30" s="28">
        <v>157210</v>
      </c>
      <c r="AW30" s="28">
        <v>135465.93</v>
      </c>
      <c r="AX30" s="28">
        <v>158313.98000000001</v>
      </c>
      <c r="AY30" s="28">
        <v>133772.03</v>
      </c>
      <c r="AZ30" s="28">
        <v>128631.06</v>
      </c>
      <c r="BA30" s="28">
        <v>165851.06</v>
      </c>
      <c r="BB30" s="28">
        <v>152188.04999999999</v>
      </c>
      <c r="BC30" s="28">
        <v>129140</v>
      </c>
      <c r="BD30" s="28">
        <v>134284.07</v>
      </c>
      <c r="BE30" s="28">
        <v>162686.01999999999</v>
      </c>
      <c r="BF30" s="28">
        <v>149140</v>
      </c>
      <c r="BG30" s="28">
        <v>147908.04999999999</v>
      </c>
      <c r="BH30" s="28">
        <v>142543.98000000001</v>
      </c>
      <c r="BI30" s="28">
        <v>143366.91</v>
      </c>
      <c r="BJ30" s="28">
        <v>141231.06</v>
      </c>
      <c r="BK30" s="28">
        <v>144086.01999999999</v>
      </c>
      <c r="BL30" s="28">
        <v>155217.07999999999</v>
      </c>
      <c r="BM30" s="28">
        <v>197232.03</v>
      </c>
      <c r="BN30" s="28">
        <v>150791.95000000001</v>
      </c>
      <c r="BO30" s="28">
        <v>160971.06</v>
      </c>
      <c r="BP30" s="28">
        <v>152269.01999999999</v>
      </c>
      <c r="BQ30" s="28">
        <v>168960</v>
      </c>
      <c r="BR30" s="28">
        <v>162144.91</v>
      </c>
      <c r="BS30" s="28">
        <v>170908.17</v>
      </c>
      <c r="BT30" s="28">
        <v>162441.97</v>
      </c>
      <c r="BU30" s="28">
        <v>152072.1</v>
      </c>
      <c r="BV30" s="28">
        <v>157779.10999999999</v>
      </c>
      <c r="BW30" s="28">
        <v>154629.92000000001</v>
      </c>
      <c r="BX30" s="28">
        <v>149956.19</v>
      </c>
      <c r="BY30" s="28">
        <v>162926.82999999999</v>
      </c>
      <c r="BZ30" s="28">
        <v>160353.01</v>
      </c>
      <c r="CA30" s="28">
        <v>162650</v>
      </c>
      <c r="CB30" s="28">
        <v>167838.98</v>
      </c>
      <c r="CC30" s="28">
        <v>148834.96</v>
      </c>
      <c r="CD30" s="28">
        <v>164282.03</v>
      </c>
      <c r="CE30" s="28">
        <v>161701.95000000001</v>
      </c>
      <c r="CF30" s="28">
        <v>206688.1</v>
      </c>
      <c r="CG30" s="28">
        <v>162134.96</v>
      </c>
      <c r="CH30" s="28">
        <v>173067.9</v>
      </c>
      <c r="CI30" s="28">
        <v>171459.02</v>
      </c>
      <c r="CJ30" s="28">
        <v>162273.01</v>
      </c>
      <c r="CK30" s="28">
        <v>163066.01999999999</v>
      </c>
      <c r="CL30" s="28">
        <v>152167.97</v>
      </c>
      <c r="CM30" s="28">
        <v>166857.93</v>
      </c>
      <c r="CN30" s="28">
        <v>142983.01</v>
      </c>
      <c r="CO30" s="28">
        <v>165370</v>
      </c>
      <c r="CP30" s="28">
        <v>166014.96</v>
      </c>
      <c r="CQ30" s="28">
        <v>150563.98000000001</v>
      </c>
      <c r="CR30" s="28">
        <v>160445.97</v>
      </c>
      <c r="CS30" s="28">
        <v>149298.04999999999</v>
      </c>
      <c r="CT30" s="28">
        <v>150397.97</v>
      </c>
      <c r="CU30" s="28">
        <v>158279.01999999999</v>
      </c>
      <c r="CV30" s="28">
        <v>155367.94</v>
      </c>
      <c r="CW30" s="28">
        <v>187518.05</v>
      </c>
      <c r="CX30" s="28">
        <v>197918.05</v>
      </c>
      <c r="CY30" s="28">
        <v>214546.02</v>
      </c>
      <c r="CZ30" s="28">
        <v>202329.02</v>
      </c>
      <c r="DA30" s="28">
        <v>216853.14</v>
      </c>
      <c r="DB30" s="28">
        <v>208502.02</v>
      </c>
      <c r="DC30" s="28">
        <v>217348.62</v>
      </c>
      <c r="DD30" s="28">
        <v>220565.09</v>
      </c>
      <c r="DE30" s="28">
        <v>192907.07</v>
      </c>
      <c r="DF30" s="28">
        <v>191200.95</v>
      </c>
      <c r="DG30" s="28">
        <v>204243.01</v>
      </c>
      <c r="DH30" s="28">
        <v>153096.1</v>
      </c>
      <c r="DI30" s="28">
        <v>146270</v>
      </c>
      <c r="DJ30" s="28">
        <v>160158.29</v>
      </c>
      <c r="DK30" s="28">
        <v>150365.6</v>
      </c>
      <c r="DL30" s="28">
        <v>159787.07</v>
      </c>
      <c r="DM30" s="28">
        <v>176630.99</v>
      </c>
      <c r="DN30" s="28">
        <v>155296.99</v>
      </c>
      <c r="DO30" s="28">
        <v>170321.06</v>
      </c>
      <c r="DP30" s="28">
        <v>153954.07</v>
      </c>
      <c r="DQ30" s="28">
        <v>14289.03</v>
      </c>
      <c r="DR30" s="28">
        <v>7570.65</v>
      </c>
      <c r="DS30" s="28">
        <v>800</v>
      </c>
      <c r="DT30" s="28">
        <v>18564.150000000001</v>
      </c>
      <c r="DU30" s="28">
        <v>15752.85</v>
      </c>
      <c r="DV30" s="28">
        <v>8214.15</v>
      </c>
      <c r="DW30" s="28">
        <v>394379.95</v>
      </c>
      <c r="DX30" s="28">
        <v>360573.62</v>
      </c>
      <c r="DY30" s="28">
        <v>368595.98</v>
      </c>
      <c r="DZ30" s="28">
        <v>436614.91</v>
      </c>
      <c r="EA30" s="28">
        <v>444646.81</v>
      </c>
      <c r="EB30" s="28">
        <v>860</v>
      </c>
      <c r="EC30" s="28">
        <v>498479.02</v>
      </c>
      <c r="ED30" s="28">
        <v>122936.99</v>
      </c>
      <c r="EE30" s="28">
        <v>125437.97</v>
      </c>
      <c r="EF30" s="28">
        <v>119333.01</v>
      </c>
      <c r="EG30" s="28">
        <v>136975.91</v>
      </c>
      <c r="EH30" s="28">
        <v>121490.98</v>
      </c>
      <c r="EI30" s="28">
        <v>134934.96</v>
      </c>
      <c r="EJ30" s="28">
        <v>137945.04</v>
      </c>
      <c r="EK30" s="28">
        <v>130628.05</v>
      </c>
      <c r="EL30" s="28">
        <v>1268684.07</v>
      </c>
      <c r="EM30" s="28">
        <v>131873.01</v>
      </c>
      <c r="EN30" s="28">
        <v>129583.01</v>
      </c>
      <c r="EO30" s="28">
        <v>132290</v>
      </c>
      <c r="EP30" s="28">
        <v>124503.66</v>
      </c>
      <c r="EQ30" s="28">
        <v>127565.77</v>
      </c>
      <c r="ER30" s="28">
        <v>116918.05</v>
      </c>
      <c r="ES30" s="28">
        <v>133900.98000000001</v>
      </c>
      <c r="ET30" s="28">
        <v>114586.99</v>
      </c>
      <c r="EU30" s="28">
        <v>136288.04999999999</v>
      </c>
      <c r="EV30" s="28">
        <v>127133.98</v>
      </c>
      <c r="EW30" s="28">
        <v>137387.32</v>
      </c>
      <c r="EX30" s="28">
        <v>138736.99</v>
      </c>
      <c r="EY30" s="28">
        <v>119680.98</v>
      </c>
      <c r="EZ30" s="28">
        <v>135673.01</v>
      </c>
      <c r="FA30" s="28">
        <v>117575.03999999999</v>
      </c>
      <c r="FB30" s="28">
        <v>121686.02</v>
      </c>
      <c r="FC30" s="28">
        <v>135235.99</v>
      </c>
      <c r="FD30" s="28">
        <v>111520.19</v>
      </c>
      <c r="FE30" s="28">
        <v>130927.97</v>
      </c>
      <c r="FF30" s="28">
        <v>125128.05</v>
      </c>
      <c r="FG30" s="28">
        <v>132332.03</v>
      </c>
      <c r="FH30" s="28"/>
      <c r="FI30" s="28"/>
      <c r="FJ30" s="28"/>
    </row>
    <row r="31" spans="1:166" x14ac:dyDescent="0.2">
      <c r="A31" t="s">
        <v>156</v>
      </c>
      <c r="B31" t="s">
        <v>147</v>
      </c>
      <c r="C31" s="28">
        <v>0</v>
      </c>
      <c r="D31" s="28">
        <v>106208.06</v>
      </c>
      <c r="E31" s="28">
        <v>0</v>
      </c>
      <c r="F31" s="28">
        <v>0</v>
      </c>
      <c r="G31" s="28">
        <v>160592.76999999999</v>
      </c>
      <c r="H31" s="28">
        <v>9028.7999999999993</v>
      </c>
      <c r="I31" s="28">
        <v>0</v>
      </c>
      <c r="J31" s="28">
        <v>0</v>
      </c>
      <c r="K31" s="28">
        <v>0</v>
      </c>
      <c r="L31" s="28">
        <v>6225.33</v>
      </c>
      <c r="M31" s="28">
        <v>313005.33</v>
      </c>
      <c r="N31" s="28">
        <v>0</v>
      </c>
      <c r="O31" s="28">
        <v>0</v>
      </c>
      <c r="P31" s="28">
        <v>0</v>
      </c>
      <c r="Q31" s="28">
        <v>78552.73</v>
      </c>
      <c r="R31" s="28">
        <v>146582.95000000001</v>
      </c>
      <c r="S31" s="28">
        <v>0</v>
      </c>
      <c r="T31" s="28">
        <v>0</v>
      </c>
      <c r="U31" s="28">
        <v>0</v>
      </c>
      <c r="V31" s="28">
        <v>0</v>
      </c>
      <c r="W31" s="28">
        <v>3443.2</v>
      </c>
      <c r="X31" s="28">
        <v>279908.43</v>
      </c>
      <c r="Y31" s="28">
        <v>3772.25</v>
      </c>
      <c r="Z31" s="28">
        <v>36162</v>
      </c>
      <c r="AA31" s="28">
        <v>0</v>
      </c>
      <c r="AB31" s="28">
        <v>285753.84999999998</v>
      </c>
      <c r="AC31" s="28">
        <v>0</v>
      </c>
      <c r="AD31" s="28">
        <v>0</v>
      </c>
      <c r="AE31" s="28">
        <v>142774.82999999999</v>
      </c>
      <c r="AF31" s="28">
        <v>0</v>
      </c>
      <c r="AG31" s="28">
        <v>117314.25</v>
      </c>
      <c r="AH31" s="28">
        <v>448.49</v>
      </c>
      <c r="AI31" s="28">
        <v>0</v>
      </c>
      <c r="AJ31" s="28">
        <v>0</v>
      </c>
      <c r="AK31" s="28">
        <v>0</v>
      </c>
      <c r="AL31" s="28">
        <v>270496.09000000003</v>
      </c>
      <c r="AM31" s="28">
        <v>0</v>
      </c>
      <c r="AN31" s="28">
        <v>0</v>
      </c>
      <c r="AO31" s="28">
        <v>14736.8</v>
      </c>
      <c r="AP31" s="28">
        <v>92291.23</v>
      </c>
      <c r="AQ31" s="28">
        <v>0</v>
      </c>
      <c r="AR31" s="28">
        <v>15013.97</v>
      </c>
      <c r="AS31" s="28">
        <v>0</v>
      </c>
      <c r="AT31" s="28">
        <v>0</v>
      </c>
      <c r="AU31" s="28">
        <v>0</v>
      </c>
      <c r="AV31" s="28">
        <v>1016</v>
      </c>
      <c r="AW31" s="28">
        <v>0</v>
      </c>
      <c r="AX31" s="28">
        <v>7915.02</v>
      </c>
      <c r="AY31" s="28">
        <v>0</v>
      </c>
      <c r="AZ31" s="28">
        <v>3632.68</v>
      </c>
      <c r="BA31" s="28">
        <v>177036.34</v>
      </c>
      <c r="BB31" s="28">
        <v>0</v>
      </c>
      <c r="BC31" s="28">
        <v>0</v>
      </c>
      <c r="BD31" s="28">
        <v>0</v>
      </c>
      <c r="BE31" s="28">
        <v>101254.27692307692</v>
      </c>
      <c r="BF31" s="28">
        <v>0</v>
      </c>
      <c r="BG31" s="28">
        <v>0</v>
      </c>
      <c r="BH31" s="28">
        <v>0</v>
      </c>
      <c r="BI31" s="28">
        <v>0</v>
      </c>
      <c r="BJ31" s="28">
        <v>0</v>
      </c>
      <c r="BK31" s="28">
        <v>0</v>
      </c>
      <c r="BL31" s="28">
        <v>25366.12</v>
      </c>
      <c r="BM31" s="28">
        <v>9070</v>
      </c>
      <c r="BN31" s="28">
        <v>23156.646153846152</v>
      </c>
      <c r="BO31" s="28">
        <v>0</v>
      </c>
      <c r="BP31" s="28">
        <v>0</v>
      </c>
      <c r="BQ31" s="28">
        <v>12100.830769230768</v>
      </c>
      <c r="BR31" s="28">
        <v>45979.753846153842</v>
      </c>
      <c r="BS31" s="28">
        <v>4944</v>
      </c>
      <c r="BT31" s="28">
        <v>15628.738461538462</v>
      </c>
      <c r="BU31" s="28">
        <v>14148.984615384616</v>
      </c>
      <c r="BV31" s="28">
        <v>19743.261538461538</v>
      </c>
      <c r="BW31" s="28">
        <v>0</v>
      </c>
      <c r="BX31" s="28">
        <v>12710.76923076923</v>
      </c>
      <c r="BY31" s="28">
        <v>10215.692307692307</v>
      </c>
      <c r="BZ31" s="28">
        <v>0</v>
      </c>
      <c r="CA31" s="28">
        <v>4402.2769230769227</v>
      </c>
      <c r="CB31" s="28">
        <v>42614.646153846152</v>
      </c>
      <c r="CC31" s="28">
        <v>14591.630769230767</v>
      </c>
      <c r="CD31" s="28">
        <v>16687.507692307692</v>
      </c>
      <c r="CE31" s="28">
        <v>3797.2307692307686</v>
      </c>
      <c r="CF31" s="28">
        <v>0</v>
      </c>
      <c r="CG31" s="28">
        <v>33910.707692307689</v>
      </c>
      <c r="CH31" s="28">
        <v>25788.953846153843</v>
      </c>
      <c r="CI31" s="28">
        <v>0</v>
      </c>
      <c r="CJ31" s="28">
        <v>0</v>
      </c>
      <c r="CK31" s="28">
        <v>75706.153846153844</v>
      </c>
      <c r="CL31" s="28">
        <v>10629.569230769232</v>
      </c>
      <c r="CM31" s="28">
        <v>0</v>
      </c>
      <c r="CN31" s="28">
        <v>17433.661538461536</v>
      </c>
      <c r="CO31" s="28">
        <v>3582.4615384615381</v>
      </c>
      <c r="CP31" s="28">
        <v>31781.292307692307</v>
      </c>
      <c r="CQ31" s="28">
        <v>7294.9846153846147</v>
      </c>
      <c r="CR31" s="28">
        <v>0</v>
      </c>
      <c r="CS31" s="28">
        <v>1037.5384615384614</v>
      </c>
      <c r="CT31" s="28">
        <v>27810.461538461535</v>
      </c>
      <c r="CU31" s="28">
        <v>7604.123076923077</v>
      </c>
      <c r="CV31" s="28">
        <v>56032.06153846153</v>
      </c>
      <c r="CW31" s="28">
        <v>13564</v>
      </c>
      <c r="CX31" s="28">
        <v>17167.476923076923</v>
      </c>
      <c r="CY31" s="28">
        <v>11711.23076923077</v>
      </c>
      <c r="CZ31" s="28">
        <v>17617.599999999999</v>
      </c>
      <c r="DA31" s="28">
        <v>0</v>
      </c>
      <c r="DB31" s="28">
        <v>43056.43076923077</v>
      </c>
      <c r="DC31" s="28">
        <v>0</v>
      </c>
      <c r="DD31" s="28">
        <v>0</v>
      </c>
      <c r="DE31" s="28">
        <v>0</v>
      </c>
      <c r="DF31" s="28">
        <v>52204.984615384608</v>
      </c>
      <c r="DG31" s="28">
        <v>21536.799999999999</v>
      </c>
      <c r="DH31" s="28">
        <v>0</v>
      </c>
      <c r="DI31" s="28">
        <v>23188.830769230768</v>
      </c>
      <c r="DJ31" s="28">
        <v>13402.492307692308</v>
      </c>
      <c r="DK31" s="28">
        <v>9637.0769230769238</v>
      </c>
      <c r="DL31" s="28">
        <v>9955.7230769230773</v>
      </c>
      <c r="DM31" s="28">
        <v>18655.919999999998</v>
      </c>
      <c r="DN31" s="28">
        <v>17562</v>
      </c>
      <c r="DO31" s="28">
        <v>0</v>
      </c>
      <c r="DP31" s="28">
        <v>16091.384615384613</v>
      </c>
      <c r="DQ31" s="28">
        <v>0</v>
      </c>
      <c r="DR31" s="28">
        <v>33256.923076923078</v>
      </c>
      <c r="DS31" s="28">
        <v>41912.380952380954</v>
      </c>
      <c r="DT31" s="28">
        <v>0</v>
      </c>
      <c r="DU31" s="28">
        <v>0</v>
      </c>
      <c r="DV31" s="28">
        <v>29688.095238095237</v>
      </c>
      <c r="DW31" s="28">
        <v>4576.3174603174602</v>
      </c>
      <c r="DX31" s="28">
        <v>0</v>
      </c>
      <c r="DY31" s="28">
        <v>21263.968253968254</v>
      </c>
      <c r="DZ31" s="28">
        <v>0</v>
      </c>
      <c r="EA31" s="28">
        <v>0</v>
      </c>
      <c r="EB31" s="28">
        <v>16219.015873015873</v>
      </c>
      <c r="EC31" s="28">
        <v>11055.015873015873</v>
      </c>
      <c r="ED31" s="28">
        <v>24465.396825396827</v>
      </c>
      <c r="EE31" s="28">
        <v>10190.63492063492</v>
      </c>
      <c r="EF31" s="28">
        <v>10689.36507936508</v>
      </c>
      <c r="EG31" s="28">
        <v>0</v>
      </c>
      <c r="EH31" s="28">
        <v>0</v>
      </c>
      <c r="EI31" s="28">
        <v>19495.809523809523</v>
      </c>
      <c r="EJ31" s="28">
        <v>26140</v>
      </c>
      <c r="EK31" s="28">
        <v>21448.571428571428</v>
      </c>
      <c r="EL31" s="28">
        <v>0</v>
      </c>
      <c r="EM31" s="28">
        <v>0</v>
      </c>
      <c r="EN31" s="28">
        <v>25792.79365079365</v>
      </c>
      <c r="EO31" s="28">
        <v>0</v>
      </c>
      <c r="EP31" s="28">
        <v>0</v>
      </c>
      <c r="EQ31" s="28">
        <v>36619.714285714283</v>
      </c>
      <c r="ER31" s="28">
        <v>0</v>
      </c>
      <c r="ES31" s="28">
        <v>5368.9841269841272</v>
      </c>
      <c r="ET31" s="28">
        <v>10621.682539682539</v>
      </c>
      <c r="EU31" s="28">
        <v>4465.0158730158728</v>
      </c>
      <c r="EV31" s="28">
        <v>11859.714285714286</v>
      </c>
      <c r="EW31" s="28">
        <v>0</v>
      </c>
      <c r="EX31" s="28">
        <v>0</v>
      </c>
      <c r="EY31" s="28">
        <v>25133.015873015873</v>
      </c>
      <c r="EZ31" s="28">
        <v>18426.190476190477</v>
      </c>
      <c r="FA31" s="28">
        <v>0</v>
      </c>
      <c r="FB31" s="28">
        <v>19343.015873015873</v>
      </c>
      <c r="FC31" s="28">
        <v>33624.888888888891</v>
      </c>
      <c r="FD31" s="28">
        <v>0</v>
      </c>
      <c r="FE31" s="28">
        <v>5906</v>
      </c>
      <c r="FF31" s="28">
        <v>20880.857142857145</v>
      </c>
      <c r="FG31" s="28">
        <v>0</v>
      </c>
      <c r="FH31" s="28"/>
      <c r="FI31" s="28"/>
      <c r="FJ31" s="28"/>
    </row>
    <row r="32" spans="1:166" x14ac:dyDescent="0.2">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row>
    <row r="33" spans="1:166" x14ac:dyDescent="0.2">
      <c r="A33" t="s">
        <v>157</v>
      </c>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row>
    <row r="34" spans="1:166" x14ac:dyDescent="0.2">
      <c r="A34" t="s">
        <v>158</v>
      </c>
      <c r="B34" t="s">
        <v>159</v>
      </c>
      <c r="C34" s="10">
        <v>68</v>
      </c>
      <c r="D34" s="10">
        <v>70</v>
      </c>
      <c r="E34" s="10">
        <v>68</v>
      </c>
      <c r="F34" s="10">
        <v>70</v>
      </c>
      <c r="G34" s="10">
        <v>70</v>
      </c>
      <c r="H34" s="10">
        <v>72</v>
      </c>
      <c r="I34" s="10">
        <v>70</v>
      </c>
      <c r="J34" s="10">
        <v>70</v>
      </c>
      <c r="K34" s="10">
        <v>70</v>
      </c>
      <c r="L34" s="10">
        <v>74</v>
      </c>
      <c r="M34" s="10">
        <v>75</v>
      </c>
      <c r="N34" s="10">
        <v>74</v>
      </c>
      <c r="O34" s="10">
        <v>78</v>
      </c>
      <c r="P34" s="10">
        <v>95</v>
      </c>
      <c r="Q34" s="10">
        <v>103</v>
      </c>
      <c r="R34" s="10">
        <v>105</v>
      </c>
      <c r="S34" s="10">
        <v>103</v>
      </c>
      <c r="T34" s="10">
        <v>102</v>
      </c>
      <c r="U34" s="10">
        <v>101</v>
      </c>
      <c r="V34" s="10">
        <v>98</v>
      </c>
      <c r="W34" s="10">
        <v>102</v>
      </c>
      <c r="X34" s="10">
        <v>102</v>
      </c>
      <c r="Y34" s="10">
        <v>103</v>
      </c>
      <c r="Z34" s="10">
        <v>102</v>
      </c>
      <c r="AA34" s="10">
        <v>103</v>
      </c>
      <c r="AB34" s="10">
        <v>103</v>
      </c>
      <c r="AC34" s="10">
        <v>100</v>
      </c>
      <c r="AD34" s="10">
        <v>99</v>
      </c>
      <c r="AE34" s="10">
        <v>101</v>
      </c>
      <c r="AF34" s="10">
        <v>101</v>
      </c>
      <c r="AG34" s="10">
        <v>101</v>
      </c>
      <c r="AH34" s="10">
        <v>105</v>
      </c>
      <c r="AI34" s="10">
        <v>109</v>
      </c>
      <c r="AJ34" s="10">
        <v>110</v>
      </c>
      <c r="AK34" s="10">
        <v>109</v>
      </c>
      <c r="AL34" s="10">
        <v>109</v>
      </c>
      <c r="AM34" s="10">
        <v>111</v>
      </c>
      <c r="AN34" s="10">
        <v>115</v>
      </c>
      <c r="AO34" s="10">
        <v>116</v>
      </c>
      <c r="AP34" s="10">
        <v>111</v>
      </c>
      <c r="AQ34" s="10">
        <v>112</v>
      </c>
      <c r="AR34" s="10">
        <v>112</v>
      </c>
      <c r="AS34" s="10">
        <v>105</v>
      </c>
      <c r="AT34" s="10">
        <v>105</v>
      </c>
      <c r="AU34" s="10">
        <v>105</v>
      </c>
      <c r="AV34" s="10">
        <v>103</v>
      </c>
      <c r="AW34" s="10">
        <v>105</v>
      </c>
      <c r="AX34" s="10">
        <v>106</v>
      </c>
      <c r="AY34" s="10">
        <v>110</v>
      </c>
      <c r="AZ34" s="10">
        <v>106</v>
      </c>
      <c r="BA34" s="10">
        <v>104</v>
      </c>
      <c r="BB34" s="10">
        <v>103</v>
      </c>
      <c r="BC34" s="10">
        <v>104</v>
      </c>
      <c r="BD34" s="10">
        <v>104</v>
      </c>
      <c r="BE34" s="10">
        <v>102</v>
      </c>
      <c r="BF34" s="10">
        <v>99</v>
      </c>
      <c r="BG34" s="10">
        <v>98</v>
      </c>
      <c r="BH34" s="10">
        <v>98</v>
      </c>
      <c r="BI34" s="10">
        <v>96</v>
      </c>
      <c r="BJ34" s="10">
        <v>98</v>
      </c>
      <c r="BK34" s="10">
        <v>151</v>
      </c>
      <c r="BL34" s="10">
        <v>148</v>
      </c>
      <c r="BM34" s="10">
        <v>148</v>
      </c>
      <c r="BN34" s="10">
        <v>159</v>
      </c>
      <c r="BO34" s="10">
        <v>185</v>
      </c>
      <c r="BP34" s="10">
        <v>207</v>
      </c>
      <c r="BQ34" s="10">
        <v>224</v>
      </c>
      <c r="BR34" s="10">
        <v>289</v>
      </c>
      <c r="BS34" s="10">
        <v>375</v>
      </c>
      <c r="BT34" s="10">
        <v>390</v>
      </c>
      <c r="BU34" s="10">
        <v>396</v>
      </c>
      <c r="BV34" s="10">
        <v>410</v>
      </c>
      <c r="BW34" s="10">
        <v>495</v>
      </c>
      <c r="BX34" s="10">
        <v>526</v>
      </c>
      <c r="BY34" s="10">
        <v>547</v>
      </c>
      <c r="BZ34" s="10">
        <v>565</v>
      </c>
      <c r="CA34" s="10">
        <v>614</v>
      </c>
      <c r="CB34" s="10">
        <v>650</v>
      </c>
      <c r="CC34" s="10">
        <v>678</v>
      </c>
      <c r="CD34" s="10">
        <v>719</v>
      </c>
      <c r="CE34" s="10">
        <v>737</v>
      </c>
      <c r="CF34" s="10">
        <v>785</v>
      </c>
      <c r="CG34" s="10">
        <v>845</v>
      </c>
      <c r="CH34" s="10">
        <v>870</v>
      </c>
      <c r="CI34" s="10">
        <v>906</v>
      </c>
      <c r="CJ34" s="10">
        <v>946</v>
      </c>
      <c r="CK34" s="10">
        <v>972</v>
      </c>
      <c r="CL34" s="10">
        <v>1009</v>
      </c>
      <c r="CM34" s="10">
        <v>1093</v>
      </c>
      <c r="CN34" s="10">
        <v>1178</v>
      </c>
      <c r="CO34" s="10">
        <v>1307</v>
      </c>
      <c r="CP34" s="10">
        <v>1371</v>
      </c>
      <c r="CQ34" s="10">
        <v>1427</v>
      </c>
      <c r="CR34" s="10">
        <v>1498</v>
      </c>
      <c r="CS34" s="10">
        <v>1560</v>
      </c>
      <c r="CT34" s="10">
        <v>1602</v>
      </c>
      <c r="CU34" s="10">
        <v>1661</v>
      </c>
      <c r="CV34" s="10">
        <v>1716</v>
      </c>
      <c r="CW34" s="10">
        <v>1757</v>
      </c>
      <c r="CX34" s="10">
        <v>1808</v>
      </c>
      <c r="CY34" s="10">
        <v>1852</v>
      </c>
      <c r="CZ34" s="10">
        <v>1924</v>
      </c>
      <c r="DA34" s="10">
        <v>2002</v>
      </c>
      <c r="DB34" s="10">
        <v>2084</v>
      </c>
      <c r="DC34" s="10">
        <v>2147</v>
      </c>
      <c r="DD34" s="10">
        <v>2226</v>
      </c>
      <c r="DE34" s="10">
        <v>2275</v>
      </c>
      <c r="DF34" s="10">
        <v>2318</v>
      </c>
      <c r="DG34" s="10">
        <v>2382</v>
      </c>
      <c r="DH34" s="10">
        <v>2458</v>
      </c>
      <c r="DI34" s="10">
        <v>2498</v>
      </c>
      <c r="DJ34" s="10">
        <v>2571</v>
      </c>
      <c r="DK34" s="10">
        <v>2620</v>
      </c>
      <c r="DL34" s="10">
        <v>2652</v>
      </c>
      <c r="DM34" s="10">
        <v>2680</v>
      </c>
      <c r="DN34" s="10">
        <v>2763</v>
      </c>
      <c r="DO34" s="10">
        <v>2824</v>
      </c>
      <c r="DP34" s="10">
        <v>2893</v>
      </c>
      <c r="DQ34" s="10">
        <v>2957</v>
      </c>
      <c r="DR34" s="10">
        <v>3013</v>
      </c>
      <c r="DS34" s="10">
        <v>3088</v>
      </c>
      <c r="DT34" s="10">
        <v>3188</v>
      </c>
      <c r="DU34" s="10">
        <v>3233</v>
      </c>
      <c r="DV34" s="10">
        <v>3273</v>
      </c>
      <c r="DW34" s="10">
        <v>3370</v>
      </c>
      <c r="DX34" s="10">
        <v>3412</v>
      </c>
      <c r="DY34" s="10">
        <v>3451</v>
      </c>
      <c r="DZ34" s="10">
        <v>3548</v>
      </c>
      <c r="EA34" s="10">
        <v>3650</v>
      </c>
      <c r="EB34" s="10">
        <v>3742</v>
      </c>
      <c r="EC34" s="10">
        <v>3875</v>
      </c>
      <c r="ED34" s="10">
        <v>3957</v>
      </c>
      <c r="EE34" s="10">
        <v>4018</v>
      </c>
      <c r="EF34" s="10">
        <v>4143</v>
      </c>
      <c r="EG34" s="10">
        <v>4273</v>
      </c>
      <c r="EH34" s="10">
        <v>4392</v>
      </c>
      <c r="EI34" s="10">
        <v>4509</v>
      </c>
      <c r="EJ34" s="10">
        <v>4635</v>
      </c>
      <c r="EK34" s="10">
        <v>4769</v>
      </c>
      <c r="EL34" s="10">
        <v>4870</v>
      </c>
      <c r="EM34" s="10">
        <v>4960</v>
      </c>
      <c r="EN34" s="10">
        <v>5063</v>
      </c>
      <c r="EO34" s="10">
        <v>5156</v>
      </c>
      <c r="EP34" s="10">
        <v>5201</v>
      </c>
      <c r="EQ34" s="10">
        <v>5242</v>
      </c>
      <c r="ER34" s="10">
        <v>5362</v>
      </c>
      <c r="ES34" s="10">
        <v>5399</v>
      </c>
      <c r="ET34" s="10">
        <v>5498</v>
      </c>
      <c r="EU34" s="10">
        <v>5640</v>
      </c>
      <c r="EV34" s="10">
        <v>5717</v>
      </c>
      <c r="EW34" s="10">
        <v>5845</v>
      </c>
      <c r="EX34" s="10">
        <v>5980</v>
      </c>
      <c r="EY34" s="10">
        <v>6105</v>
      </c>
      <c r="EZ34" s="10">
        <v>6242</v>
      </c>
      <c r="FA34" s="10">
        <v>6477</v>
      </c>
      <c r="FB34" s="10">
        <v>6552</v>
      </c>
      <c r="FC34" s="10">
        <v>6630</v>
      </c>
      <c r="FD34" s="10">
        <v>6846</v>
      </c>
      <c r="FE34" s="10">
        <v>7088</v>
      </c>
      <c r="FF34" s="10">
        <v>7222</v>
      </c>
      <c r="FG34" s="10">
        <v>7366</v>
      </c>
      <c r="FH34" s="10">
        <v>7491</v>
      </c>
      <c r="FI34" s="10">
        <v>7709</v>
      </c>
      <c r="FJ34" s="10">
        <v>7888</v>
      </c>
    </row>
    <row r="35" spans="1:166" x14ac:dyDescent="0.2">
      <c r="A35" t="s">
        <v>160</v>
      </c>
      <c r="B35" t="s">
        <v>159</v>
      </c>
      <c r="C35" s="10">
        <v>2759</v>
      </c>
      <c r="D35" s="10">
        <v>2777</v>
      </c>
      <c r="E35" s="10">
        <v>2779</v>
      </c>
      <c r="F35" s="10">
        <v>2779</v>
      </c>
      <c r="G35" s="10">
        <v>2795</v>
      </c>
      <c r="H35" s="10">
        <v>2808</v>
      </c>
      <c r="I35" s="10">
        <v>2813</v>
      </c>
      <c r="J35" s="10">
        <v>2856</v>
      </c>
      <c r="K35" s="10">
        <v>2871</v>
      </c>
      <c r="L35" s="10">
        <v>2864</v>
      </c>
      <c r="M35" s="10">
        <v>2856</v>
      </c>
      <c r="N35" s="10">
        <v>2852</v>
      </c>
      <c r="O35" s="10">
        <v>2858</v>
      </c>
      <c r="P35" s="10">
        <v>2849</v>
      </c>
      <c r="Q35" s="10">
        <v>2838</v>
      </c>
      <c r="R35" s="10">
        <v>2833</v>
      </c>
      <c r="S35" s="10">
        <v>2840</v>
      </c>
      <c r="T35" s="10">
        <v>2836</v>
      </c>
      <c r="U35" s="10">
        <v>2854</v>
      </c>
      <c r="V35" s="10">
        <v>2851</v>
      </c>
      <c r="W35" s="10">
        <v>2870</v>
      </c>
      <c r="X35" s="10">
        <v>2881</v>
      </c>
      <c r="Y35" s="10">
        <v>2896</v>
      </c>
      <c r="Z35" s="10">
        <v>2900</v>
      </c>
      <c r="AA35" s="10">
        <v>2896</v>
      </c>
      <c r="AB35" s="10">
        <v>2912</v>
      </c>
      <c r="AC35" s="10">
        <v>2922</v>
      </c>
      <c r="AD35" s="10">
        <v>2915</v>
      </c>
      <c r="AE35" s="10">
        <v>2917</v>
      </c>
      <c r="AF35" s="10">
        <v>2914</v>
      </c>
      <c r="AG35" s="10">
        <v>2896</v>
      </c>
      <c r="AH35" s="10">
        <v>2886</v>
      </c>
      <c r="AI35" s="10">
        <v>2850</v>
      </c>
      <c r="AJ35" s="10">
        <v>2842</v>
      </c>
      <c r="AK35" s="10">
        <v>2845</v>
      </c>
      <c r="AL35" s="10">
        <v>2843</v>
      </c>
      <c r="AM35" s="10">
        <v>2846</v>
      </c>
      <c r="AN35" s="10">
        <v>2834</v>
      </c>
      <c r="AO35" s="10">
        <v>2810</v>
      </c>
      <c r="AP35" s="10">
        <v>2809</v>
      </c>
      <c r="AQ35" s="10">
        <v>2808</v>
      </c>
      <c r="AR35" s="10">
        <v>2800</v>
      </c>
      <c r="AS35" s="10">
        <v>2788</v>
      </c>
      <c r="AT35" s="10">
        <v>2791</v>
      </c>
      <c r="AU35" s="10">
        <v>2778</v>
      </c>
      <c r="AV35" s="10">
        <v>2793</v>
      </c>
      <c r="AW35" s="10">
        <v>2796</v>
      </c>
      <c r="AX35" s="10">
        <v>2800</v>
      </c>
      <c r="AY35" s="10">
        <v>2804</v>
      </c>
      <c r="AZ35" s="10">
        <v>2783</v>
      </c>
      <c r="BA35" s="10">
        <v>2791</v>
      </c>
      <c r="BB35" s="10">
        <v>2806</v>
      </c>
      <c r="BC35" s="10">
        <v>2796</v>
      </c>
      <c r="BD35" s="10">
        <v>2793</v>
      </c>
      <c r="BE35" s="10">
        <v>2796</v>
      </c>
      <c r="BF35" s="10">
        <v>2801</v>
      </c>
      <c r="BG35" s="10">
        <v>2791</v>
      </c>
      <c r="BH35" s="10">
        <v>2809</v>
      </c>
      <c r="BI35" s="10">
        <v>2813</v>
      </c>
      <c r="BJ35" s="10">
        <v>2825</v>
      </c>
      <c r="BK35" s="10">
        <v>2832</v>
      </c>
      <c r="BL35" s="10">
        <v>2838</v>
      </c>
      <c r="BM35" s="10">
        <v>2835</v>
      </c>
      <c r="BN35" s="10">
        <v>2840</v>
      </c>
      <c r="BO35" s="10">
        <v>2854</v>
      </c>
      <c r="BP35" s="10">
        <v>2881</v>
      </c>
      <c r="BQ35" s="10">
        <v>2907</v>
      </c>
      <c r="BR35" s="10">
        <v>2937</v>
      </c>
      <c r="BS35" s="10">
        <v>2967</v>
      </c>
      <c r="BT35" s="10">
        <v>3013</v>
      </c>
      <c r="BU35" s="10">
        <v>3046</v>
      </c>
      <c r="BV35" s="10">
        <v>3038</v>
      </c>
      <c r="BW35" s="10">
        <v>3068</v>
      </c>
      <c r="BX35" s="10">
        <v>3116</v>
      </c>
      <c r="BY35" s="10">
        <v>3137</v>
      </c>
      <c r="BZ35" s="10">
        <v>3160</v>
      </c>
      <c r="CA35" s="10">
        <v>3205</v>
      </c>
      <c r="CB35" s="10">
        <v>3252</v>
      </c>
      <c r="CC35" s="10">
        <v>3288</v>
      </c>
      <c r="CD35" s="10">
        <v>3323</v>
      </c>
      <c r="CE35" s="10">
        <v>3340</v>
      </c>
      <c r="CF35" s="10">
        <v>3366</v>
      </c>
      <c r="CG35" s="10">
        <v>3410</v>
      </c>
      <c r="CH35" s="10">
        <v>3435</v>
      </c>
      <c r="CI35" s="10">
        <v>3464</v>
      </c>
      <c r="CJ35" s="10">
        <v>3499</v>
      </c>
      <c r="CK35" s="10">
        <v>3514</v>
      </c>
      <c r="CL35" s="10">
        <v>3542</v>
      </c>
      <c r="CM35" s="10">
        <v>3556</v>
      </c>
      <c r="CN35" s="10">
        <v>3565</v>
      </c>
      <c r="CO35" s="10">
        <v>3591</v>
      </c>
      <c r="CP35" s="10">
        <v>3520</v>
      </c>
      <c r="CQ35" s="10">
        <v>3552</v>
      </c>
      <c r="CR35" s="10">
        <v>3592</v>
      </c>
      <c r="CS35" s="10">
        <v>3610</v>
      </c>
      <c r="CT35" s="10">
        <v>3638</v>
      </c>
      <c r="CU35" s="10">
        <v>3679</v>
      </c>
      <c r="CV35" s="10">
        <v>3703</v>
      </c>
      <c r="CW35" s="10">
        <v>3729</v>
      </c>
      <c r="CX35" s="10">
        <v>3765</v>
      </c>
      <c r="CY35" s="10">
        <v>3788</v>
      </c>
      <c r="CZ35" s="10">
        <v>3827</v>
      </c>
      <c r="DA35" s="10">
        <v>3849</v>
      </c>
      <c r="DB35" s="10">
        <v>3874</v>
      </c>
      <c r="DC35" s="10">
        <v>3799</v>
      </c>
      <c r="DD35" s="10">
        <v>3782</v>
      </c>
      <c r="DE35" s="10">
        <v>3738</v>
      </c>
      <c r="DF35" s="10">
        <v>3732</v>
      </c>
      <c r="DG35" s="10">
        <v>3703</v>
      </c>
      <c r="DH35" s="10">
        <v>3687</v>
      </c>
      <c r="DI35" s="10">
        <v>3655</v>
      </c>
      <c r="DJ35" s="10">
        <v>3630</v>
      </c>
      <c r="DK35" s="10">
        <v>3590</v>
      </c>
      <c r="DL35" s="10">
        <v>3618</v>
      </c>
      <c r="DM35" s="10">
        <v>3562</v>
      </c>
      <c r="DN35" s="10">
        <v>3565</v>
      </c>
      <c r="DO35" s="10">
        <v>3565</v>
      </c>
      <c r="DP35" s="10">
        <v>3577</v>
      </c>
      <c r="DQ35" s="10">
        <v>3555</v>
      </c>
      <c r="DR35" s="10">
        <v>3533</v>
      </c>
      <c r="DS35" s="10">
        <v>3517</v>
      </c>
      <c r="DT35" s="10">
        <v>3523</v>
      </c>
      <c r="DU35" s="10">
        <v>3527</v>
      </c>
      <c r="DV35" s="10">
        <v>3522</v>
      </c>
      <c r="DW35" s="10">
        <v>3523</v>
      </c>
      <c r="DX35" s="10">
        <v>3434</v>
      </c>
      <c r="DY35" s="10">
        <v>3426</v>
      </c>
      <c r="DZ35" s="10">
        <v>3435</v>
      </c>
      <c r="EA35" s="10">
        <v>3430</v>
      </c>
      <c r="EB35" s="10">
        <v>3421</v>
      </c>
      <c r="EC35" s="10">
        <v>3416</v>
      </c>
      <c r="ED35" s="10">
        <v>3399</v>
      </c>
      <c r="EE35" s="10">
        <v>3393</v>
      </c>
      <c r="EF35" s="10">
        <v>3384</v>
      </c>
      <c r="EG35" s="10">
        <v>3379</v>
      </c>
      <c r="EH35" s="10">
        <v>3380</v>
      </c>
      <c r="EI35" s="10">
        <v>3363</v>
      </c>
      <c r="EJ35" s="10">
        <v>3353</v>
      </c>
      <c r="EK35" s="10">
        <v>3373</v>
      </c>
      <c r="EL35" s="10">
        <v>3350</v>
      </c>
      <c r="EM35" s="10">
        <v>3326</v>
      </c>
      <c r="EN35" s="10">
        <v>3291</v>
      </c>
      <c r="EO35" s="10">
        <v>3271</v>
      </c>
      <c r="EP35" s="10">
        <v>3243</v>
      </c>
      <c r="EQ35" s="10">
        <v>3240</v>
      </c>
      <c r="ER35" s="10">
        <v>3209</v>
      </c>
      <c r="ES35" s="10">
        <v>3162</v>
      </c>
      <c r="ET35" s="10">
        <v>3144</v>
      </c>
      <c r="EU35" s="10">
        <v>3121</v>
      </c>
      <c r="EV35" s="10">
        <v>3065</v>
      </c>
      <c r="EW35" s="10">
        <v>2975</v>
      </c>
      <c r="EX35" s="10">
        <v>2919</v>
      </c>
      <c r="EY35" s="10">
        <v>2908</v>
      </c>
      <c r="EZ35" s="10">
        <v>2872</v>
      </c>
      <c r="FA35" s="10">
        <v>2824</v>
      </c>
      <c r="FB35" s="10">
        <v>2796</v>
      </c>
      <c r="FC35" s="10">
        <v>2787</v>
      </c>
      <c r="FD35" s="10">
        <v>2777</v>
      </c>
      <c r="FE35" s="10">
        <v>2759</v>
      </c>
      <c r="FF35" s="10">
        <v>2756</v>
      </c>
      <c r="FG35" s="10">
        <v>2756</v>
      </c>
      <c r="FH35" s="10">
        <v>2733</v>
      </c>
      <c r="FI35" s="10">
        <v>2706</v>
      </c>
      <c r="FJ35" s="10">
        <v>2685</v>
      </c>
    </row>
    <row r="36" spans="1:166" x14ac:dyDescent="0.2">
      <c r="A36" t="s">
        <v>161</v>
      </c>
      <c r="B36" t="s">
        <v>159</v>
      </c>
      <c r="C36" s="10">
        <v>581941</v>
      </c>
      <c r="D36" s="10">
        <v>583658</v>
      </c>
      <c r="E36" s="10">
        <v>585014</v>
      </c>
      <c r="F36" s="10">
        <v>583720</v>
      </c>
      <c r="G36" s="10">
        <v>583206</v>
      </c>
      <c r="H36" s="10">
        <v>584474</v>
      </c>
      <c r="I36" s="10">
        <v>585862</v>
      </c>
      <c r="J36" s="10">
        <v>587298</v>
      </c>
      <c r="K36" s="10">
        <v>586760</v>
      </c>
      <c r="L36" s="10">
        <v>586554</v>
      </c>
      <c r="M36" s="10">
        <v>585390</v>
      </c>
      <c r="N36" s="10">
        <v>584679</v>
      </c>
      <c r="O36" s="10">
        <v>584009</v>
      </c>
      <c r="P36" s="10">
        <v>583802</v>
      </c>
      <c r="Q36" s="10">
        <v>582995</v>
      </c>
      <c r="R36" s="10">
        <v>581585</v>
      </c>
      <c r="S36" s="10">
        <v>581383</v>
      </c>
      <c r="T36" s="10">
        <v>581232</v>
      </c>
      <c r="U36" s="10">
        <v>581948</v>
      </c>
      <c r="V36" s="10">
        <v>582997</v>
      </c>
      <c r="W36" s="10">
        <v>582898</v>
      </c>
      <c r="X36" s="10">
        <v>583009</v>
      </c>
      <c r="Y36" s="10">
        <v>582973</v>
      </c>
      <c r="Z36" s="10">
        <v>583385</v>
      </c>
      <c r="AA36" s="10">
        <v>584373</v>
      </c>
      <c r="AB36" s="10">
        <v>585664</v>
      </c>
      <c r="AC36" s="10">
        <v>586205</v>
      </c>
      <c r="AD36" s="10">
        <v>585580</v>
      </c>
      <c r="AE36" s="10">
        <v>585184</v>
      </c>
      <c r="AF36" s="10">
        <v>584946</v>
      </c>
      <c r="AG36" s="10">
        <v>584684</v>
      </c>
      <c r="AH36" s="10">
        <v>584888</v>
      </c>
      <c r="AI36" s="10">
        <v>583977</v>
      </c>
      <c r="AJ36" s="10">
        <v>583376</v>
      </c>
      <c r="AK36" s="10">
        <v>581290</v>
      </c>
      <c r="AL36" s="10">
        <v>579210</v>
      </c>
      <c r="AM36" s="10">
        <v>576921</v>
      </c>
      <c r="AN36" s="10">
        <v>575315</v>
      </c>
      <c r="AO36" s="10">
        <v>574751</v>
      </c>
      <c r="AP36" s="10">
        <v>573203</v>
      </c>
      <c r="AQ36" s="10">
        <v>572318</v>
      </c>
      <c r="AR36" s="10">
        <v>571552</v>
      </c>
      <c r="AS36" s="10">
        <v>571687</v>
      </c>
      <c r="AT36" s="10">
        <v>572079</v>
      </c>
      <c r="AU36" s="10">
        <v>571989</v>
      </c>
      <c r="AV36" s="10">
        <v>571274</v>
      </c>
      <c r="AW36" s="10">
        <v>570003</v>
      </c>
      <c r="AX36" s="10">
        <v>568482</v>
      </c>
      <c r="AY36" s="10">
        <v>568094</v>
      </c>
      <c r="AZ36" s="10">
        <v>568177</v>
      </c>
      <c r="BA36" s="10">
        <v>568220</v>
      </c>
      <c r="BB36" s="10">
        <v>568463</v>
      </c>
      <c r="BC36" s="10">
        <v>568162</v>
      </c>
      <c r="BD36" s="10">
        <v>567794</v>
      </c>
      <c r="BE36" s="10">
        <v>567178</v>
      </c>
      <c r="BF36" s="10">
        <v>567379</v>
      </c>
      <c r="BG36" s="10">
        <v>566788</v>
      </c>
      <c r="BH36" s="10">
        <v>566469</v>
      </c>
      <c r="BI36" s="10">
        <v>565331</v>
      </c>
      <c r="BJ36" s="10">
        <v>564240</v>
      </c>
      <c r="BK36" s="10">
        <v>577469</v>
      </c>
      <c r="BL36" s="10">
        <v>576497</v>
      </c>
      <c r="BM36" s="10">
        <v>576752</v>
      </c>
      <c r="BN36" s="10">
        <v>577171</v>
      </c>
      <c r="BO36" s="10">
        <v>576951</v>
      </c>
      <c r="BP36" s="10">
        <v>580740</v>
      </c>
      <c r="BQ36" s="10">
        <v>584504</v>
      </c>
      <c r="BR36" s="10">
        <v>587899</v>
      </c>
      <c r="BS36" s="10">
        <v>590718</v>
      </c>
      <c r="BT36" s="10">
        <v>593848</v>
      </c>
      <c r="BU36" s="10">
        <v>596303</v>
      </c>
      <c r="BV36" s="10">
        <v>589457</v>
      </c>
      <c r="BW36" s="10">
        <v>592251</v>
      </c>
      <c r="BX36" s="10">
        <v>595369</v>
      </c>
      <c r="BY36" s="10">
        <v>597791</v>
      </c>
      <c r="BZ36" s="10">
        <v>600311</v>
      </c>
      <c r="CA36" s="10">
        <v>603279</v>
      </c>
      <c r="CB36" s="10">
        <v>605867</v>
      </c>
      <c r="CC36" s="10">
        <v>609581</v>
      </c>
      <c r="CD36" s="10">
        <v>612944</v>
      </c>
      <c r="CE36" s="10">
        <v>616123</v>
      </c>
      <c r="CF36" s="10">
        <v>618704</v>
      </c>
      <c r="CG36" s="10">
        <v>622403</v>
      </c>
      <c r="CH36" s="10">
        <v>624274</v>
      </c>
      <c r="CI36" s="10">
        <v>626842</v>
      </c>
      <c r="CJ36" s="10">
        <v>630573</v>
      </c>
      <c r="CK36" s="10">
        <v>633793</v>
      </c>
      <c r="CL36" s="10">
        <v>636749</v>
      </c>
      <c r="CM36" s="10">
        <v>640290</v>
      </c>
      <c r="CN36" s="10">
        <v>643424</v>
      </c>
      <c r="CO36" s="10">
        <v>647150</v>
      </c>
      <c r="CP36" s="10">
        <v>629401</v>
      </c>
      <c r="CQ36" s="10">
        <v>633270</v>
      </c>
      <c r="CR36" s="10">
        <v>636566</v>
      </c>
      <c r="CS36" s="10">
        <v>640041</v>
      </c>
      <c r="CT36" s="10">
        <v>642528</v>
      </c>
      <c r="CU36" s="10">
        <v>645456</v>
      </c>
      <c r="CV36" s="10">
        <v>649537</v>
      </c>
      <c r="CW36" s="10">
        <v>653283</v>
      </c>
      <c r="CX36" s="10">
        <v>656933</v>
      </c>
      <c r="CY36" s="10">
        <v>660289</v>
      </c>
      <c r="CZ36" s="10">
        <v>663628</v>
      </c>
      <c r="DA36" s="10">
        <v>667229</v>
      </c>
      <c r="DB36" s="10">
        <v>670333</v>
      </c>
      <c r="DC36" s="10">
        <v>654756</v>
      </c>
      <c r="DD36" s="10">
        <v>650046</v>
      </c>
      <c r="DE36" s="10">
        <v>642802</v>
      </c>
      <c r="DF36" s="10">
        <v>638700</v>
      </c>
      <c r="DG36" s="10">
        <v>633088</v>
      </c>
      <c r="DH36" s="10">
        <v>626241</v>
      </c>
      <c r="DI36" s="10">
        <v>620171</v>
      </c>
      <c r="DJ36" s="10">
        <v>614077</v>
      </c>
      <c r="DK36" s="10">
        <v>607264</v>
      </c>
      <c r="DL36" s="10">
        <v>609801</v>
      </c>
      <c r="DM36" s="10">
        <v>603018</v>
      </c>
      <c r="DN36" s="10">
        <v>602763</v>
      </c>
      <c r="DO36" s="10">
        <v>602898</v>
      </c>
      <c r="DP36" s="10">
        <v>603932</v>
      </c>
      <c r="DQ36" s="10">
        <v>604561</v>
      </c>
      <c r="DR36" s="10">
        <v>604812</v>
      </c>
      <c r="DS36" s="10">
        <v>606008</v>
      </c>
      <c r="DT36" s="10">
        <v>607344</v>
      </c>
      <c r="DU36" s="10">
        <v>608267</v>
      </c>
      <c r="DV36" s="10">
        <v>609025</v>
      </c>
      <c r="DW36" s="10">
        <v>609290</v>
      </c>
      <c r="DX36" s="10">
        <v>598592</v>
      </c>
      <c r="DY36" s="10">
        <v>599724</v>
      </c>
      <c r="DZ36" s="10">
        <v>602303</v>
      </c>
      <c r="EA36" s="10">
        <v>603888</v>
      </c>
      <c r="EB36" s="10">
        <v>604358</v>
      </c>
      <c r="EC36" s="10">
        <v>604641</v>
      </c>
      <c r="ED36" s="10">
        <v>605739</v>
      </c>
      <c r="EE36" s="10">
        <v>605460</v>
      </c>
      <c r="EF36" s="10">
        <v>605172</v>
      </c>
      <c r="EG36" s="10">
        <v>604865</v>
      </c>
      <c r="EH36" s="10">
        <v>605838</v>
      </c>
      <c r="EI36" s="10">
        <v>605901</v>
      </c>
      <c r="EJ36" s="10">
        <v>605639</v>
      </c>
      <c r="EK36" s="10">
        <v>608992</v>
      </c>
      <c r="EL36" s="10">
        <v>609627</v>
      </c>
      <c r="EM36" s="10">
        <v>610236</v>
      </c>
      <c r="EN36" s="10">
        <v>611209</v>
      </c>
      <c r="EO36" s="10">
        <v>611028</v>
      </c>
      <c r="EP36" s="10">
        <v>611272</v>
      </c>
      <c r="EQ36" s="10">
        <v>611535</v>
      </c>
      <c r="ER36" s="10">
        <v>611592</v>
      </c>
      <c r="ES36" s="10">
        <v>611700</v>
      </c>
      <c r="ET36" s="10">
        <v>612283</v>
      </c>
      <c r="EU36" s="10">
        <v>612822</v>
      </c>
      <c r="EV36" s="10">
        <v>612922</v>
      </c>
      <c r="EW36" s="10">
        <v>611679</v>
      </c>
      <c r="EX36" s="10">
        <v>612833</v>
      </c>
      <c r="EY36" s="10">
        <v>613685</v>
      </c>
      <c r="EZ36" s="10">
        <v>614179</v>
      </c>
      <c r="FA36" s="10">
        <v>614331</v>
      </c>
      <c r="FB36" s="10">
        <v>614187</v>
      </c>
      <c r="FC36" s="10">
        <v>614039</v>
      </c>
      <c r="FD36" s="10">
        <v>614758</v>
      </c>
      <c r="FE36" s="10">
        <v>614653</v>
      </c>
      <c r="FF36" s="10">
        <v>614616</v>
      </c>
      <c r="FG36" s="10">
        <v>613435</v>
      </c>
      <c r="FH36" s="10">
        <v>613948</v>
      </c>
      <c r="FI36" s="10">
        <v>614289</v>
      </c>
      <c r="FJ36" s="10">
        <v>615239</v>
      </c>
    </row>
    <row r="37" spans="1:166" x14ac:dyDescent="0.2">
      <c r="A37" t="s">
        <v>162</v>
      </c>
      <c r="B37" t="s">
        <v>159</v>
      </c>
      <c r="C37" s="10">
        <v>0</v>
      </c>
      <c r="D37" s="10">
        <v>0</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4938</v>
      </c>
      <c r="BL37" s="10">
        <v>6565</v>
      </c>
      <c r="BM37" s="10">
        <v>6618</v>
      </c>
      <c r="BN37" s="10">
        <v>6716</v>
      </c>
      <c r="BO37" s="10">
        <v>6786</v>
      </c>
      <c r="BP37" s="10">
        <v>6853</v>
      </c>
      <c r="BQ37" s="10">
        <v>6900</v>
      </c>
      <c r="BR37" s="10">
        <v>6976</v>
      </c>
      <c r="BS37" s="10">
        <v>7055</v>
      </c>
      <c r="BT37" s="10">
        <v>7122</v>
      </c>
      <c r="BU37" s="10">
        <v>7273</v>
      </c>
      <c r="BV37" s="10">
        <v>7387</v>
      </c>
      <c r="BW37" s="10">
        <v>7534</v>
      </c>
      <c r="BX37" s="10">
        <v>7635</v>
      </c>
      <c r="BY37" s="10">
        <v>7808</v>
      </c>
      <c r="BZ37" s="10">
        <v>7997</v>
      </c>
      <c r="CA37" s="10">
        <v>8193</v>
      </c>
      <c r="CB37" s="10">
        <v>8344</v>
      </c>
      <c r="CC37" s="10">
        <v>8517</v>
      </c>
      <c r="CD37" s="10">
        <v>8671</v>
      </c>
      <c r="CE37" s="10">
        <v>8849</v>
      </c>
      <c r="CF37" s="10">
        <v>9014</v>
      </c>
      <c r="CG37" s="10">
        <v>9261</v>
      </c>
      <c r="CH37" s="10">
        <v>9418</v>
      </c>
      <c r="CI37" s="10">
        <v>9718</v>
      </c>
      <c r="CJ37" s="10">
        <v>9914</v>
      </c>
      <c r="CK37" s="10">
        <v>10078</v>
      </c>
      <c r="CL37" s="10">
        <v>10213</v>
      </c>
      <c r="CM37" s="10">
        <v>10427</v>
      </c>
      <c r="CN37" s="10">
        <v>10576</v>
      </c>
      <c r="CO37" s="10">
        <v>10805</v>
      </c>
      <c r="CP37" s="10">
        <v>10946</v>
      </c>
      <c r="CQ37" s="10">
        <v>11206</v>
      </c>
      <c r="CR37" s="10">
        <v>11448</v>
      </c>
      <c r="CS37" s="10">
        <v>11622</v>
      </c>
      <c r="CT37" s="10">
        <v>11716</v>
      </c>
      <c r="CU37" s="10">
        <v>11801</v>
      </c>
      <c r="CV37" s="10">
        <v>12046</v>
      </c>
      <c r="CW37" s="10">
        <v>12173</v>
      </c>
      <c r="CX37" s="10">
        <v>12304</v>
      </c>
      <c r="CY37" s="10">
        <v>12475</v>
      </c>
      <c r="CZ37" s="10">
        <v>12724</v>
      </c>
      <c r="DA37" s="10">
        <v>12963</v>
      </c>
      <c r="DB37" s="10">
        <v>13171</v>
      </c>
      <c r="DC37" s="10">
        <v>13258</v>
      </c>
      <c r="DD37" s="10">
        <v>13445</v>
      </c>
      <c r="DE37" s="10">
        <v>13563</v>
      </c>
      <c r="DF37" s="10">
        <v>13767</v>
      </c>
      <c r="DG37" s="10">
        <v>13857</v>
      </c>
      <c r="DH37" s="10">
        <v>14060</v>
      </c>
      <c r="DI37" s="10">
        <v>14009</v>
      </c>
      <c r="DJ37" s="10">
        <v>14046</v>
      </c>
      <c r="DK37" s="10">
        <v>14164</v>
      </c>
      <c r="DL37" s="10">
        <v>14291</v>
      </c>
      <c r="DM37" s="10">
        <v>14334</v>
      </c>
      <c r="DN37" s="10">
        <v>14484</v>
      </c>
      <c r="DO37" s="10">
        <v>14610</v>
      </c>
      <c r="DP37" s="10">
        <v>14716</v>
      </c>
      <c r="DQ37" s="10">
        <v>14794</v>
      </c>
      <c r="DR37" s="10">
        <v>14902</v>
      </c>
      <c r="DS37" s="10">
        <v>15020</v>
      </c>
      <c r="DT37" s="10">
        <v>15171</v>
      </c>
      <c r="DU37" s="10">
        <v>15247</v>
      </c>
      <c r="DV37" s="10">
        <v>15306</v>
      </c>
      <c r="DW37" s="10">
        <v>15378</v>
      </c>
      <c r="DX37" s="10">
        <v>15365</v>
      </c>
      <c r="DY37" s="10">
        <v>15448</v>
      </c>
      <c r="DZ37" s="10">
        <v>15627</v>
      </c>
      <c r="EA37" s="10">
        <v>15713</v>
      </c>
      <c r="EB37" s="10">
        <v>15863</v>
      </c>
      <c r="EC37" s="10">
        <v>16018</v>
      </c>
      <c r="ED37" s="10">
        <v>16150</v>
      </c>
      <c r="EE37" s="10">
        <v>16236</v>
      </c>
      <c r="EF37" s="10">
        <v>16328</v>
      </c>
      <c r="EG37" s="10">
        <v>16418</v>
      </c>
      <c r="EH37" s="10">
        <v>16471</v>
      </c>
      <c r="EI37" s="10">
        <v>16549</v>
      </c>
      <c r="EJ37" s="10">
        <v>16600</v>
      </c>
      <c r="EK37" s="10">
        <v>16700</v>
      </c>
      <c r="EL37" s="10">
        <v>16783</v>
      </c>
      <c r="EM37" s="10">
        <v>16896</v>
      </c>
      <c r="EN37" s="10">
        <v>17013</v>
      </c>
      <c r="EO37" s="10">
        <v>17031</v>
      </c>
      <c r="EP37" s="10">
        <v>17117</v>
      </c>
      <c r="EQ37" s="10">
        <v>17145</v>
      </c>
      <c r="ER37" s="10">
        <v>17152</v>
      </c>
      <c r="ES37" s="10">
        <v>17141</v>
      </c>
      <c r="ET37" s="10">
        <v>17138</v>
      </c>
      <c r="EU37" s="10">
        <v>17128</v>
      </c>
      <c r="EV37" s="10">
        <v>17133</v>
      </c>
      <c r="EW37" s="10">
        <v>17062</v>
      </c>
      <c r="EX37" s="10">
        <v>17059</v>
      </c>
      <c r="EY37" s="10">
        <v>17080</v>
      </c>
      <c r="EZ37" s="10">
        <v>17104</v>
      </c>
      <c r="FA37" s="10">
        <v>17115</v>
      </c>
      <c r="FB37" s="10">
        <v>17169</v>
      </c>
      <c r="FC37" s="10">
        <v>17146</v>
      </c>
      <c r="FD37" s="10">
        <v>17141</v>
      </c>
      <c r="FE37" s="10">
        <v>17145</v>
      </c>
      <c r="FF37" s="10">
        <v>17132</v>
      </c>
      <c r="FG37" s="10">
        <v>17075</v>
      </c>
      <c r="FH37" s="10">
        <v>17072</v>
      </c>
      <c r="FI37" s="10">
        <v>17014</v>
      </c>
      <c r="FJ37" s="10">
        <v>17029</v>
      </c>
    </row>
    <row r="38" spans="1:166" x14ac:dyDescent="0.2">
      <c r="A38" t="s">
        <v>163</v>
      </c>
      <c r="B38" t="s">
        <v>159</v>
      </c>
      <c r="C38" s="10">
        <v>9439</v>
      </c>
      <c r="D38" s="10">
        <v>9527</v>
      </c>
      <c r="E38" s="10">
        <v>9584</v>
      </c>
      <c r="F38" s="10">
        <v>9581</v>
      </c>
      <c r="G38" s="10">
        <v>9616</v>
      </c>
      <c r="H38" s="10">
        <v>9654</v>
      </c>
      <c r="I38" s="10">
        <v>9782</v>
      </c>
      <c r="J38" s="10">
        <v>9887</v>
      </c>
      <c r="K38" s="10">
        <v>10008</v>
      </c>
      <c r="L38" s="10">
        <v>10122</v>
      </c>
      <c r="M38" s="10">
        <v>10276</v>
      </c>
      <c r="N38" s="10">
        <v>10361</v>
      </c>
      <c r="O38" s="10">
        <v>10474</v>
      </c>
      <c r="P38" s="10">
        <v>10533</v>
      </c>
      <c r="Q38" s="10">
        <v>10598</v>
      </c>
      <c r="R38" s="10">
        <v>10495</v>
      </c>
      <c r="S38" s="10">
        <v>10516</v>
      </c>
      <c r="T38" s="10">
        <v>10686</v>
      </c>
      <c r="U38" s="10">
        <v>10837</v>
      </c>
      <c r="V38" s="10">
        <v>10946</v>
      </c>
      <c r="W38" s="10">
        <v>11034</v>
      </c>
      <c r="X38" s="10">
        <v>11178</v>
      </c>
      <c r="Y38" s="10">
        <v>11359</v>
      </c>
      <c r="Z38" s="10">
        <v>11471</v>
      </c>
      <c r="AA38" s="10">
        <v>11701</v>
      </c>
      <c r="AB38" s="10">
        <v>11859</v>
      </c>
      <c r="AC38" s="10">
        <v>12003</v>
      </c>
      <c r="AD38" s="10">
        <v>12253</v>
      </c>
      <c r="AE38" s="10">
        <v>12367</v>
      </c>
      <c r="AF38" s="10">
        <v>12482</v>
      </c>
      <c r="AG38" s="10">
        <v>12622</v>
      </c>
      <c r="AH38" s="10">
        <v>12769</v>
      </c>
      <c r="AI38" s="10">
        <v>12820</v>
      </c>
      <c r="AJ38" s="10">
        <v>12897</v>
      </c>
      <c r="AK38" s="10">
        <v>12871</v>
      </c>
      <c r="AL38" s="10">
        <v>12944</v>
      </c>
      <c r="AM38" s="10">
        <v>13070</v>
      </c>
      <c r="AN38" s="10">
        <v>13210</v>
      </c>
      <c r="AO38" s="10">
        <v>13271</v>
      </c>
      <c r="AP38" s="10">
        <v>13333</v>
      </c>
      <c r="AQ38" s="10">
        <v>13388</v>
      </c>
      <c r="AR38" s="10">
        <v>13719</v>
      </c>
      <c r="AS38" s="10">
        <v>14096</v>
      </c>
      <c r="AT38" s="10">
        <v>14882</v>
      </c>
      <c r="AU38" s="10">
        <v>14950</v>
      </c>
      <c r="AV38" s="10">
        <v>15013</v>
      </c>
      <c r="AW38" s="10">
        <v>15233</v>
      </c>
      <c r="AX38" s="10">
        <v>15479</v>
      </c>
      <c r="AY38" s="10">
        <v>15901</v>
      </c>
      <c r="AZ38" s="10">
        <v>16273</v>
      </c>
      <c r="BA38" s="10">
        <v>16457</v>
      </c>
      <c r="BB38" s="10">
        <v>16531</v>
      </c>
      <c r="BC38" s="10">
        <v>16709</v>
      </c>
      <c r="BD38" s="10">
        <v>17240</v>
      </c>
      <c r="BE38" s="10">
        <v>17522</v>
      </c>
      <c r="BF38" s="10">
        <v>18228</v>
      </c>
      <c r="BG38" s="10">
        <v>18403</v>
      </c>
      <c r="BH38" s="10">
        <v>18510</v>
      </c>
      <c r="BI38" s="10">
        <v>18374</v>
      </c>
      <c r="BJ38" s="10">
        <v>18458</v>
      </c>
      <c r="BK38" s="10">
        <v>157</v>
      </c>
      <c r="BL38" s="10">
        <v>157</v>
      </c>
      <c r="BM38" s="10">
        <v>161</v>
      </c>
      <c r="BN38" s="10">
        <v>160</v>
      </c>
      <c r="BO38" s="10">
        <v>159</v>
      </c>
      <c r="BP38" s="10">
        <v>159</v>
      </c>
      <c r="BQ38" s="10">
        <v>158</v>
      </c>
      <c r="BR38" s="10">
        <v>159</v>
      </c>
      <c r="BS38" s="10">
        <v>160</v>
      </c>
      <c r="BT38" s="10">
        <v>159</v>
      </c>
      <c r="BU38" s="10">
        <v>162</v>
      </c>
      <c r="BV38" s="10">
        <v>155</v>
      </c>
      <c r="BW38" s="10">
        <v>153</v>
      </c>
      <c r="BX38" s="10">
        <v>151</v>
      </c>
      <c r="BY38" s="10">
        <v>151</v>
      </c>
      <c r="BZ38" s="10">
        <v>150</v>
      </c>
      <c r="CA38" s="10">
        <v>150</v>
      </c>
      <c r="CB38" s="10">
        <v>150</v>
      </c>
      <c r="CC38" s="10">
        <v>150</v>
      </c>
      <c r="CD38" s="10">
        <v>149</v>
      </c>
      <c r="CE38" s="10">
        <v>149</v>
      </c>
      <c r="CF38" s="10">
        <v>147</v>
      </c>
      <c r="CG38" s="10">
        <v>148</v>
      </c>
      <c r="CH38" s="10">
        <v>148</v>
      </c>
      <c r="CI38" s="10">
        <v>149</v>
      </c>
      <c r="CJ38" s="10">
        <v>149</v>
      </c>
      <c r="CK38" s="10">
        <v>149</v>
      </c>
      <c r="CL38" s="10">
        <v>150</v>
      </c>
      <c r="CM38" s="10">
        <v>149</v>
      </c>
      <c r="CN38" s="10">
        <v>149</v>
      </c>
      <c r="CO38" s="10">
        <v>148</v>
      </c>
      <c r="CP38" s="10">
        <v>140</v>
      </c>
      <c r="CQ38" s="10">
        <v>141</v>
      </c>
      <c r="CR38" s="10">
        <v>140</v>
      </c>
      <c r="CS38" s="10">
        <v>140</v>
      </c>
      <c r="CT38" s="10">
        <v>141</v>
      </c>
      <c r="CU38" s="10">
        <v>140</v>
      </c>
      <c r="CV38" s="10">
        <v>141</v>
      </c>
      <c r="CW38" s="10">
        <v>143</v>
      </c>
      <c r="CX38" s="10">
        <v>146</v>
      </c>
      <c r="CY38" s="10">
        <v>146</v>
      </c>
      <c r="CZ38" s="10">
        <v>148</v>
      </c>
      <c r="DA38" s="10">
        <v>147</v>
      </c>
      <c r="DB38" s="10">
        <v>148</v>
      </c>
      <c r="DC38" s="10">
        <v>141</v>
      </c>
      <c r="DD38" s="10">
        <v>137</v>
      </c>
      <c r="DE38" s="10">
        <v>139</v>
      </c>
      <c r="DF38" s="10">
        <v>138</v>
      </c>
      <c r="DG38" s="10">
        <v>137</v>
      </c>
      <c r="DH38" s="10">
        <v>133</v>
      </c>
      <c r="DI38" s="10">
        <v>127</v>
      </c>
      <c r="DJ38" s="10">
        <v>125</v>
      </c>
      <c r="DK38" s="10">
        <v>123</v>
      </c>
      <c r="DL38" s="10">
        <v>125</v>
      </c>
      <c r="DM38" s="10">
        <v>124</v>
      </c>
      <c r="DN38" s="10">
        <v>122</v>
      </c>
      <c r="DO38" s="10">
        <v>121</v>
      </c>
      <c r="DP38" s="10">
        <v>120</v>
      </c>
      <c r="DQ38" s="10">
        <v>120</v>
      </c>
      <c r="DR38" s="10">
        <v>120</v>
      </c>
      <c r="DS38" s="10">
        <v>119</v>
      </c>
      <c r="DT38" s="10">
        <v>113</v>
      </c>
      <c r="DU38" s="10">
        <v>112</v>
      </c>
      <c r="DV38" s="10">
        <v>110</v>
      </c>
      <c r="DW38" s="10">
        <v>109</v>
      </c>
      <c r="DX38" s="10">
        <v>106</v>
      </c>
      <c r="DY38" s="10">
        <v>106</v>
      </c>
      <c r="DZ38" s="10">
        <v>106</v>
      </c>
      <c r="EA38" s="10">
        <v>106</v>
      </c>
      <c r="EB38" s="10">
        <v>106</v>
      </c>
      <c r="EC38" s="10">
        <v>108</v>
      </c>
      <c r="ED38" s="10">
        <v>107</v>
      </c>
      <c r="EE38" s="10">
        <v>527</v>
      </c>
      <c r="EF38" s="10">
        <v>526</v>
      </c>
      <c r="EG38" s="10">
        <v>521</v>
      </c>
      <c r="EH38" s="10">
        <v>524</v>
      </c>
      <c r="EI38" s="10">
        <v>520</v>
      </c>
      <c r="EJ38" s="10">
        <v>521</v>
      </c>
      <c r="EK38" s="10">
        <v>524</v>
      </c>
      <c r="EL38" s="10">
        <v>527</v>
      </c>
      <c r="EM38" s="10">
        <v>527</v>
      </c>
      <c r="EN38" s="10">
        <v>525</v>
      </c>
      <c r="EO38" s="10">
        <v>521</v>
      </c>
      <c r="EP38" s="10">
        <v>522</v>
      </c>
      <c r="EQ38" s="10">
        <v>527</v>
      </c>
      <c r="ER38" s="10">
        <v>525</v>
      </c>
      <c r="ES38" s="10">
        <v>525</v>
      </c>
      <c r="ET38" s="10">
        <v>526</v>
      </c>
      <c r="EU38" s="10">
        <v>527</v>
      </c>
      <c r="EV38" s="10">
        <v>526</v>
      </c>
      <c r="EW38" s="10">
        <v>526</v>
      </c>
      <c r="EX38" s="10">
        <v>525</v>
      </c>
      <c r="EY38" s="10">
        <v>532</v>
      </c>
      <c r="EZ38" s="10">
        <v>533</v>
      </c>
      <c r="FA38" s="10">
        <v>529</v>
      </c>
      <c r="FB38" s="10">
        <v>524</v>
      </c>
      <c r="FC38" s="10">
        <v>526</v>
      </c>
      <c r="FD38" s="10">
        <v>526</v>
      </c>
      <c r="FE38" s="10">
        <v>524</v>
      </c>
      <c r="FF38" s="10">
        <v>522</v>
      </c>
      <c r="FG38" s="10">
        <v>530</v>
      </c>
      <c r="FH38" s="10">
        <v>540</v>
      </c>
      <c r="FI38" s="10">
        <v>544</v>
      </c>
      <c r="FJ38" s="10">
        <v>544</v>
      </c>
    </row>
    <row r="39" spans="1:166" x14ac:dyDescent="0.2">
      <c r="A39" t="s">
        <v>164</v>
      </c>
      <c r="B39" t="s">
        <v>159</v>
      </c>
      <c r="C39" s="10">
        <v>3</v>
      </c>
      <c r="D39" s="10">
        <v>3</v>
      </c>
      <c r="E39" s="10">
        <v>3</v>
      </c>
      <c r="F39" s="10">
        <v>3</v>
      </c>
      <c r="G39" s="10">
        <v>3</v>
      </c>
      <c r="H39" s="10">
        <v>3</v>
      </c>
      <c r="I39" s="10">
        <v>3</v>
      </c>
      <c r="J39" s="10">
        <v>3</v>
      </c>
      <c r="K39" s="10">
        <v>2</v>
      </c>
      <c r="L39" s="10">
        <v>2</v>
      </c>
      <c r="M39" s="10">
        <v>2</v>
      </c>
      <c r="N39" s="10">
        <v>2</v>
      </c>
      <c r="O39" s="10">
        <v>2</v>
      </c>
      <c r="P39" s="10">
        <v>2</v>
      </c>
      <c r="Q39" s="10">
        <v>2</v>
      </c>
      <c r="R39" s="10">
        <v>2</v>
      </c>
      <c r="S39" s="10">
        <v>2</v>
      </c>
      <c r="T39" s="10">
        <v>3</v>
      </c>
      <c r="U39" s="10">
        <v>3</v>
      </c>
      <c r="V39" s="10">
        <v>3</v>
      </c>
      <c r="W39" s="10">
        <v>3</v>
      </c>
      <c r="X39" s="10">
        <v>3</v>
      </c>
      <c r="Y39" s="10">
        <v>3</v>
      </c>
      <c r="Z39" s="10">
        <v>3</v>
      </c>
      <c r="AA39" s="10">
        <v>3</v>
      </c>
      <c r="AB39" s="10">
        <v>3</v>
      </c>
      <c r="AC39" s="10">
        <v>3</v>
      </c>
      <c r="AD39" s="10">
        <v>3</v>
      </c>
      <c r="AE39" s="10">
        <v>3</v>
      </c>
      <c r="AF39" s="10">
        <v>3</v>
      </c>
      <c r="AG39" s="10">
        <v>3</v>
      </c>
      <c r="AH39" s="10">
        <v>3</v>
      </c>
      <c r="AI39" s="10">
        <v>3</v>
      </c>
      <c r="AJ39" s="10">
        <v>3</v>
      </c>
      <c r="AK39" s="10">
        <v>3</v>
      </c>
      <c r="AL39" s="10">
        <v>3</v>
      </c>
      <c r="AM39" s="10">
        <v>3</v>
      </c>
      <c r="AN39" s="10">
        <v>3</v>
      </c>
      <c r="AO39" s="10">
        <v>3</v>
      </c>
      <c r="AP39" s="10">
        <v>3</v>
      </c>
      <c r="AQ39" s="10">
        <v>3</v>
      </c>
      <c r="AR39" s="10">
        <v>3</v>
      </c>
      <c r="AS39" s="10">
        <v>3</v>
      </c>
      <c r="AT39" s="10">
        <v>3</v>
      </c>
      <c r="AU39" s="10">
        <v>3</v>
      </c>
      <c r="AV39" s="10">
        <v>3</v>
      </c>
      <c r="AW39" s="10">
        <v>3</v>
      </c>
      <c r="AX39" s="10">
        <v>3</v>
      </c>
      <c r="AY39" s="10">
        <v>3</v>
      </c>
      <c r="AZ39" s="10">
        <v>3</v>
      </c>
      <c r="BA39" s="10">
        <v>3</v>
      </c>
      <c r="BB39" s="10">
        <v>3</v>
      </c>
      <c r="BC39" s="10">
        <v>3</v>
      </c>
      <c r="BD39" s="10">
        <v>3</v>
      </c>
      <c r="BE39" s="10">
        <v>3</v>
      </c>
      <c r="BF39" s="10">
        <v>3</v>
      </c>
      <c r="BG39" s="10">
        <v>2</v>
      </c>
      <c r="BH39" s="10">
        <v>2</v>
      </c>
      <c r="BI39" s="10">
        <v>1</v>
      </c>
      <c r="BJ39" s="10">
        <v>1</v>
      </c>
      <c r="BK39" s="10">
        <v>3</v>
      </c>
      <c r="BL39" s="10">
        <v>3</v>
      </c>
      <c r="BM39" s="10">
        <v>3</v>
      </c>
      <c r="BN39" s="10">
        <v>3</v>
      </c>
      <c r="BO39" s="10">
        <v>3</v>
      </c>
      <c r="BP39" s="10">
        <v>3</v>
      </c>
      <c r="BQ39" s="10">
        <v>4</v>
      </c>
      <c r="BR39" s="10">
        <v>4</v>
      </c>
      <c r="BS39" s="10">
        <v>4</v>
      </c>
      <c r="BT39" s="10">
        <v>4</v>
      </c>
      <c r="BU39" s="10">
        <v>4</v>
      </c>
      <c r="BV39" s="10">
        <v>4</v>
      </c>
      <c r="BW39" s="10">
        <v>4</v>
      </c>
      <c r="BX39" s="10">
        <v>4</v>
      </c>
      <c r="BY39" s="10">
        <v>4</v>
      </c>
      <c r="BZ39" s="10">
        <v>4</v>
      </c>
      <c r="CA39" s="10">
        <v>4</v>
      </c>
      <c r="CB39" s="10">
        <v>4</v>
      </c>
      <c r="CC39" s="10">
        <v>4</v>
      </c>
      <c r="CD39" s="10">
        <v>4</v>
      </c>
      <c r="CE39" s="10">
        <v>4</v>
      </c>
      <c r="CF39" s="10">
        <v>4</v>
      </c>
      <c r="CG39" s="10">
        <v>4</v>
      </c>
      <c r="CH39" s="10">
        <v>4</v>
      </c>
      <c r="CI39" s="10">
        <v>5</v>
      </c>
      <c r="CJ39" s="10">
        <v>5</v>
      </c>
      <c r="CK39" s="10">
        <v>5</v>
      </c>
      <c r="CL39" s="10">
        <v>5</v>
      </c>
      <c r="CM39" s="10">
        <v>5</v>
      </c>
      <c r="CN39" s="10">
        <v>5</v>
      </c>
      <c r="CO39" s="10">
        <v>5</v>
      </c>
      <c r="CP39" s="10">
        <v>4</v>
      </c>
      <c r="CQ39" s="10">
        <v>4</v>
      </c>
      <c r="CR39" s="10">
        <v>4</v>
      </c>
      <c r="CS39" s="10">
        <v>5</v>
      </c>
      <c r="CT39" s="10">
        <v>5</v>
      </c>
      <c r="CU39" s="10">
        <v>5</v>
      </c>
      <c r="CV39" s="10">
        <v>5</v>
      </c>
      <c r="CW39" s="10">
        <v>5</v>
      </c>
      <c r="CX39" s="10">
        <v>5</v>
      </c>
      <c r="CY39" s="10">
        <v>5</v>
      </c>
      <c r="CZ39" s="10">
        <v>5</v>
      </c>
      <c r="DA39" s="10">
        <v>5</v>
      </c>
      <c r="DB39" s="10">
        <v>5</v>
      </c>
      <c r="DC39" s="10">
        <v>4</v>
      </c>
      <c r="DD39" s="10">
        <v>4</v>
      </c>
      <c r="DE39" s="10">
        <v>4</v>
      </c>
      <c r="DF39" s="10">
        <v>4</v>
      </c>
      <c r="DG39" s="10">
        <v>4</v>
      </c>
      <c r="DH39" s="10">
        <v>4</v>
      </c>
      <c r="DI39" s="10">
        <v>4</v>
      </c>
      <c r="DJ39" s="10">
        <v>4</v>
      </c>
      <c r="DK39" s="10">
        <v>4</v>
      </c>
      <c r="DL39" s="10">
        <v>4</v>
      </c>
      <c r="DM39" s="10">
        <v>4</v>
      </c>
      <c r="DN39" s="10">
        <v>4</v>
      </c>
      <c r="DO39" s="10">
        <v>3</v>
      </c>
      <c r="DP39" s="10">
        <v>4</v>
      </c>
      <c r="DQ39" s="10">
        <v>4</v>
      </c>
      <c r="DR39" s="10">
        <v>3</v>
      </c>
      <c r="DS39" s="10">
        <v>3</v>
      </c>
      <c r="DT39" s="10">
        <v>3</v>
      </c>
      <c r="DU39" s="10">
        <v>6</v>
      </c>
      <c r="DV39" s="10">
        <v>6</v>
      </c>
      <c r="DW39" s="10">
        <v>5</v>
      </c>
      <c r="DX39" s="10">
        <v>5</v>
      </c>
      <c r="DY39" s="10">
        <v>5</v>
      </c>
      <c r="DZ39" s="10">
        <v>5</v>
      </c>
      <c r="EA39" s="10">
        <v>5</v>
      </c>
      <c r="EB39" s="10">
        <v>5</v>
      </c>
      <c r="EC39" s="10">
        <v>5</v>
      </c>
      <c r="ED39" s="10">
        <v>5</v>
      </c>
      <c r="EE39" s="10">
        <v>5</v>
      </c>
      <c r="EF39" s="10">
        <v>6</v>
      </c>
      <c r="EG39" s="10">
        <v>6</v>
      </c>
      <c r="EH39" s="10">
        <v>6</v>
      </c>
      <c r="EI39" s="10">
        <v>6</v>
      </c>
      <c r="EJ39" s="10">
        <v>6</v>
      </c>
      <c r="EK39" s="10">
        <v>6</v>
      </c>
      <c r="EL39" s="10">
        <v>7</v>
      </c>
      <c r="EM39" s="10">
        <v>7</v>
      </c>
      <c r="EN39" s="10">
        <v>7</v>
      </c>
      <c r="EO39" s="10">
        <v>7</v>
      </c>
      <c r="EP39" s="10">
        <v>9</v>
      </c>
      <c r="EQ39" s="10">
        <v>9</v>
      </c>
      <c r="ER39" s="10">
        <v>11</v>
      </c>
      <c r="ES39" s="10">
        <v>11</v>
      </c>
      <c r="ET39" s="10">
        <v>11</v>
      </c>
      <c r="EU39" s="10">
        <v>11</v>
      </c>
      <c r="EV39" s="10">
        <v>11</v>
      </c>
      <c r="EW39" s="10">
        <v>10</v>
      </c>
      <c r="EX39" s="10">
        <v>12</v>
      </c>
      <c r="EY39" s="10">
        <v>13</v>
      </c>
      <c r="EZ39" s="10">
        <v>13</v>
      </c>
      <c r="FA39" s="10">
        <v>14</v>
      </c>
      <c r="FB39" s="10">
        <v>15</v>
      </c>
      <c r="FC39" s="10">
        <v>16</v>
      </c>
      <c r="FD39" s="10">
        <v>15</v>
      </c>
      <c r="FE39" s="10">
        <v>14</v>
      </c>
      <c r="FF39" s="10">
        <v>15</v>
      </c>
      <c r="FG39" s="10">
        <v>14</v>
      </c>
      <c r="FH39" s="10">
        <v>14</v>
      </c>
      <c r="FI39" s="10">
        <v>14</v>
      </c>
      <c r="FJ39" s="10">
        <v>14</v>
      </c>
    </row>
    <row r="40" spans="1:166" x14ac:dyDescent="0.2">
      <c r="A40" t="s">
        <v>165</v>
      </c>
      <c r="B40" t="s">
        <v>159</v>
      </c>
      <c r="C40" s="10">
        <v>7871</v>
      </c>
      <c r="D40" s="10">
        <v>7920</v>
      </c>
      <c r="E40" s="10">
        <v>7972</v>
      </c>
      <c r="F40" s="10">
        <v>8039</v>
      </c>
      <c r="G40" s="10">
        <v>8148</v>
      </c>
      <c r="H40" s="10">
        <v>8254</v>
      </c>
      <c r="I40" s="10">
        <v>8347</v>
      </c>
      <c r="J40" s="10">
        <v>8422</v>
      </c>
      <c r="K40" s="10">
        <v>8474</v>
      </c>
      <c r="L40" s="10">
        <v>8557</v>
      </c>
      <c r="M40" s="10">
        <v>8622</v>
      </c>
      <c r="N40" s="10">
        <v>8698</v>
      </c>
      <c r="O40" s="10">
        <v>8767</v>
      </c>
      <c r="P40" s="10">
        <v>8807</v>
      </c>
      <c r="Q40" s="10">
        <v>8861</v>
      </c>
      <c r="R40" s="10">
        <v>8920</v>
      </c>
      <c r="S40" s="10">
        <v>8998</v>
      </c>
      <c r="T40" s="10">
        <v>9063</v>
      </c>
      <c r="U40" s="10">
        <v>9148</v>
      </c>
      <c r="V40" s="10">
        <v>9215</v>
      </c>
      <c r="W40" s="10">
        <v>9260</v>
      </c>
      <c r="X40" s="10">
        <v>9302</v>
      </c>
      <c r="Y40" s="10">
        <v>9360</v>
      </c>
      <c r="Z40" s="10">
        <v>9403</v>
      </c>
      <c r="AA40" s="10">
        <v>9461</v>
      </c>
      <c r="AB40" s="10">
        <v>9519</v>
      </c>
      <c r="AC40" s="10">
        <v>9554</v>
      </c>
      <c r="AD40" s="10">
        <v>9649</v>
      </c>
      <c r="AE40" s="10">
        <v>9705</v>
      </c>
      <c r="AF40" s="10">
        <v>9789</v>
      </c>
      <c r="AG40" s="10">
        <v>9826</v>
      </c>
      <c r="AH40" s="10">
        <v>9869</v>
      </c>
      <c r="AI40" s="10">
        <v>9889</v>
      </c>
      <c r="AJ40" s="10">
        <v>9890</v>
      </c>
      <c r="AK40" s="10">
        <v>9911</v>
      </c>
      <c r="AL40" s="10">
        <v>9933</v>
      </c>
      <c r="AM40" s="10">
        <v>9922</v>
      </c>
      <c r="AN40" s="10">
        <v>9913</v>
      </c>
      <c r="AO40" s="10">
        <v>9928</v>
      </c>
      <c r="AP40" s="10">
        <v>9912</v>
      </c>
      <c r="AQ40" s="10">
        <v>9890</v>
      </c>
      <c r="AR40" s="10">
        <v>9875</v>
      </c>
      <c r="AS40" s="10">
        <v>9884</v>
      </c>
      <c r="AT40" s="10">
        <v>9868</v>
      </c>
      <c r="AU40" s="10">
        <v>9870</v>
      </c>
      <c r="AV40" s="10">
        <v>9875</v>
      </c>
      <c r="AW40" s="10">
        <v>9900</v>
      </c>
      <c r="AX40" s="10">
        <v>9903</v>
      </c>
      <c r="AY40" s="10">
        <v>9905</v>
      </c>
      <c r="AZ40" s="10">
        <v>9920</v>
      </c>
      <c r="BA40" s="10">
        <v>9910</v>
      </c>
      <c r="BB40" s="10">
        <v>9893</v>
      </c>
      <c r="BC40" s="10">
        <v>9886</v>
      </c>
      <c r="BD40" s="10">
        <v>9885</v>
      </c>
      <c r="BE40" s="10">
        <v>9873</v>
      </c>
      <c r="BF40" s="10">
        <v>9871</v>
      </c>
      <c r="BG40" s="10">
        <v>9889</v>
      </c>
      <c r="BH40" s="10">
        <v>9897</v>
      </c>
      <c r="BI40" s="10">
        <v>9907</v>
      </c>
      <c r="BJ40" s="10">
        <v>9919</v>
      </c>
      <c r="BK40" s="10">
        <v>9942</v>
      </c>
      <c r="BL40" s="10">
        <v>9962</v>
      </c>
      <c r="BM40" s="10">
        <v>9966</v>
      </c>
      <c r="BN40" s="10">
        <v>9975</v>
      </c>
      <c r="BO40" s="10">
        <v>9957</v>
      </c>
      <c r="BP40" s="10">
        <v>9988</v>
      </c>
      <c r="BQ40" s="10">
        <v>10024</v>
      </c>
      <c r="BR40" s="10">
        <v>10066</v>
      </c>
      <c r="BS40" s="10">
        <v>10100</v>
      </c>
      <c r="BT40" s="10">
        <v>10155</v>
      </c>
      <c r="BU40" s="10">
        <v>10195</v>
      </c>
      <c r="BV40" s="10">
        <v>10133</v>
      </c>
      <c r="BW40" s="10">
        <v>10207</v>
      </c>
      <c r="BX40" s="10">
        <v>10251</v>
      </c>
      <c r="BY40" s="10">
        <v>10299</v>
      </c>
      <c r="BZ40" s="10">
        <v>10345</v>
      </c>
      <c r="CA40" s="10">
        <v>10381</v>
      </c>
      <c r="CB40" s="10">
        <v>10425</v>
      </c>
      <c r="CC40" s="10">
        <v>10482</v>
      </c>
      <c r="CD40" s="10">
        <v>10561</v>
      </c>
      <c r="CE40" s="10">
        <v>10612</v>
      </c>
      <c r="CF40" s="10">
        <v>10667</v>
      </c>
      <c r="CG40" s="10">
        <v>10742</v>
      </c>
      <c r="CH40" s="10">
        <v>10776</v>
      </c>
      <c r="CI40" s="10">
        <v>10847</v>
      </c>
      <c r="CJ40" s="10">
        <v>10894</v>
      </c>
      <c r="CK40" s="10">
        <v>10930</v>
      </c>
      <c r="CL40" s="10">
        <v>10985</v>
      </c>
      <c r="CM40" s="10">
        <v>11031</v>
      </c>
      <c r="CN40" s="10">
        <v>11065</v>
      </c>
      <c r="CO40" s="10">
        <v>11112</v>
      </c>
      <c r="CP40" s="10">
        <v>10952</v>
      </c>
      <c r="CQ40" s="10">
        <v>10984</v>
      </c>
      <c r="CR40" s="10">
        <v>11017</v>
      </c>
      <c r="CS40" s="10">
        <v>11077</v>
      </c>
      <c r="CT40" s="10">
        <v>11129</v>
      </c>
      <c r="CU40" s="10">
        <v>11175</v>
      </c>
      <c r="CV40" s="10">
        <v>11252</v>
      </c>
      <c r="CW40" s="10">
        <v>11294</v>
      </c>
      <c r="CX40" s="10">
        <v>11362</v>
      </c>
      <c r="CY40" s="10">
        <v>11402</v>
      </c>
      <c r="CZ40" s="10">
        <v>11467</v>
      </c>
      <c r="DA40" s="10">
        <v>11547</v>
      </c>
      <c r="DB40" s="10">
        <v>11578</v>
      </c>
      <c r="DC40" s="10">
        <v>11372</v>
      </c>
      <c r="DD40" s="10">
        <v>11360</v>
      </c>
      <c r="DE40" s="10">
        <v>11309</v>
      </c>
      <c r="DF40" s="10">
        <v>11296</v>
      </c>
      <c r="DG40" s="10">
        <v>11194</v>
      </c>
      <c r="DH40" s="10">
        <v>11182</v>
      </c>
      <c r="DI40" s="10">
        <v>11080</v>
      </c>
      <c r="DJ40" s="10">
        <v>11045</v>
      </c>
      <c r="DK40" s="10">
        <v>11000</v>
      </c>
      <c r="DL40" s="10">
        <v>11104</v>
      </c>
      <c r="DM40" s="10">
        <v>11035</v>
      </c>
      <c r="DN40" s="10">
        <v>11042</v>
      </c>
      <c r="DO40" s="10">
        <v>11047</v>
      </c>
      <c r="DP40" s="10">
        <v>11078</v>
      </c>
      <c r="DQ40" s="10">
        <v>11074</v>
      </c>
      <c r="DR40" s="10">
        <v>11094</v>
      </c>
      <c r="DS40" s="10">
        <v>11109</v>
      </c>
      <c r="DT40" s="10">
        <v>11147</v>
      </c>
      <c r="DU40" s="10">
        <v>11161</v>
      </c>
      <c r="DV40" s="10">
        <v>11198</v>
      </c>
      <c r="DW40" s="10">
        <v>11219</v>
      </c>
      <c r="DX40" s="10">
        <v>11148</v>
      </c>
      <c r="DY40" s="10">
        <v>11172</v>
      </c>
      <c r="DZ40" s="10">
        <v>11220</v>
      </c>
      <c r="EA40" s="10">
        <v>11253</v>
      </c>
      <c r="EB40" s="10">
        <v>11255</v>
      </c>
      <c r="EC40" s="10">
        <v>11267</v>
      </c>
      <c r="ED40" s="10">
        <v>11289</v>
      </c>
      <c r="EE40" s="10">
        <v>11298</v>
      </c>
      <c r="EF40" s="10">
        <v>11364</v>
      </c>
      <c r="EG40" s="10">
        <v>11399</v>
      </c>
      <c r="EH40" s="10">
        <v>11421</v>
      </c>
      <c r="EI40" s="10">
        <v>11439</v>
      </c>
      <c r="EJ40" s="10">
        <v>11462</v>
      </c>
      <c r="EK40" s="10">
        <v>11501</v>
      </c>
      <c r="EL40" s="10">
        <v>11523</v>
      </c>
      <c r="EM40" s="10">
        <v>11523</v>
      </c>
      <c r="EN40" s="10">
        <v>11556</v>
      </c>
      <c r="EO40" s="10">
        <v>11561</v>
      </c>
      <c r="EP40" s="10">
        <v>11562</v>
      </c>
      <c r="EQ40" s="10">
        <v>11543</v>
      </c>
      <c r="ER40" s="10">
        <v>11557</v>
      </c>
      <c r="ES40" s="10">
        <v>11557</v>
      </c>
      <c r="ET40" s="10">
        <v>11520</v>
      </c>
      <c r="EU40" s="10">
        <v>11500</v>
      </c>
      <c r="EV40" s="10">
        <v>11493</v>
      </c>
      <c r="EW40" s="10">
        <v>11444</v>
      </c>
      <c r="EX40" s="10">
        <v>11457</v>
      </c>
      <c r="EY40" s="10">
        <v>11464</v>
      </c>
      <c r="EZ40" s="10">
        <v>11474</v>
      </c>
      <c r="FA40" s="10">
        <v>11479</v>
      </c>
      <c r="FB40" s="10">
        <v>11461</v>
      </c>
      <c r="FC40" s="10">
        <v>11467</v>
      </c>
      <c r="FD40" s="10">
        <v>11465</v>
      </c>
      <c r="FE40" s="10">
        <v>11442</v>
      </c>
      <c r="FF40" s="10">
        <v>11441</v>
      </c>
      <c r="FG40" s="10">
        <v>11406</v>
      </c>
      <c r="FH40" s="10">
        <v>11407</v>
      </c>
      <c r="FI40" s="10">
        <v>11412</v>
      </c>
      <c r="FJ40" s="10">
        <v>11411</v>
      </c>
    </row>
    <row r="41" spans="1:166" x14ac:dyDescent="0.2">
      <c r="A41" t="s">
        <v>166</v>
      </c>
      <c r="B41" t="s">
        <v>159</v>
      </c>
      <c r="C41" s="10">
        <v>28898</v>
      </c>
      <c r="D41" s="10">
        <v>29025</v>
      </c>
      <c r="E41" s="10">
        <v>29074</v>
      </c>
      <c r="F41" s="10">
        <v>29165</v>
      </c>
      <c r="G41" s="10">
        <v>29248</v>
      </c>
      <c r="H41" s="10">
        <v>29292</v>
      </c>
      <c r="I41" s="10">
        <v>29331</v>
      </c>
      <c r="J41" s="10">
        <v>29398</v>
      </c>
      <c r="K41" s="10">
        <v>29453</v>
      </c>
      <c r="L41" s="10">
        <v>29512</v>
      </c>
      <c r="M41" s="10">
        <v>29518</v>
      </c>
      <c r="N41" s="10">
        <v>29500</v>
      </c>
      <c r="O41" s="10">
        <v>29472</v>
      </c>
      <c r="P41" s="10">
        <v>29462</v>
      </c>
      <c r="Q41" s="10">
        <v>29561</v>
      </c>
      <c r="R41" s="10">
        <v>29571</v>
      </c>
      <c r="S41" s="10">
        <v>29600</v>
      </c>
      <c r="T41" s="10">
        <v>29593</v>
      </c>
      <c r="U41" s="10">
        <v>29614</v>
      </c>
      <c r="V41" s="10">
        <v>29626</v>
      </c>
      <c r="W41" s="10">
        <v>29623</v>
      </c>
      <c r="X41" s="10">
        <v>29624</v>
      </c>
      <c r="Y41" s="10">
        <v>29601</v>
      </c>
      <c r="Z41" s="10">
        <v>29592</v>
      </c>
      <c r="AA41" s="10">
        <v>29602</v>
      </c>
      <c r="AB41" s="10">
        <v>29630</v>
      </c>
      <c r="AC41" s="10">
        <v>29676</v>
      </c>
      <c r="AD41" s="10">
        <v>29753</v>
      </c>
      <c r="AE41" s="10">
        <v>29699</v>
      </c>
      <c r="AF41" s="10">
        <v>29706</v>
      </c>
      <c r="AG41" s="10">
        <v>29756</v>
      </c>
      <c r="AH41" s="10">
        <v>29807</v>
      </c>
      <c r="AI41" s="10">
        <v>29744</v>
      </c>
      <c r="AJ41" s="10">
        <v>29764</v>
      </c>
      <c r="AK41" s="10">
        <v>29791</v>
      </c>
      <c r="AL41" s="10">
        <v>29746</v>
      </c>
      <c r="AM41" s="10">
        <v>29674</v>
      </c>
      <c r="AN41" s="10">
        <v>29603</v>
      </c>
      <c r="AO41" s="10">
        <v>29517</v>
      </c>
      <c r="AP41" s="10">
        <v>29496</v>
      </c>
      <c r="AQ41" s="10">
        <v>29430</v>
      </c>
      <c r="AR41" s="10">
        <v>29384</v>
      </c>
      <c r="AS41" s="10">
        <v>29300</v>
      </c>
      <c r="AT41" s="10">
        <v>29246</v>
      </c>
      <c r="AU41" s="10">
        <v>29195</v>
      </c>
      <c r="AV41" s="10">
        <v>29153</v>
      </c>
      <c r="AW41" s="10">
        <v>29080</v>
      </c>
      <c r="AX41" s="10">
        <v>28985</v>
      </c>
      <c r="AY41" s="10">
        <v>28939</v>
      </c>
      <c r="AZ41" s="10">
        <v>28821</v>
      </c>
      <c r="BA41" s="10">
        <v>28748</v>
      </c>
      <c r="BB41" s="10">
        <v>28689</v>
      </c>
      <c r="BC41" s="10">
        <v>28614</v>
      </c>
      <c r="BD41" s="10">
        <v>28559</v>
      </c>
      <c r="BE41" s="10">
        <v>28508</v>
      </c>
      <c r="BF41" s="10">
        <v>28417</v>
      </c>
      <c r="BG41" s="10">
        <v>28368</v>
      </c>
      <c r="BH41" s="10">
        <v>28323</v>
      </c>
      <c r="BI41" s="10">
        <v>28245</v>
      </c>
      <c r="BJ41" s="10">
        <v>28187</v>
      </c>
      <c r="BK41" s="10">
        <v>29160</v>
      </c>
      <c r="BL41" s="10">
        <v>29145</v>
      </c>
      <c r="BM41" s="10">
        <v>29061</v>
      </c>
      <c r="BN41" s="10">
        <v>29019</v>
      </c>
      <c r="BO41" s="10">
        <v>28961</v>
      </c>
      <c r="BP41" s="10">
        <v>29070</v>
      </c>
      <c r="BQ41" s="10">
        <v>29159</v>
      </c>
      <c r="BR41" s="10">
        <v>29286</v>
      </c>
      <c r="BS41" s="10">
        <v>29393</v>
      </c>
      <c r="BT41" s="10">
        <v>29525</v>
      </c>
      <c r="BU41" s="10">
        <v>29624</v>
      </c>
      <c r="BV41" s="10">
        <v>29395</v>
      </c>
      <c r="BW41" s="10">
        <v>29479</v>
      </c>
      <c r="BX41" s="10">
        <v>29562</v>
      </c>
      <c r="BY41" s="10">
        <v>29672</v>
      </c>
      <c r="BZ41" s="10">
        <v>29716</v>
      </c>
      <c r="CA41" s="10">
        <v>29787</v>
      </c>
      <c r="CB41" s="10">
        <v>29860</v>
      </c>
      <c r="CC41" s="10">
        <v>29977</v>
      </c>
      <c r="CD41" s="10">
        <v>30056</v>
      </c>
      <c r="CE41" s="10">
        <v>30133</v>
      </c>
      <c r="CF41" s="10">
        <v>30217</v>
      </c>
      <c r="CG41" s="10">
        <v>30322</v>
      </c>
      <c r="CH41" s="10">
        <v>30348</v>
      </c>
      <c r="CI41" s="10">
        <v>30402</v>
      </c>
      <c r="CJ41" s="10">
        <v>30508</v>
      </c>
      <c r="CK41" s="10">
        <v>30632</v>
      </c>
      <c r="CL41" s="10">
        <v>30801</v>
      </c>
      <c r="CM41" s="10">
        <v>30906</v>
      </c>
      <c r="CN41" s="10">
        <v>31006</v>
      </c>
      <c r="CO41" s="10">
        <v>31073</v>
      </c>
      <c r="CP41" s="10">
        <v>30516</v>
      </c>
      <c r="CQ41" s="10">
        <v>30666</v>
      </c>
      <c r="CR41" s="10">
        <v>30799</v>
      </c>
      <c r="CS41" s="10">
        <v>30915</v>
      </c>
      <c r="CT41" s="10">
        <v>31005</v>
      </c>
      <c r="CU41" s="10">
        <v>31081</v>
      </c>
      <c r="CV41" s="10">
        <v>31292</v>
      </c>
      <c r="CW41" s="10">
        <v>31421</v>
      </c>
      <c r="CX41" s="10">
        <v>31542</v>
      </c>
      <c r="CY41" s="10">
        <v>31653</v>
      </c>
      <c r="CZ41" s="10">
        <v>31776</v>
      </c>
      <c r="DA41" s="10">
        <v>31914</v>
      </c>
      <c r="DB41" s="10">
        <v>32078</v>
      </c>
      <c r="DC41" s="10">
        <v>31591</v>
      </c>
      <c r="DD41" s="10">
        <v>31496</v>
      </c>
      <c r="DE41" s="10">
        <v>31357</v>
      </c>
      <c r="DF41" s="10">
        <v>31204</v>
      </c>
      <c r="DG41" s="10">
        <v>31126</v>
      </c>
      <c r="DH41" s="10">
        <v>30969</v>
      </c>
      <c r="DI41" s="10">
        <v>30803</v>
      </c>
      <c r="DJ41" s="10">
        <v>30736</v>
      </c>
      <c r="DK41" s="10">
        <v>30593</v>
      </c>
      <c r="DL41" s="10">
        <v>30736</v>
      </c>
      <c r="DM41" s="10">
        <v>30552</v>
      </c>
      <c r="DN41" s="10">
        <v>30591</v>
      </c>
      <c r="DO41" s="10">
        <v>30621</v>
      </c>
      <c r="DP41" s="10">
        <v>30689</v>
      </c>
      <c r="DQ41" s="10">
        <v>30780</v>
      </c>
      <c r="DR41" s="10">
        <v>30825</v>
      </c>
      <c r="DS41" s="10">
        <v>30897</v>
      </c>
      <c r="DT41" s="10">
        <v>31076</v>
      </c>
      <c r="DU41" s="10">
        <v>31113</v>
      </c>
      <c r="DV41" s="10">
        <v>31288</v>
      </c>
      <c r="DW41" s="10">
        <v>31386</v>
      </c>
      <c r="DX41" s="10">
        <v>31162</v>
      </c>
      <c r="DY41" s="10">
        <v>31163</v>
      </c>
      <c r="DZ41" s="10">
        <v>31263</v>
      </c>
      <c r="EA41" s="10">
        <v>31344</v>
      </c>
      <c r="EB41" s="10">
        <v>31423</v>
      </c>
      <c r="EC41" s="10">
        <v>31455</v>
      </c>
      <c r="ED41" s="10">
        <v>31619</v>
      </c>
      <c r="EE41" s="10">
        <v>31646</v>
      </c>
      <c r="EF41" s="10">
        <v>31774</v>
      </c>
      <c r="EG41" s="10">
        <v>31763</v>
      </c>
      <c r="EH41" s="10">
        <v>31959</v>
      </c>
      <c r="EI41" s="10">
        <v>31961</v>
      </c>
      <c r="EJ41" s="10">
        <v>32049</v>
      </c>
      <c r="EK41" s="10">
        <v>32200</v>
      </c>
      <c r="EL41" s="10">
        <v>32291</v>
      </c>
      <c r="EM41" s="10">
        <v>32463</v>
      </c>
      <c r="EN41" s="10">
        <v>32619</v>
      </c>
      <c r="EO41" s="10">
        <v>32779</v>
      </c>
      <c r="EP41" s="10">
        <v>32905</v>
      </c>
      <c r="EQ41" s="10">
        <v>32992</v>
      </c>
      <c r="ER41" s="10">
        <v>33052</v>
      </c>
      <c r="ES41" s="10">
        <v>33086</v>
      </c>
      <c r="ET41" s="10">
        <v>33090</v>
      </c>
      <c r="EU41" s="10">
        <v>33128</v>
      </c>
      <c r="EV41" s="10">
        <v>33165</v>
      </c>
      <c r="EW41" s="10">
        <v>33139</v>
      </c>
      <c r="EX41" s="10">
        <v>33304</v>
      </c>
      <c r="EY41" s="10">
        <v>33371</v>
      </c>
      <c r="EZ41" s="10">
        <v>33378</v>
      </c>
      <c r="FA41" s="10">
        <v>33441</v>
      </c>
      <c r="FB41" s="10">
        <v>33514</v>
      </c>
      <c r="FC41" s="10">
        <v>33539</v>
      </c>
      <c r="FD41" s="10">
        <v>33628</v>
      </c>
      <c r="FE41" s="10">
        <v>33695</v>
      </c>
      <c r="FF41" s="10">
        <v>33773</v>
      </c>
      <c r="FG41" s="10">
        <v>33799</v>
      </c>
      <c r="FH41" s="10">
        <v>33863</v>
      </c>
      <c r="FI41" s="10">
        <v>33894</v>
      </c>
      <c r="FJ41" s="10">
        <v>33984</v>
      </c>
    </row>
    <row r="42" spans="1:166" x14ac:dyDescent="0.2">
      <c r="A42" t="s">
        <v>167</v>
      </c>
      <c r="B42" t="s">
        <v>159</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c r="AS42" s="10">
        <v>0</v>
      </c>
      <c r="AT42" s="10">
        <v>0</v>
      </c>
      <c r="AU42" s="10">
        <v>0</v>
      </c>
      <c r="AV42" s="10">
        <v>0</v>
      </c>
      <c r="AW42" s="10">
        <v>0</v>
      </c>
      <c r="AX42" s="10">
        <v>0</v>
      </c>
      <c r="AY42" s="10">
        <v>0</v>
      </c>
      <c r="AZ42" s="10">
        <v>0</v>
      </c>
      <c r="BA42" s="10">
        <v>0</v>
      </c>
      <c r="BB42" s="10">
        <v>0</v>
      </c>
      <c r="BC42" s="10">
        <v>0</v>
      </c>
      <c r="BD42" s="10">
        <v>0</v>
      </c>
      <c r="BE42" s="10">
        <v>0</v>
      </c>
      <c r="BF42" s="10">
        <v>0</v>
      </c>
      <c r="BG42" s="10">
        <v>0</v>
      </c>
      <c r="BH42" s="10">
        <v>0</v>
      </c>
      <c r="BI42" s="10">
        <v>0</v>
      </c>
      <c r="BJ42" s="10">
        <v>0</v>
      </c>
      <c r="BK42" s="10">
        <v>57</v>
      </c>
      <c r="BL42" s="10">
        <v>60</v>
      </c>
      <c r="BM42" s="10">
        <v>60</v>
      </c>
      <c r="BN42" s="10">
        <v>60</v>
      </c>
      <c r="BO42" s="10">
        <v>59</v>
      </c>
      <c r="BP42" s="10">
        <v>61</v>
      </c>
      <c r="BQ42" s="10">
        <v>61</v>
      </c>
      <c r="BR42" s="10">
        <v>61</v>
      </c>
      <c r="BS42" s="10">
        <v>60</v>
      </c>
      <c r="BT42" s="10">
        <v>59</v>
      </c>
      <c r="BU42" s="10">
        <v>60</v>
      </c>
      <c r="BV42" s="10">
        <v>58</v>
      </c>
      <c r="BW42" s="10">
        <v>60</v>
      </c>
      <c r="BX42" s="10">
        <v>60</v>
      </c>
      <c r="BY42" s="10">
        <v>61</v>
      </c>
      <c r="BZ42" s="10">
        <v>63</v>
      </c>
      <c r="CA42" s="10">
        <v>64</v>
      </c>
      <c r="CB42" s="10">
        <v>65</v>
      </c>
      <c r="CC42" s="10">
        <v>66</v>
      </c>
      <c r="CD42" s="10">
        <v>66</v>
      </c>
      <c r="CE42" s="10">
        <v>67</v>
      </c>
      <c r="CF42" s="10">
        <v>68</v>
      </c>
      <c r="CG42" s="10">
        <v>68</v>
      </c>
      <c r="CH42" s="10">
        <v>69</v>
      </c>
      <c r="CI42" s="10">
        <v>70</v>
      </c>
      <c r="CJ42" s="10">
        <v>70</v>
      </c>
      <c r="CK42" s="10">
        <v>71</v>
      </c>
      <c r="CL42" s="10">
        <v>71</v>
      </c>
      <c r="CM42" s="10">
        <v>72</v>
      </c>
      <c r="CN42" s="10">
        <v>72</v>
      </c>
      <c r="CO42" s="10">
        <v>73</v>
      </c>
      <c r="CP42" s="10">
        <v>73</v>
      </c>
      <c r="CQ42" s="10">
        <v>73</v>
      </c>
      <c r="CR42" s="10">
        <v>74</v>
      </c>
      <c r="CS42" s="10">
        <v>76</v>
      </c>
      <c r="CT42" s="10">
        <v>77</v>
      </c>
      <c r="CU42" s="10">
        <v>77</v>
      </c>
      <c r="CV42" s="10">
        <v>77</v>
      </c>
      <c r="CW42" s="10">
        <v>77</v>
      </c>
      <c r="CX42" s="10">
        <v>80</v>
      </c>
      <c r="CY42" s="10">
        <v>81</v>
      </c>
      <c r="CZ42" s="10">
        <v>82</v>
      </c>
      <c r="DA42" s="10">
        <v>82</v>
      </c>
      <c r="DB42" s="10">
        <v>83</v>
      </c>
      <c r="DC42" s="10">
        <v>82</v>
      </c>
      <c r="DD42" s="10">
        <v>82</v>
      </c>
      <c r="DE42" s="10">
        <v>83</v>
      </c>
      <c r="DF42" s="10">
        <v>84</v>
      </c>
      <c r="DG42" s="10">
        <v>85</v>
      </c>
      <c r="DH42" s="10">
        <v>87</v>
      </c>
      <c r="DI42" s="10">
        <v>87</v>
      </c>
      <c r="DJ42" s="10">
        <v>85</v>
      </c>
      <c r="DK42" s="10">
        <v>86</v>
      </c>
      <c r="DL42" s="10">
        <v>87</v>
      </c>
      <c r="DM42" s="10">
        <v>87</v>
      </c>
      <c r="DN42" s="10">
        <v>87</v>
      </c>
      <c r="DO42" s="10">
        <v>86</v>
      </c>
      <c r="DP42" s="10">
        <v>85</v>
      </c>
      <c r="DQ42" s="10">
        <v>86</v>
      </c>
      <c r="DR42" s="10">
        <v>85</v>
      </c>
      <c r="DS42" s="10">
        <v>85</v>
      </c>
      <c r="DT42" s="10">
        <v>88</v>
      </c>
      <c r="DU42" s="10">
        <v>90</v>
      </c>
      <c r="DV42" s="10">
        <v>92</v>
      </c>
      <c r="DW42" s="10">
        <v>92</v>
      </c>
      <c r="DX42" s="10">
        <v>92</v>
      </c>
      <c r="DY42" s="10">
        <v>93</v>
      </c>
      <c r="DZ42" s="10">
        <v>95</v>
      </c>
      <c r="EA42" s="10">
        <v>94</v>
      </c>
      <c r="EB42" s="10">
        <v>95</v>
      </c>
      <c r="EC42" s="10">
        <v>93</v>
      </c>
      <c r="ED42" s="10">
        <v>96</v>
      </c>
      <c r="EE42" s="10">
        <v>93</v>
      </c>
      <c r="EF42" s="10">
        <v>92</v>
      </c>
      <c r="EG42" s="10">
        <v>94</v>
      </c>
      <c r="EH42" s="10">
        <v>92</v>
      </c>
      <c r="EI42" s="10">
        <v>90</v>
      </c>
      <c r="EJ42" s="10">
        <v>89</v>
      </c>
      <c r="EK42" s="10">
        <v>90</v>
      </c>
      <c r="EL42" s="10">
        <v>89</v>
      </c>
      <c r="EM42" s="10">
        <v>88</v>
      </c>
      <c r="EN42" s="10">
        <v>87</v>
      </c>
      <c r="EO42" s="10">
        <v>87</v>
      </c>
      <c r="EP42" s="10">
        <v>86</v>
      </c>
      <c r="EQ42" s="10">
        <v>85</v>
      </c>
      <c r="ER42" s="10">
        <v>83</v>
      </c>
      <c r="ES42" s="10">
        <v>83</v>
      </c>
      <c r="ET42" s="10">
        <v>80</v>
      </c>
      <c r="EU42" s="10">
        <v>80</v>
      </c>
      <c r="EV42" s="10">
        <v>78</v>
      </c>
      <c r="EW42" s="10">
        <v>75</v>
      </c>
      <c r="EX42" s="10">
        <v>76</v>
      </c>
      <c r="EY42" s="10">
        <v>77</v>
      </c>
      <c r="EZ42" s="10">
        <v>77</v>
      </c>
      <c r="FA42" s="10">
        <v>77</v>
      </c>
      <c r="FB42" s="10">
        <v>76</v>
      </c>
      <c r="FC42" s="10">
        <v>76</v>
      </c>
      <c r="FD42" s="10">
        <v>78</v>
      </c>
      <c r="FE42" s="10">
        <v>78</v>
      </c>
      <c r="FF42" s="10">
        <v>77</v>
      </c>
      <c r="FG42" s="10">
        <v>75</v>
      </c>
      <c r="FH42" s="10">
        <v>74</v>
      </c>
      <c r="FI42" s="10">
        <v>75</v>
      </c>
      <c r="FJ42" s="10">
        <v>72</v>
      </c>
    </row>
    <row r="43" spans="1:166" x14ac:dyDescent="0.2">
      <c r="A43" t="s">
        <v>168</v>
      </c>
      <c r="B43" t="s">
        <v>159</v>
      </c>
      <c r="C43" s="10">
        <v>622</v>
      </c>
      <c r="D43" s="10">
        <v>618</v>
      </c>
      <c r="E43" s="10">
        <v>637</v>
      </c>
      <c r="F43" s="10">
        <v>638</v>
      </c>
      <c r="G43" s="10">
        <v>639</v>
      </c>
      <c r="H43" s="10">
        <v>651</v>
      </c>
      <c r="I43" s="10">
        <v>656</v>
      </c>
      <c r="J43" s="10">
        <v>659</v>
      </c>
      <c r="K43" s="10">
        <v>667</v>
      </c>
      <c r="L43" s="10">
        <v>665</v>
      </c>
      <c r="M43" s="10">
        <v>666</v>
      </c>
      <c r="N43" s="10">
        <v>672</v>
      </c>
      <c r="O43" s="10">
        <v>670</v>
      </c>
      <c r="P43" s="10">
        <v>677</v>
      </c>
      <c r="Q43" s="10">
        <v>689</v>
      </c>
      <c r="R43" s="10">
        <v>696</v>
      </c>
      <c r="S43" s="10">
        <v>699</v>
      </c>
      <c r="T43" s="10">
        <v>701</v>
      </c>
      <c r="U43" s="10">
        <v>716</v>
      </c>
      <c r="V43" s="10">
        <v>723</v>
      </c>
      <c r="W43" s="10">
        <v>731</v>
      </c>
      <c r="X43" s="10">
        <v>748</v>
      </c>
      <c r="Y43" s="10">
        <v>752</v>
      </c>
      <c r="Z43" s="10">
        <v>756</v>
      </c>
      <c r="AA43" s="10">
        <v>764</v>
      </c>
      <c r="AB43" s="10">
        <v>775</v>
      </c>
      <c r="AC43" s="10">
        <v>788</v>
      </c>
      <c r="AD43" s="10">
        <v>792</v>
      </c>
      <c r="AE43" s="10">
        <v>794</v>
      </c>
      <c r="AF43" s="10">
        <v>804</v>
      </c>
      <c r="AG43" s="10">
        <v>823</v>
      </c>
      <c r="AH43" s="10">
        <v>835</v>
      </c>
      <c r="AI43" s="10">
        <v>853</v>
      </c>
      <c r="AJ43" s="10">
        <v>857</v>
      </c>
      <c r="AK43" s="10">
        <v>850</v>
      </c>
      <c r="AL43" s="10">
        <v>854</v>
      </c>
      <c r="AM43" s="10">
        <v>857</v>
      </c>
      <c r="AN43" s="10">
        <v>860</v>
      </c>
      <c r="AO43" s="10">
        <v>864</v>
      </c>
      <c r="AP43" s="10">
        <v>864</v>
      </c>
      <c r="AQ43" s="10">
        <v>874</v>
      </c>
      <c r="AR43" s="10">
        <v>879</v>
      </c>
      <c r="AS43" s="10">
        <v>887</v>
      </c>
      <c r="AT43" s="10">
        <v>894</v>
      </c>
      <c r="AU43" s="10">
        <v>898</v>
      </c>
      <c r="AV43" s="10">
        <v>913</v>
      </c>
      <c r="AW43" s="10">
        <v>921</v>
      </c>
      <c r="AX43" s="10">
        <v>931</v>
      </c>
      <c r="AY43" s="10">
        <v>946</v>
      </c>
      <c r="AZ43" s="10">
        <v>961</v>
      </c>
      <c r="BA43" s="10">
        <v>962</v>
      </c>
      <c r="BB43" s="10">
        <v>965</v>
      </c>
      <c r="BC43" s="10">
        <v>1001</v>
      </c>
      <c r="BD43" s="10">
        <v>1027</v>
      </c>
      <c r="BE43" s="10">
        <v>1049</v>
      </c>
      <c r="BF43" s="10">
        <v>1072</v>
      </c>
      <c r="BG43" s="10">
        <v>1085</v>
      </c>
      <c r="BH43" s="10">
        <v>1110</v>
      </c>
      <c r="BI43" s="10">
        <v>1156</v>
      </c>
      <c r="BJ43" s="10">
        <v>1186</v>
      </c>
      <c r="BK43" s="10">
        <v>109</v>
      </c>
      <c r="BL43" s="10">
        <v>108</v>
      </c>
      <c r="BM43" s="10">
        <v>109</v>
      </c>
      <c r="BN43" s="10">
        <v>109</v>
      </c>
      <c r="BO43" s="10">
        <v>109</v>
      </c>
      <c r="BP43" s="10">
        <v>108</v>
      </c>
      <c r="BQ43" s="10">
        <v>108</v>
      </c>
      <c r="BR43" s="10">
        <v>108</v>
      </c>
      <c r="BS43" s="10">
        <v>105</v>
      </c>
      <c r="BT43" s="10">
        <v>105</v>
      </c>
      <c r="BU43" s="10">
        <v>105</v>
      </c>
      <c r="BV43" s="10">
        <v>104</v>
      </c>
      <c r="BW43" s="10">
        <v>104</v>
      </c>
      <c r="BX43" s="10">
        <v>104</v>
      </c>
      <c r="BY43" s="10">
        <v>103</v>
      </c>
      <c r="BZ43" s="10">
        <v>102</v>
      </c>
      <c r="CA43" s="10">
        <v>102</v>
      </c>
      <c r="CB43" s="10">
        <v>103</v>
      </c>
      <c r="CC43" s="10">
        <v>103</v>
      </c>
      <c r="CD43" s="10">
        <v>104</v>
      </c>
      <c r="CE43" s="10">
        <v>104</v>
      </c>
      <c r="CF43" s="10">
        <v>105</v>
      </c>
      <c r="CG43" s="10">
        <v>105</v>
      </c>
      <c r="CH43" s="10">
        <v>105</v>
      </c>
      <c r="CI43" s="10">
        <v>105</v>
      </c>
      <c r="CJ43" s="10">
        <v>104</v>
      </c>
      <c r="CK43" s="10">
        <v>103</v>
      </c>
      <c r="CL43" s="10">
        <v>103</v>
      </c>
      <c r="CM43" s="10">
        <v>105</v>
      </c>
      <c r="CN43" s="10">
        <v>105</v>
      </c>
      <c r="CO43" s="10">
        <v>105</v>
      </c>
      <c r="CP43" s="10">
        <v>101</v>
      </c>
      <c r="CQ43" s="10">
        <v>102</v>
      </c>
      <c r="CR43" s="10">
        <v>102</v>
      </c>
      <c r="CS43" s="10">
        <v>102</v>
      </c>
      <c r="CT43" s="10">
        <v>102</v>
      </c>
      <c r="CU43" s="10">
        <v>102</v>
      </c>
      <c r="CV43" s="10">
        <v>100</v>
      </c>
      <c r="CW43" s="10">
        <v>100</v>
      </c>
      <c r="CX43" s="10">
        <v>99</v>
      </c>
      <c r="CY43" s="10">
        <v>98</v>
      </c>
      <c r="CZ43" s="10">
        <v>98</v>
      </c>
      <c r="DA43" s="10">
        <v>98</v>
      </c>
      <c r="DB43" s="10">
        <v>98</v>
      </c>
      <c r="DC43" s="10">
        <v>97</v>
      </c>
      <c r="DD43" s="10">
        <v>97</v>
      </c>
      <c r="DE43" s="10">
        <v>97</v>
      </c>
      <c r="DF43" s="10">
        <v>97</v>
      </c>
      <c r="DG43" s="10">
        <v>95</v>
      </c>
      <c r="DH43" s="10">
        <v>96</v>
      </c>
      <c r="DI43" s="10">
        <v>97</v>
      </c>
      <c r="DJ43" s="10">
        <v>97</v>
      </c>
      <c r="DK43" s="10">
        <v>97</v>
      </c>
      <c r="DL43" s="10">
        <v>96</v>
      </c>
      <c r="DM43" s="10">
        <v>95</v>
      </c>
      <c r="DN43" s="10">
        <v>97</v>
      </c>
      <c r="DO43" s="10">
        <v>97</v>
      </c>
      <c r="DP43" s="10">
        <v>96</v>
      </c>
      <c r="DQ43" s="10">
        <v>95</v>
      </c>
      <c r="DR43" s="10">
        <v>95</v>
      </c>
      <c r="DS43" s="10">
        <v>96</v>
      </c>
      <c r="DT43" s="10">
        <v>95</v>
      </c>
      <c r="DU43" s="10">
        <v>95</v>
      </c>
      <c r="DV43" s="10">
        <v>93</v>
      </c>
      <c r="DW43" s="10">
        <v>91</v>
      </c>
      <c r="DX43" s="10">
        <v>90</v>
      </c>
      <c r="DY43" s="10">
        <v>90</v>
      </c>
      <c r="DZ43" s="10">
        <v>90</v>
      </c>
      <c r="EA43" s="10">
        <v>91</v>
      </c>
      <c r="EB43" s="10">
        <v>91</v>
      </c>
      <c r="EC43" s="10">
        <v>90</v>
      </c>
      <c r="ED43" s="10">
        <v>88</v>
      </c>
      <c r="EE43" s="10">
        <v>88</v>
      </c>
      <c r="EF43" s="10">
        <v>87</v>
      </c>
      <c r="EG43" s="10">
        <v>87</v>
      </c>
      <c r="EH43" s="10">
        <v>87</v>
      </c>
      <c r="EI43" s="10">
        <v>87</v>
      </c>
      <c r="EJ43" s="10">
        <v>86</v>
      </c>
      <c r="EK43" s="10">
        <v>87</v>
      </c>
      <c r="EL43" s="10">
        <v>87</v>
      </c>
      <c r="EM43" s="10">
        <v>87</v>
      </c>
      <c r="EN43" s="10">
        <v>87</v>
      </c>
      <c r="EO43" s="10">
        <v>87</v>
      </c>
      <c r="EP43" s="10">
        <v>86</v>
      </c>
      <c r="EQ43" s="10">
        <v>86</v>
      </c>
      <c r="ER43" s="10">
        <v>87</v>
      </c>
      <c r="ES43" s="10">
        <v>88</v>
      </c>
      <c r="ET43" s="10">
        <v>91</v>
      </c>
      <c r="EU43" s="10">
        <v>91</v>
      </c>
      <c r="EV43" s="10">
        <v>91</v>
      </c>
      <c r="EW43" s="10">
        <v>90</v>
      </c>
      <c r="EX43" s="10">
        <v>90</v>
      </c>
      <c r="EY43" s="10">
        <v>90</v>
      </c>
      <c r="EZ43" s="10">
        <v>90</v>
      </c>
      <c r="FA43" s="10">
        <v>89</v>
      </c>
      <c r="FB43" s="10">
        <v>89</v>
      </c>
      <c r="FC43" s="10">
        <v>90</v>
      </c>
      <c r="FD43" s="10">
        <v>90</v>
      </c>
      <c r="FE43" s="10">
        <v>89</v>
      </c>
      <c r="FF43" s="10">
        <v>86</v>
      </c>
      <c r="FG43" s="10">
        <v>88</v>
      </c>
      <c r="FH43" s="10">
        <v>88</v>
      </c>
      <c r="FI43" s="10">
        <v>88</v>
      </c>
      <c r="FJ43" s="10">
        <v>88</v>
      </c>
    </row>
    <row r="44" spans="1:166" x14ac:dyDescent="0.2">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row>
    <row r="45" spans="1:166" x14ac:dyDescent="0.2">
      <c r="A45" t="s">
        <v>169</v>
      </c>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row>
    <row r="46" spans="1:166" x14ac:dyDescent="0.2">
      <c r="A46" t="s">
        <v>170</v>
      </c>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row>
    <row r="47" spans="1:166" x14ac:dyDescent="0.2">
      <c r="A47" t="s">
        <v>171</v>
      </c>
      <c r="B47" t="s">
        <v>172</v>
      </c>
      <c r="C47" s="10">
        <v>292236</v>
      </c>
      <c r="D47" s="10">
        <v>291758</v>
      </c>
      <c r="E47" s="10">
        <v>292531</v>
      </c>
      <c r="F47" s="10">
        <v>292138</v>
      </c>
      <c r="G47" s="10">
        <v>292750</v>
      </c>
      <c r="H47" s="10">
        <v>292444</v>
      </c>
      <c r="I47" s="10">
        <v>292497</v>
      </c>
      <c r="J47" s="10">
        <v>292876</v>
      </c>
      <c r="K47" s="10">
        <v>293052</v>
      </c>
      <c r="L47" s="10">
        <v>292731</v>
      </c>
      <c r="M47" s="10">
        <v>293388</v>
      </c>
      <c r="N47" s="10">
        <v>292988</v>
      </c>
      <c r="O47" s="10">
        <v>293790</v>
      </c>
      <c r="P47" s="10">
        <v>293375</v>
      </c>
      <c r="Q47" s="10">
        <v>293656</v>
      </c>
      <c r="R47" s="10">
        <v>293501</v>
      </c>
      <c r="S47" s="10">
        <v>293762</v>
      </c>
      <c r="T47" s="10">
        <v>293514</v>
      </c>
      <c r="U47" s="10">
        <v>293822</v>
      </c>
      <c r="V47" s="10">
        <v>294176</v>
      </c>
      <c r="W47" s="10">
        <v>293953</v>
      </c>
      <c r="X47" s="10">
        <v>294122</v>
      </c>
      <c r="Y47" s="10">
        <v>293896</v>
      </c>
      <c r="Z47" s="10">
        <v>294591</v>
      </c>
      <c r="AA47" s="10">
        <v>295156</v>
      </c>
      <c r="AB47" s="10">
        <v>294374</v>
      </c>
      <c r="AC47" s="10">
        <v>294814</v>
      </c>
      <c r="AD47" s="10">
        <v>294785</v>
      </c>
      <c r="AE47" s="10">
        <v>294553</v>
      </c>
      <c r="AF47" s="10">
        <v>293944</v>
      </c>
      <c r="AG47" s="10">
        <v>294392</v>
      </c>
      <c r="AH47" s="10">
        <v>293723</v>
      </c>
      <c r="AI47" s="10">
        <v>294678</v>
      </c>
      <c r="AJ47" s="10">
        <v>294127</v>
      </c>
      <c r="AK47" s="10">
        <v>293636</v>
      </c>
      <c r="AL47" s="10">
        <v>293740</v>
      </c>
      <c r="AM47" s="10">
        <v>295072</v>
      </c>
      <c r="AN47" s="10">
        <v>294494</v>
      </c>
      <c r="AO47" s="10">
        <v>294879</v>
      </c>
      <c r="AP47" s="10">
        <v>294703</v>
      </c>
      <c r="AQ47" s="10">
        <v>294639</v>
      </c>
      <c r="AR47" s="10">
        <v>293780</v>
      </c>
      <c r="AS47" s="10">
        <v>294861</v>
      </c>
      <c r="AT47" s="10">
        <v>294605</v>
      </c>
      <c r="AU47" s="10">
        <v>295064</v>
      </c>
      <c r="AV47" s="10">
        <v>294929</v>
      </c>
      <c r="AW47" s="10">
        <v>294721</v>
      </c>
      <c r="AX47" s="10">
        <v>295282</v>
      </c>
      <c r="AY47" s="10">
        <v>295421</v>
      </c>
      <c r="AZ47" s="10">
        <v>295157</v>
      </c>
      <c r="BA47" s="10">
        <v>295884</v>
      </c>
      <c r="BB47" s="10">
        <v>295733</v>
      </c>
      <c r="BC47" s="10">
        <v>294968</v>
      </c>
      <c r="BD47" s="10">
        <v>295377</v>
      </c>
      <c r="BE47" s="10">
        <v>295207</v>
      </c>
      <c r="BF47" s="10">
        <v>295773</v>
      </c>
      <c r="BG47" s="10">
        <v>296301</v>
      </c>
      <c r="BH47" s="10">
        <v>295893</v>
      </c>
      <c r="BI47" s="10">
        <v>295958</v>
      </c>
      <c r="BJ47" s="10">
        <v>296422</v>
      </c>
      <c r="BK47" s="10">
        <v>296474</v>
      </c>
      <c r="BL47" s="10">
        <v>296049</v>
      </c>
      <c r="BM47" s="10">
        <v>296533</v>
      </c>
      <c r="BN47" s="10">
        <v>296494</v>
      </c>
      <c r="BO47" s="10">
        <v>296547</v>
      </c>
      <c r="BP47" s="10">
        <v>296630</v>
      </c>
      <c r="BQ47" s="10">
        <v>296120</v>
      </c>
      <c r="BR47" s="10">
        <v>296652</v>
      </c>
      <c r="BS47" s="10">
        <v>297136</v>
      </c>
      <c r="BT47" s="10">
        <v>296774</v>
      </c>
      <c r="BU47" s="10">
        <v>297412</v>
      </c>
      <c r="BV47" s="10">
        <v>296800</v>
      </c>
      <c r="BW47" s="10">
        <v>297774</v>
      </c>
      <c r="BX47" s="10">
        <v>297746</v>
      </c>
      <c r="BY47" s="10">
        <v>297640</v>
      </c>
      <c r="BZ47" s="10">
        <v>297552</v>
      </c>
      <c r="CA47" s="10">
        <v>298044</v>
      </c>
      <c r="CB47" s="10">
        <v>299315</v>
      </c>
      <c r="CC47" s="10">
        <v>297295</v>
      </c>
      <c r="CD47" s="10">
        <v>297309</v>
      </c>
      <c r="CE47" s="10">
        <v>297403</v>
      </c>
      <c r="CF47" s="10">
        <v>297508</v>
      </c>
      <c r="CG47" s="10">
        <v>297380</v>
      </c>
      <c r="CH47" s="10">
        <v>297529</v>
      </c>
      <c r="CI47" s="10">
        <v>297727</v>
      </c>
      <c r="CJ47" s="10">
        <v>297863</v>
      </c>
      <c r="CK47" s="10">
        <v>298242</v>
      </c>
      <c r="CL47" s="10">
        <v>298795</v>
      </c>
      <c r="CM47" s="10">
        <v>299082</v>
      </c>
      <c r="CN47" s="10">
        <v>299069</v>
      </c>
      <c r="CO47" s="10">
        <v>299420</v>
      </c>
      <c r="CP47" s="10">
        <v>299330</v>
      </c>
      <c r="CQ47" s="10">
        <v>299223</v>
      </c>
      <c r="CR47" s="10">
        <v>299389</v>
      </c>
      <c r="CS47" s="10">
        <v>299376</v>
      </c>
      <c r="CT47" s="10">
        <v>299528</v>
      </c>
      <c r="CU47" s="10">
        <v>299692</v>
      </c>
      <c r="CV47" s="10">
        <v>299688</v>
      </c>
      <c r="CW47" s="10">
        <v>299982</v>
      </c>
      <c r="CX47" s="10">
        <v>300485</v>
      </c>
      <c r="CY47" s="10">
        <v>300791</v>
      </c>
      <c r="CZ47" s="10">
        <v>300709</v>
      </c>
      <c r="DA47" s="10">
        <v>300725</v>
      </c>
      <c r="DB47" s="10">
        <v>300653</v>
      </c>
      <c r="DC47" s="10">
        <v>301016</v>
      </c>
      <c r="DD47" s="10">
        <v>301467</v>
      </c>
      <c r="DE47" s="10">
        <v>301504</v>
      </c>
      <c r="DF47" s="10">
        <v>301953</v>
      </c>
      <c r="DG47" s="10">
        <v>302081</v>
      </c>
      <c r="DH47" s="10">
        <v>302165</v>
      </c>
      <c r="DI47" s="10">
        <v>302326</v>
      </c>
      <c r="DJ47" s="10">
        <v>302368</v>
      </c>
      <c r="DK47" s="10">
        <v>302350</v>
      </c>
      <c r="DL47" s="10">
        <v>302562</v>
      </c>
      <c r="DM47" s="10">
        <v>302586</v>
      </c>
      <c r="DN47" s="10">
        <v>302485</v>
      </c>
      <c r="DO47" s="10">
        <v>302654</v>
      </c>
      <c r="DP47" s="10">
        <v>302704</v>
      </c>
      <c r="DQ47" s="10">
        <v>302749</v>
      </c>
      <c r="DR47" s="10">
        <v>302958</v>
      </c>
      <c r="DS47" s="10">
        <v>303077</v>
      </c>
      <c r="DT47" s="10">
        <v>303202</v>
      </c>
      <c r="DU47" s="10">
        <v>303363</v>
      </c>
      <c r="DV47" s="10">
        <v>303591</v>
      </c>
      <c r="DW47" s="10">
        <v>303672</v>
      </c>
      <c r="DX47" s="10">
        <v>303660</v>
      </c>
      <c r="DY47" s="10">
        <v>303668</v>
      </c>
      <c r="DZ47" s="10">
        <v>303986</v>
      </c>
      <c r="EA47" s="10">
        <v>304032</v>
      </c>
      <c r="EB47" s="10">
        <v>304046</v>
      </c>
      <c r="EC47" s="10">
        <v>304222</v>
      </c>
      <c r="ED47" s="10">
        <v>304261</v>
      </c>
      <c r="EE47" s="10">
        <v>304418</v>
      </c>
      <c r="EF47" s="10">
        <v>304337</v>
      </c>
      <c r="EG47" s="10">
        <v>304645</v>
      </c>
      <c r="EH47" s="10">
        <v>304587</v>
      </c>
      <c r="EI47" s="10">
        <v>304695</v>
      </c>
      <c r="EJ47" s="10">
        <v>304662</v>
      </c>
      <c r="EK47" s="10">
        <v>304699</v>
      </c>
      <c r="EL47" s="10">
        <v>304837</v>
      </c>
      <c r="EM47" s="10">
        <v>304804</v>
      </c>
      <c r="EN47" s="10">
        <v>304864</v>
      </c>
      <c r="EO47" s="10">
        <v>304828</v>
      </c>
      <c r="EP47" s="10">
        <v>304948</v>
      </c>
      <c r="EQ47" s="10">
        <v>305116</v>
      </c>
      <c r="ER47" s="10">
        <v>305021</v>
      </c>
      <c r="ES47" s="10">
        <v>305155</v>
      </c>
      <c r="ET47" s="10">
        <v>305275</v>
      </c>
      <c r="EU47" s="10">
        <v>305296</v>
      </c>
      <c r="EV47" s="10">
        <v>305280</v>
      </c>
      <c r="EW47" s="10">
        <v>305275</v>
      </c>
      <c r="EX47" s="10">
        <v>305346</v>
      </c>
      <c r="EY47" s="10">
        <v>305285</v>
      </c>
      <c r="EZ47" s="10">
        <v>305517</v>
      </c>
      <c r="FA47" s="10">
        <v>305402</v>
      </c>
      <c r="FB47" s="10">
        <v>305456</v>
      </c>
      <c r="FC47" s="10">
        <v>305633</v>
      </c>
      <c r="FD47" s="10">
        <v>305621</v>
      </c>
      <c r="FE47" s="10">
        <v>305758</v>
      </c>
      <c r="FF47" s="10">
        <v>305820</v>
      </c>
      <c r="FG47" s="10">
        <v>305903</v>
      </c>
      <c r="FH47" s="10">
        <v>305916</v>
      </c>
      <c r="FI47" s="10"/>
      <c r="FJ47" s="10"/>
    </row>
    <row r="48" spans="1:166" x14ac:dyDescent="0.2">
      <c r="A48" t="s">
        <v>173</v>
      </c>
      <c r="B48" t="s">
        <v>172</v>
      </c>
      <c r="C48" s="10">
        <v>258576</v>
      </c>
      <c r="D48" s="10">
        <v>257990</v>
      </c>
      <c r="E48" s="10">
        <v>258754</v>
      </c>
      <c r="F48" s="10">
        <v>258533</v>
      </c>
      <c r="G48" s="10">
        <v>258801</v>
      </c>
      <c r="H48" s="10">
        <v>258575</v>
      </c>
      <c r="I48" s="10">
        <v>258701</v>
      </c>
      <c r="J48" s="10">
        <v>258912</v>
      </c>
      <c r="K48" s="10">
        <v>259191</v>
      </c>
      <c r="L48" s="10">
        <v>258889</v>
      </c>
      <c r="M48" s="10">
        <v>259495</v>
      </c>
      <c r="N48" s="10">
        <v>259098</v>
      </c>
      <c r="O48" s="10">
        <v>259810</v>
      </c>
      <c r="P48" s="10">
        <v>259400</v>
      </c>
      <c r="Q48" s="10">
        <v>259770</v>
      </c>
      <c r="R48" s="10">
        <v>259582</v>
      </c>
      <c r="S48" s="10">
        <v>259884</v>
      </c>
      <c r="T48" s="10">
        <v>259472</v>
      </c>
      <c r="U48" s="10">
        <v>259840</v>
      </c>
      <c r="V48" s="10">
        <v>260019</v>
      </c>
      <c r="W48" s="10">
        <v>259962</v>
      </c>
      <c r="X48" s="10">
        <v>260037</v>
      </c>
      <c r="Y48" s="10">
        <v>259955</v>
      </c>
      <c r="Z48" s="10">
        <v>260583</v>
      </c>
      <c r="AA48" s="10">
        <v>261013</v>
      </c>
      <c r="AB48" s="10">
        <v>260418</v>
      </c>
      <c r="AC48" s="10">
        <v>260809</v>
      </c>
      <c r="AD48" s="10">
        <v>260769</v>
      </c>
      <c r="AE48" s="10">
        <v>260503</v>
      </c>
      <c r="AF48" s="10">
        <v>259968</v>
      </c>
      <c r="AG48" s="10">
        <v>260373</v>
      </c>
      <c r="AH48" s="10">
        <v>260029</v>
      </c>
      <c r="AI48" s="10">
        <v>260739</v>
      </c>
      <c r="AJ48" s="10">
        <v>260334</v>
      </c>
      <c r="AK48" s="10">
        <v>259772</v>
      </c>
      <c r="AL48" s="10">
        <v>259929</v>
      </c>
      <c r="AM48" s="10">
        <v>261101</v>
      </c>
      <c r="AN48" s="10">
        <v>260721</v>
      </c>
      <c r="AO48" s="10">
        <v>261073</v>
      </c>
      <c r="AP48" s="10">
        <v>261006</v>
      </c>
      <c r="AQ48" s="10">
        <v>260868</v>
      </c>
      <c r="AR48" s="10">
        <v>260176</v>
      </c>
      <c r="AS48" s="10">
        <v>261063</v>
      </c>
      <c r="AT48" s="10">
        <v>260926</v>
      </c>
      <c r="AU48" s="10">
        <v>261310</v>
      </c>
      <c r="AV48" s="10">
        <v>261194</v>
      </c>
      <c r="AW48" s="10">
        <v>261188</v>
      </c>
      <c r="AX48" s="10">
        <v>261630</v>
      </c>
      <c r="AY48" s="10">
        <v>261736</v>
      </c>
      <c r="AZ48" s="10">
        <v>261553</v>
      </c>
      <c r="BA48" s="10">
        <v>262071</v>
      </c>
      <c r="BB48" s="10">
        <v>262084</v>
      </c>
      <c r="BC48" s="10">
        <v>261432</v>
      </c>
      <c r="BD48" s="10">
        <v>261760</v>
      </c>
      <c r="BE48" s="10">
        <v>261653</v>
      </c>
      <c r="BF48" s="10">
        <v>262176</v>
      </c>
      <c r="BG48" s="10">
        <v>262585</v>
      </c>
      <c r="BH48" s="10">
        <v>262338</v>
      </c>
      <c r="BI48" s="10">
        <v>262428</v>
      </c>
      <c r="BJ48" s="10">
        <v>262635</v>
      </c>
      <c r="BK48" s="10">
        <v>262747</v>
      </c>
      <c r="BL48" s="10">
        <v>262428</v>
      </c>
      <c r="BM48" s="10">
        <v>262654</v>
      </c>
      <c r="BN48" s="10">
        <v>262789</v>
      </c>
      <c r="BO48" s="10">
        <v>262902</v>
      </c>
      <c r="BP48" s="10">
        <v>263093</v>
      </c>
      <c r="BQ48" s="10">
        <v>262730</v>
      </c>
      <c r="BR48" s="10">
        <v>263215</v>
      </c>
      <c r="BS48" s="10">
        <v>263449</v>
      </c>
      <c r="BT48" s="10">
        <v>263114</v>
      </c>
      <c r="BU48" s="10">
        <v>263776</v>
      </c>
      <c r="BV48" s="10">
        <v>263384</v>
      </c>
      <c r="BW48" s="10">
        <v>264060</v>
      </c>
      <c r="BX48" s="10">
        <v>264147</v>
      </c>
      <c r="BY48" s="10">
        <v>264093</v>
      </c>
      <c r="BZ48" s="10">
        <v>264057</v>
      </c>
      <c r="CA48" s="10">
        <v>264361</v>
      </c>
      <c r="CB48" s="10">
        <v>265596</v>
      </c>
      <c r="CC48" s="10">
        <v>263775</v>
      </c>
      <c r="CD48" s="10">
        <v>263775</v>
      </c>
      <c r="CE48" s="10">
        <v>263951</v>
      </c>
      <c r="CF48" s="10">
        <v>264051</v>
      </c>
      <c r="CG48" s="10">
        <v>263950</v>
      </c>
      <c r="CH48" s="10">
        <v>264047</v>
      </c>
      <c r="CI48" s="10">
        <v>264253</v>
      </c>
      <c r="CJ48" s="10">
        <v>264441</v>
      </c>
      <c r="CK48" s="10">
        <v>264862</v>
      </c>
      <c r="CL48" s="10">
        <v>265370</v>
      </c>
      <c r="CM48" s="10">
        <v>265523</v>
      </c>
      <c r="CN48" s="10">
        <v>265529</v>
      </c>
      <c r="CO48" s="10">
        <v>265773</v>
      </c>
      <c r="CP48" s="10">
        <v>265710</v>
      </c>
      <c r="CQ48" s="10">
        <v>265631</v>
      </c>
      <c r="CR48" s="10">
        <v>265824</v>
      </c>
      <c r="CS48" s="10">
        <v>265771</v>
      </c>
      <c r="CT48" s="10">
        <v>265772</v>
      </c>
      <c r="CU48" s="10">
        <v>265953</v>
      </c>
      <c r="CV48" s="10">
        <v>266035</v>
      </c>
      <c r="CW48" s="10">
        <v>266293</v>
      </c>
      <c r="CX48" s="10">
        <v>266471</v>
      </c>
      <c r="CY48" s="10">
        <v>266660</v>
      </c>
      <c r="CZ48" s="10">
        <v>266684</v>
      </c>
      <c r="DA48" s="10">
        <v>267056</v>
      </c>
      <c r="DB48" s="10">
        <v>267068</v>
      </c>
      <c r="DC48" s="10">
        <v>267411</v>
      </c>
      <c r="DD48" s="10">
        <v>267614</v>
      </c>
      <c r="DE48" s="10">
        <v>267770</v>
      </c>
      <c r="DF48" s="10">
        <v>268056</v>
      </c>
      <c r="DG48" s="10">
        <v>268348</v>
      </c>
      <c r="DH48" s="10">
        <v>268450</v>
      </c>
      <c r="DI48" s="10">
        <v>268643</v>
      </c>
      <c r="DJ48" s="10">
        <v>268744</v>
      </c>
      <c r="DK48" s="10">
        <v>268735</v>
      </c>
      <c r="DL48" s="10">
        <v>268928</v>
      </c>
      <c r="DM48" s="10">
        <v>268949</v>
      </c>
      <c r="DN48" s="10">
        <v>268889</v>
      </c>
      <c r="DO48" s="10">
        <v>269033</v>
      </c>
      <c r="DP48" s="10">
        <v>269067</v>
      </c>
      <c r="DQ48" s="10">
        <v>269114</v>
      </c>
      <c r="DR48" s="10">
        <v>269207</v>
      </c>
      <c r="DS48" s="10">
        <v>269390</v>
      </c>
      <c r="DT48" s="10">
        <v>269497</v>
      </c>
      <c r="DU48" s="10">
        <v>269580</v>
      </c>
      <c r="DV48" s="10">
        <v>269452</v>
      </c>
      <c r="DW48" s="10">
        <v>269589</v>
      </c>
      <c r="DX48" s="10">
        <v>269931</v>
      </c>
      <c r="DY48" s="10">
        <v>269849</v>
      </c>
      <c r="DZ48" s="10">
        <v>270165</v>
      </c>
      <c r="EA48" s="10">
        <v>270201</v>
      </c>
      <c r="EB48" s="10">
        <v>270198</v>
      </c>
      <c r="EC48" s="10">
        <v>270358</v>
      </c>
      <c r="ED48" s="10">
        <v>270451</v>
      </c>
      <c r="EE48" s="10">
        <v>270576</v>
      </c>
      <c r="EF48" s="10">
        <v>270588</v>
      </c>
      <c r="EG48" s="10">
        <v>270849</v>
      </c>
      <c r="EH48" s="10">
        <v>270795</v>
      </c>
      <c r="EI48" s="10">
        <v>270923</v>
      </c>
      <c r="EJ48" s="10">
        <v>270796</v>
      </c>
      <c r="EK48" s="10">
        <v>270806</v>
      </c>
      <c r="EL48" s="10">
        <v>270948</v>
      </c>
      <c r="EM48" s="10">
        <v>270955</v>
      </c>
      <c r="EN48" s="10">
        <v>271099</v>
      </c>
      <c r="EO48" s="10">
        <v>271048</v>
      </c>
      <c r="EP48" s="10">
        <v>271065</v>
      </c>
      <c r="EQ48" s="10">
        <v>271261</v>
      </c>
      <c r="ER48" s="10">
        <v>271241</v>
      </c>
      <c r="ES48" s="10">
        <v>271417</v>
      </c>
      <c r="ET48" s="10">
        <v>271538</v>
      </c>
      <c r="EU48" s="10">
        <v>271550</v>
      </c>
      <c r="EV48" s="10">
        <v>271543</v>
      </c>
      <c r="EW48" s="10">
        <v>271545</v>
      </c>
      <c r="EX48" s="10">
        <v>271633</v>
      </c>
      <c r="EY48" s="10">
        <v>271562</v>
      </c>
      <c r="EZ48" s="10">
        <v>271809</v>
      </c>
      <c r="FA48" s="10">
        <v>271742</v>
      </c>
      <c r="FB48" s="10">
        <v>271807</v>
      </c>
      <c r="FC48" s="10">
        <v>271981</v>
      </c>
      <c r="FD48" s="10">
        <v>271927</v>
      </c>
      <c r="FE48" s="10">
        <v>272064</v>
      </c>
      <c r="FF48" s="10">
        <v>272115</v>
      </c>
      <c r="FG48" s="10">
        <v>272099</v>
      </c>
      <c r="FH48" s="10">
        <v>272083</v>
      </c>
      <c r="FI48" s="10"/>
      <c r="FJ48" s="10"/>
    </row>
    <row r="49" spans="1:166" x14ac:dyDescent="0.2">
      <c r="A49" t="s">
        <v>174</v>
      </c>
      <c r="B49" t="s">
        <v>172</v>
      </c>
      <c r="C49" s="10">
        <v>33229</v>
      </c>
      <c r="D49" s="10">
        <v>33313</v>
      </c>
      <c r="E49" s="10">
        <v>33319</v>
      </c>
      <c r="F49" s="10">
        <v>33183</v>
      </c>
      <c r="G49" s="10">
        <v>33504</v>
      </c>
      <c r="H49" s="10">
        <v>33441</v>
      </c>
      <c r="I49" s="10">
        <v>33372</v>
      </c>
      <c r="J49" s="10">
        <v>33535</v>
      </c>
      <c r="K49" s="10">
        <v>33426</v>
      </c>
      <c r="L49" s="10">
        <v>33387</v>
      </c>
      <c r="M49" s="10">
        <v>33460</v>
      </c>
      <c r="N49" s="10">
        <v>33440</v>
      </c>
      <c r="O49" s="10">
        <v>33561</v>
      </c>
      <c r="P49" s="10">
        <v>33497</v>
      </c>
      <c r="Q49" s="10">
        <v>33452</v>
      </c>
      <c r="R49" s="10">
        <v>33482</v>
      </c>
      <c r="S49" s="10">
        <v>33444</v>
      </c>
      <c r="T49" s="10">
        <v>33570</v>
      </c>
      <c r="U49" s="10">
        <v>33549</v>
      </c>
      <c r="V49" s="10">
        <v>33719</v>
      </c>
      <c r="W49" s="10">
        <v>33556</v>
      </c>
      <c r="X49" s="10">
        <v>33646</v>
      </c>
      <c r="Y49" s="10">
        <v>33522</v>
      </c>
      <c r="Z49" s="10">
        <v>33607</v>
      </c>
      <c r="AA49" s="10">
        <v>33705</v>
      </c>
      <c r="AB49" s="10">
        <v>33545</v>
      </c>
      <c r="AC49" s="10">
        <v>33557</v>
      </c>
      <c r="AD49" s="10">
        <v>33574</v>
      </c>
      <c r="AE49" s="10">
        <v>33603</v>
      </c>
      <c r="AF49" s="10">
        <v>33539</v>
      </c>
      <c r="AG49" s="10">
        <v>33577</v>
      </c>
      <c r="AH49" s="10">
        <v>33259</v>
      </c>
      <c r="AI49" s="10">
        <v>33501</v>
      </c>
      <c r="AJ49" s="10">
        <v>33342</v>
      </c>
      <c r="AK49" s="10">
        <v>33429</v>
      </c>
      <c r="AL49" s="10">
        <v>33375</v>
      </c>
      <c r="AM49" s="10">
        <v>33523</v>
      </c>
      <c r="AN49" s="10">
        <v>33329</v>
      </c>
      <c r="AO49" s="10">
        <v>33369</v>
      </c>
      <c r="AP49" s="10">
        <v>33238</v>
      </c>
      <c r="AQ49" s="10">
        <v>33367</v>
      </c>
      <c r="AR49" s="10">
        <v>33169</v>
      </c>
      <c r="AS49" s="10">
        <v>33357</v>
      </c>
      <c r="AT49" s="10">
        <v>33241</v>
      </c>
      <c r="AU49" s="10">
        <v>33304</v>
      </c>
      <c r="AV49" s="10">
        <v>33295</v>
      </c>
      <c r="AW49" s="10">
        <v>33097</v>
      </c>
      <c r="AX49" s="10">
        <v>33217</v>
      </c>
      <c r="AY49" s="10">
        <v>33243</v>
      </c>
      <c r="AZ49" s="10">
        <v>33168</v>
      </c>
      <c r="BA49" s="10">
        <v>33369</v>
      </c>
      <c r="BB49" s="10">
        <v>33211</v>
      </c>
      <c r="BC49" s="10">
        <v>33102</v>
      </c>
      <c r="BD49" s="10">
        <v>33184</v>
      </c>
      <c r="BE49" s="10">
        <v>33110</v>
      </c>
      <c r="BF49" s="10">
        <v>33158</v>
      </c>
      <c r="BG49" s="10">
        <v>33279</v>
      </c>
      <c r="BH49" s="10">
        <v>33117</v>
      </c>
      <c r="BI49" s="10">
        <v>33100</v>
      </c>
      <c r="BJ49" s="10">
        <v>33345</v>
      </c>
      <c r="BK49" s="10">
        <v>33289</v>
      </c>
      <c r="BL49" s="10">
        <v>33190</v>
      </c>
      <c r="BM49" s="10">
        <v>33432</v>
      </c>
      <c r="BN49" s="10">
        <v>33271</v>
      </c>
      <c r="BO49" s="10">
        <v>33209</v>
      </c>
      <c r="BP49" s="10">
        <v>33102</v>
      </c>
      <c r="BQ49" s="10">
        <v>32954</v>
      </c>
      <c r="BR49" s="10">
        <v>33002</v>
      </c>
      <c r="BS49" s="10">
        <v>33252</v>
      </c>
      <c r="BT49" s="10">
        <v>33217</v>
      </c>
      <c r="BU49" s="10">
        <v>33230</v>
      </c>
      <c r="BV49" s="10">
        <v>32986</v>
      </c>
      <c r="BW49" s="10">
        <v>33276</v>
      </c>
      <c r="BX49" s="10">
        <v>33164</v>
      </c>
      <c r="BY49" s="10">
        <v>33113</v>
      </c>
      <c r="BZ49" s="10">
        <v>33086</v>
      </c>
      <c r="CA49" s="10">
        <v>33282</v>
      </c>
      <c r="CB49" s="10">
        <v>33289</v>
      </c>
      <c r="CC49" s="10">
        <v>33094</v>
      </c>
      <c r="CD49" s="10">
        <v>33104</v>
      </c>
      <c r="CE49" s="10">
        <v>33023</v>
      </c>
      <c r="CF49" s="10">
        <v>33029</v>
      </c>
      <c r="CG49" s="10">
        <v>33001</v>
      </c>
      <c r="CH49" s="10">
        <v>33054</v>
      </c>
      <c r="CI49" s="10">
        <v>33045</v>
      </c>
      <c r="CJ49" s="10">
        <v>32995</v>
      </c>
      <c r="CK49" s="10">
        <v>32954</v>
      </c>
      <c r="CL49" s="10">
        <v>32999</v>
      </c>
      <c r="CM49" s="10">
        <v>33134</v>
      </c>
      <c r="CN49" s="10">
        <v>33115</v>
      </c>
      <c r="CO49" s="10">
        <v>33222</v>
      </c>
      <c r="CP49" s="10">
        <v>33195</v>
      </c>
      <c r="CQ49" s="10">
        <v>33174</v>
      </c>
      <c r="CR49" s="10">
        <v>33147</v>
      </c>
      <c r="CS49" s="10">
        <v>33179</v>
      </c>
      <c r="CT49" s="10">
        <v>33331</v>
      </c>
      <c r="CU49" s="10">
        <v>33311</v>
      </c>
      <c r="CV49" s="10">
        <v>33226</v>
      </c>
      <c r="CW49" s="10">
        <v>33255</v>
      </c>
      <c r="CX49" s="10">
        <v>33579</v>
      </c>
      <c r="CY49" s="10">
        <v>33695</v>
      </c>
      <c r="CZ49" s="10">
        <v>33589</v>
      </c>
      <c r="DA49" s="10">
        <v>33232</v>
      </c>
      <c r="DB49" s="10">
        <v>33151</v>
      </c>
      <c r="DC49" s="10">
        <v>33169</v>
      </c>
      <c r="DD49" s="10">
        <v>33417</v>
      </c>
      <c r="DE49" s="10">
        <v>33298</v>
      </c>
      <c r="DF49" s="10">
        <v>33462</v>
      </c>
      <c r="DG49" s="10">
        <v>33300</v>
      </c>
      <c r="DH49" s="10">
        <v>33284</v>
      </c>
      <c r="DI49" s="10">
        <v>33253</v>
      </c>
      <c r="DJ49" s="10">
        <v>33194</v>
      </c>
      <c r="DK49" s="10">
        <v>33186</v>
      </c>
      <c r="DL49" s="10">
        <v>33205</v>
      </c>
      <c r="DM49" s="10">
        <v>33208</v>
      </c>
      <c r="DN49" s="10">
        <v>33170</v>
      </c>
      <c r="DO49" s="10">
        <v>33195</v>
      </c>
      <c r="DP49" s="10">
        <v>33211</v>
      </c>
      <c r="DQ49" s="10">
        <v>33210</v>
      </c>
      <c r="DR49" s="10">
        <v>33327</v>
      </c>
      <c r="DS49" s="10">
        <v>33263</v>
      </c>
      <c r="DT49" s="10">
        <v>33287</v>
      </c>
      <c r="DU49" s="10">
        <v>33366</v>
      </c>
      <c r="DV49" s="10">
        <v>33724</v>
      </c>
      <c r="DW49" s="10">
        <v>33670</v>
      </c>
      <c r="DX49" s="10">
        <v>33316</v>
      </c>
      <c r="DY49" s="10">
        <v>33408</v>
      </c>
      <c r="DZ49" s="10">
        <v>33410</v>
      </c>
      <c r="EA49" s="10">
        <v>33420</v>
      </c>
      <c r="EB49" s="10">
        <v>33437</v>
      </c>
      <c r="EC49" s="10">
        <v>33454</v>
      </c>
      <c r="ED49" s="10">
        <v>33400</v>
      </c>
      <c r="EE49" s="10">
        <v>33432</v>
      </c>
      <c r="EF49" s="10">
        <v>33339</v>
      </c>
      <c r="EG49" s="10">
        <v>33385</v>
      </c>
      <c r="EH49" s="10">
        <v>33381</v>
      </c>
      <c r="EI49" s="10">
        <v>33361</v>
      </c>
      <c r="EJ49" s="10">
        <v>33455</v>
      </c>
      <c r="EK49" s="10">
        <v>33481</v>
      </c>
      <c r="EL49" s="10">
        <v>33477</v>
      </c>
      <c r="EM49" s="10">
        <v>33436</v>
      </c>
      <c r="EN49" s="10">
        <v>33352</v>
      </c>
      <c r="EO49" s="10">
        <v>33365</v>
      </c>
      <c r="EP49" s="10">
        <v>33467</v>
      </c>
      <c r="EQ49" s="10">
        <v>33446</v>
      </c>
      <c r="ER49" s="10">
        <v>33369</v>
      </c>
      <c r="ES49" s="10">
        <v>33329</v>
      </c>
      <c r="ET49" s="10">
        <v>33331</v>
      </c>
      <c r="EU49" s="10">
        <v>33340</v>
      </c>
      <c r="EV49" s="10">
        <v>33330</v>
      </c>
      <c r="EW49" s="10">
        <v>33322</v>
      </c>
      <c r="EX49" s="10">
        <v>33304</v>
      </c>
      <c r="EY49" s="10">
        <v>33311</v>
      </c>
      <c r="EZ49" s="10">
        <v>33292</v>
      </c>
      <c r="FA49" s="10">
        <v>33238</v>
      </c>
      <c r="FB49" s="10">
        <v>33227</v>
      </c>
      <c r="FC49" s="10">
        <v>33230</v>
      </c>
      <c r="FD49" s="10">
        <v>33241</v>
      </c>
      <c r="FE49" s="10">
        <v>33249</v>
      </c>
      <c r="FF49" s="10">
        <v>33260</v>
      </c>
      <c r="FG49" s="10">
        <v>33359</v>
      </c>
      <c r="FH49" s="10">
        <v>33388</v>
      </c>
      <c r="FI49" s="10"/>
      <c r="FJ49" s="10"/>
    </row>
    <row r="50" spans="1:166" x14ac:dyDescent="0.2">
      <c r="A50" t="s">
        <v>175</v>
      </c>
      <c r="B50" t="s">
        <v>172</v>
      </c>
      <c r="C50" s="10">
        <v>431</v>
      </c>
      <c r="D50" s="10">
        <v>455</v>
      </c>
      <c r="E50" s="10">
        <v>458</v>
      </c>
      <c r="F50" s="10">
        <v>422</v>
      </c>
      <c r="G50" s="10">
        <v>445</v>
      </c>
      <c r="H50" s="10">
        <v>428</v>
      </c>
      <c r="I50" s="10">
        <v>424</v>
      </c>
      <c r="J50" s="10">
        <v>429</v>
      </c>
      <c r="K50" s="10">
        <v>435</v>
      </c>
      <c r="L50" s="10">
        <v>455</v>
      </c>
      <c r="M50" s="10">
        <v>433</v>
      </c>
      <c r="N50" s="10">
        <v>450</v>
      </c>
      <c r="O50" s="10">
        <v>419</v>
      </c>
      <c r="P50" s="10">
        <v>478</v>
      </c>
      <c r="Q50" s="10">
        <v>434</v>
      </c>
      <c r="R50" s="10">
        <v>437</v>
      </c>
      <c r="S50" s="10">
        <v>434</v>
      </c>
      <c r="T50" s="10">
        <v>472</v>
      </c>
      <c r="U50" s="10">
        <v>433</v>
      </c>
      <c r="V50" s="10">
        <v>438</v>
      </c>
      <c r="W50" s="10">
        <v>435</v>
      </c>
      <c r="X50" s="10">
        <v>439</v>
      </c>
      <c r="Y50" s="10">
        <v>419</v>
      </c>
      <c r="Z50" s="10">
        <v>401</v>
      </c>
      <c r="AA50" s="10">
        <v>438</v>
      </c>
      <c r="AB50" s="10">
        <v>411</v>
      </c>
      <c r="AC50" s="10">
        <v>448</v>
      </c>
      <c r="AD50" s="10">
        <v>442</v>
      </c>
      <c r="AE50" s="10">
        <v>447</v>
      </c>
      <c r="AF50" s="10">
        <v>437</v>
      </c>
      <c r="AG50" s="10">
        <v>442</v>
      </c>
      <c r="AH50" s="10">
        <v>435</v>
      </c>
      <c r="AI50" s="10">
        <v>438</v>
      </c>
      <c r="AJ50" s="10">
        <v>451</v>
      </c>
      <c r="AK50" s="10">
        <v>435</v>
      </c>
      <c r="AL50" s="10">
        <v>436</v>
      </c>
      <c r="AM50" s="10">
        <v>448</v>
      </c>
      <c r="AN50" s="10">
        <v>444</v>
      </c>
      <c r="AO50" s="10">
        <v>437</v>
      </c>
      <c r="AP50" s="10">
        <v>459</v>
      </c>
      <c r="AQ50" s="10">
        <v>404</v>
      </c>
      <c r="AR50" s="10">
        <v>435</v>
      </c>
      <c r="AS50" s="10">
        <v>441</v>
      </c>
      <c r="AT50" s="10">
        <v>438</v>
      </c>
      <c r="AU50" s="10">
        <v>450</v>
      </c>
      <c r="AV50" s="10">
        <v>440</v>
      </c>
      <c r="AW50" s="10">
        <v>436</v>
      </c>
      <c r="AX50" s="10">
        <v>435</v>
      </c>
      <c r="AY50" s="10">
        <v>442</v>
      </c>
      <c r="AZ50" s="10">
        <v>436</v>
      </c>
      <c r="BA50" s="10">
        <v>444</v>
      </c>
      <c r="BB50" s="10">
        <v>438</v>
      </c>
      <c r="BC50" s="10">
        <v>434</v>
      </c>
      <c r="BD50" s="10">
        <v>433</v>
      </c>
      <c r="BE50" s="10">
        <v>444</v>
      </c>
      <c r="BF50" s="10">
        <v>439</v>
      </c>
      <c r="BG50" s="10">
        <v>437</v>
      </c>
      <c r="BH50" s="10">
        <v>438</v>
      </c>
      <c r="BI50" s="10">
        <v>430</v>
      </c>
      <c r="BJ50" s="10">
        <v>442</v>
      </c>
      <c r="BK50" s="10">
        <v>438</v>
      </c>
      <c r="BL50" s="10">
        <v>431</v>
      </c>
      <c r="BM50" s="10">
        <v>447</v>
      </c>
      <c r="BN50" s="10">
        <v>434</v>
      </c>
      <c r="BO50" s="10">
        <v>436</v>
      </c>
      <c r="BP50" s="10">
        <v>435</v>
      </c>
      <c r="BQ50" s="10">
        <v>436</v>
      </c>
      <c r="BR50" s="10">
        <v>435</v>
      </c>
      <c r="BS50" s="10">
        <v>435</v>
      </c>
      <c r="BT50" s="10">
        <v>443</v>
      </c>
      <c r="BU50" s="10">
        <v>406</v>
      </c>
      <c r="BV50" s="10">
        <v>430</v>
      </c>
      <c r="BW50" s="10">
        <v>438</v>
      </c>
      <c r="BX50" s="10">
        <v>435</v>
      </c>
      <c r="BY50" s="10">
        <v>434</v>
      </c>
      <c r="BZ50" s="10">
        <v>409</v>
      </c>
      <c r="CA50" s="10">
        <v>401</v>
      </c>
      <c r="CB50" s="10">
        <v>430</v>
      </c>
      <c r="CC50" s="10">
        <v>426</v>
      </c>
      <c r="CD50" s="10">
        <v>430</v>
      </c>
      <c r="CE50" s="10">
        <v>429</v>
      </c>
      <c r="CF50" s="10">
        <v>428</v>
      </c>
      <c r="CG50" s="10">
        <v>429</v>
      </c>
      <c r="CH50" s="10">
        <v>428</v>
      </c>
      <c r="CI50" s="10">
        <v>429</v>
      </c>
      <c r="CJ50" s="10">
        <v>427</v>
      </c>
      <c r="CK50" s="10">
        <v>426</v>
      </c>
      <c r="CL50" s="10">
        <v>426</v>
      </c>
      <c r="CM50" s="10">
        <v>425</v>
      </c>
      <c r="CN50" s="10">
        <v>425</v>
      </c>
      <c r="CO50" s="10">
        <v>425</v>
      </c>
      <c r="CP50" s="10">
        <v>425</v>
      </c>
      <c r="CQ50" s="10">
        <v>418</v>
      </c>
      <c r="CR50" s="10">
        <v>418</v>
      </c>
      <c r="CS50" s="10">
        <v>426</v>
      </c>
      <c r="CT50" s="10">
        <v>425</v>
      </c>
      <c r="CU50" s="10">
        <v>428</v>
      </c>
      <c r="CV50" s="10">
        <v>427</v>
      </c>
      <c r="CW50" s="10">
        <v>434</v>
      </c>
      <c r="CX50" s="10">
        <v>435</v>
      </c>
      <c r="CY50" s="10">
        <v>436</v>
      </c>
      <c r="CZ50" s="10">
        <v>436</v>
      </c>
      <c r="DA50" s="10">
        <v>437</v>
      </c>
      <c r="DB50" s="10">
        <v>434</v>
      </c>
      <c r="DC50" s="10">
        <v>436</v>
      </c>
      <c r="DD50" s="10">
        <v>436</v>
      </c>
      <c r="DE50" s="10">
        <v>436</v>
      </c>
      <c r="DF50" s="10">
        <v>435</v>
      </c>
      <c r="DG50" s="10">
        <v>433</v>
      </c>
      <c r="DH50" s="10">
        <v>431</v>
      </c>
      <c r="DI50" s="10">
        <v>430</v>
      </c>
      <c r="DJ50" s="10">
        <v>430</v>
      </c>
      <c r="DK50" s="10">
        <v>429</v>
      </c>
      <c r="DL50" s="10">
        <v>429</v>
      </c>
      <c r="DM50" s="10">
        <v>429</v>
      </c>
      <c r="DN50" s="10">
        <v>426</v>
      </c>
      <c r="DO50" s="10">
        <v>426</v>
      </c>
      <c r="DP50" s="10">
        <v>426</v>
      </c>
      <c r="DQ50" s="10">
        <v>425</v>
      </c>
      <c r="DR50" s="10">
        <v>424</v>
      </c>
      <c r="DS50" s="10">
        <v>424</v>
      </c>
      <c r="DT50" s="10">
        <v>418</v>
      </c>
      <c r="DU50" s="10">
        <v>417</v>
      </c>
      <c r="DV50" s="10">
        <v>415</v>
      </c>
      <c r="DW50" s="10">
        <v>413</v>
      </c>
      <c r="DX50" s="10">
        <v>413</v>
      </c>
      <c r="DY50" s="10">
        <v>411</v>
      </c>
      <c r="DZ50" s="10">
        <v>411</v>
      </c>
      <c r="EA50" s="10">
        <v>411</v>
      </c>
      <c r="EB50" s="10">
        <v>411</v>
      </c>
      <c r="EC50" s="10">
        <v>410</v>
      </c>
      <c r="ED50" s="10">
        <v>410</v>
      </c>
      <c r="EE50" s="10">
        <v>410</v>
      </c>
      <c r="EF50" s="10">
        <v>410</v>
      </c>
      <c r="EG50" s="10">
        <v>411</v>
      </c>
      <c r="EH50" s="10">
        <v>411</v>
      </c>
      <c r="EI50" s="10">
        <v>411</v>
      </c>
      <c r="EJ50" s="10">
        <v>411</v>
      </c>
      <c r="EK50" s="10">
        <v>412</v>
      </c>
      <c r="EL50" s="10">
        <v>412</v>
      </c>
      <c r="EM50" s="10">
        <v>413</v>
      </c>
      <c r="EN50" s="10">
        <v>413</v>
      </c>
      <c r="EO50" s="10">
        <v>415</v>
      </c>
      <c r="EP50" s="10">
        <v>416</v>
      </c>
      <c r="EQ50" s="10">
        <v>409</v>
      </c>
      <c r="ER50" s="10">
        <v>411</v>
      </c>
      <c r="ES50" s="10">
        <v>409</v>
      </c>
      <c r="ET50" s="10">
        <v>406</v>
      </c>
      <c r="EU50" s="10">
        <v>406</v>
      </c>
      <c r="EV50" s="10">
        <v>407</v>
      </c>
      <c r="EW50" s="10">
        <v>408</v>
      </c>
      <c r="EX50" s="10">
        <v>409</v>
      </c>
      <c r="EY50" s="10">
        <v>412</v>
      </c>
      <c r="EZ50" s="10">
        <v>416</v>
      </c>
      <c r="FA50" s="10">
        <v>422</v>
      </c>
      <c r="FB50" s="10">
        <v>422</v>
      </c>
      <c r="FC50" s="10">
        <v>422</v>
      </c>
      <c r="FD50" s="10">
        <v>453</v>
      </c>
      <c r="FE50" s="10">
        <v>445</v>
      </c>
      <c r="FF50" s="10">
        <v>445</v>
      </c>
      <c r="FG50" s="10">
        <v>445</v>
      </c>
      <c r="FH50" s="10">
        <v>445</v>
      </c>
      <c r="FI50" s="10"/>
      <c r="FJ50" s="10"/>
    </row>
    <row r="51" spans="1:166" x14ac:dyDescent="0.2">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row>
    <row r="52" spans="1:166" x14ac:dyDescent="0.2">
      <c r="A52" t="s">
        <v>176</v>
      </c>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row>
    <row r="53" spans="1:166" x14ac:dyDescent="0.2">
      <c r="A53" t="s">
        <v>171</v>
      </c>
      <c r="B53" t="s">
        <v>177</v>
      </c>
      <c r="C53" s="10">
        <v>290920</v>
      </c>
      <c r="D53" s="10">
        <v>290419</v>
      </c>
      <c r="E53" s="10">
        <v>291190</v>
      </c>
      <c r="F53" s="10">
        <v>290841</v>
      </c>
      <c r="G53" s="10">
        <v>291438</v>
      </c>
      <c r="H53" s="10">
        <v>291163</v>
      </c>
      <c r="I53" s="10">
        <v>291245</v>
      </c>
      <c r="J53" s="10">
        <v>291732</v>
      </c>
      <c r="K53" s="10">
        <v>291924</v>
      </c>
      <c r="L53" s="10">
        <v>291584</v>
      </c>
      <c r="M53" s="10">
        <v>292265</v>
      </c>
      <c r="N53" s="10">
        <v>291857</v>
      </c>
      <c r="O53" s="10">
        <v>292690</v>
      </c>
      <c r="P53" s="10">
        <v>292217</v>
      </c>
      <c r="Q53" s="10">
        <v>292556</v>
      </c>
      <c r="R53" s="10">
        <v>292385</v>
      </c>
      <c r="S53" s="10">
        <v>292682</v>
      </c>
      <c r="T53" s="10">
        <v>292387</v>
      </c>
      <c r="U53" s="10">
        <v>292747</v>
      </c>
      <c r="V53" s="10">
        <v>293099</v>
      </c>
      <c r="W53" s="10">
        <v>292876</v>
      </c>
      <c r="X53" s="10">
        <v>293055</v>
      </c>
      <c r="Y53" s="10">
        <v>292844</v>
      </c>
      <c r="Z53" s="10">
        <v>293549</v>
      </c>
      <c r="AA53" s="28">
        <v>294104</v>
      </c>
      <c r="AB53" s="28">
        <v>293343</v>
      </c>
      <c r="AC53" s="28">
        <v>293763</v>
      </c>
      <c r="AD53" s="28">
        <v>293735</v>
      </c>
      <c r="AE53" s="28">
        <v>293511</v>
      </c>
      <c r="AF53" s="28">
        <v>293913</v>
      </c>
      <c r="AG53" s="28">
        <v>293363</v>
      </c>
      <c r="AH53" s="28">
        <v>292714</v>
      </c>
      <c r="AI53" s="28">
        <v>293662</v>
      </c>
      <c r="AJ53" s="28">
        <v>293107</v>
      </c>
      <c r="AK53" s="28">
        <v>292641</v>
      </c>
      <c r="AL53" s="28">
        <v>292705</v>
      </c>
      <c r="AM53" s="28">
        <v>294086</v>
      </c>
      <c r="AN53" s="28">
        <v>293511</v>
      </c>
      <c r="AO53" s="28">
        <v>293911</v>
      </c>
      <c r="AP53" s="28">
        <v>293717</v>
      </c>
      <c r="AQ53" s="28">
        <v>293708</v>
      </c>
      <c r="AR53" s="28">
        <v>292816</v>
      </c>
      <c r="AS53" s="28">
        <v>293904</v>
      </c>
      <c r="AT53" s="28">
        <v>293647</v>
      </c>
      <c r="AU53" s="28">
        <v>294096</v>
      </c>
      <c r="AV53" s="28">
        <v>293974</v>
      </c>
      <c r="AW53" s="28">
        <v>293768</v>
      </c>
      <c r="AX53" s="28">
        <v>294337</v>
      </c>
      <c r="AY53" s="28">
        <v>294473</v>
      </c>
      <c r="AZ53" s="28">
        <v>294216</v>
      </c>
      <c r="BA53" s="28">
        <v>294938</v>
      </c>
      <c r="BB53" s="28">
        <v>294794</v>
      </c>
      <c r="BC53" s="28">
        <v>294040</v>
      </c>
      <c r="BD53" s="28">
        <v>294440</v>
      </c>
      <c r="BE53" s="28">
        <v>294274</v>
      </c>
      <c r="BF53" s="28">
        <v>294841</v>
      </c>
      <c r="BG53" s="28">
        <v>295374</v>
      </c>
      <c r="BH53" s="28">
        <v>294965</v>
      </c>
      <c r="BI53" s="28">
        <v>295032</v>
      </c>
      <c r="BJ53" s="28">
        <v>295504</v>
      </c>
      <c r="BK53" s="28">
        <v>295556</v>
      </c>
      <c r="BL53" s="28">
        <v>295140</v>
      </c>
      <c r="BM53" s="28">
        <v>295621</v>
      </c>
      <c r="BN53" s="28">
        <v>295589</v>
      </c>
      <c r="BO53" s="28">
        <v>295644</v>
      </c>
      <c r="BP53" s="28">
        <v>295742</v>
      </c>
      <c r="BQ53" s="28">
        <v>295258</v>
      </c>
      <c r="BR53" s="28">
        <v>295783</v>
      </c>
      <c r="BS53" s="28">
        <v>296269</v>
      </c>
      <c r="BT53" s="28">
        <v>295906</v>
      </c>
      <c r="BU53" s="28">
        <v>296577</v>
      </c>
      <c r="BV53" s="28">
        <v>295949</v>
      </c>
      <c r="BW53" s="28">
        <v>296924</v>
      </c>
      <c r="BX53" s="28">
        <v>296887</v>
      </c>
      <c r="BY53" s="28">
        <v>296803</v>
      </c>
      <c r="BZ53" s="28">
        <v>296731</v>
      </c>
      <c r="CA53" s="28">
        <v>297245</v>
      </c>
      <c r="CB53" s="28">
        <v>296918</v>
      </c>
      <c r="CC53" s="28">
        <v>296894</v>
      </c>
      <c r="CD53" s="28">
        <v>296914</v>
      </c>
      <c r="CE53" s="28">
        <v>297006</v>
      </c>
      <c r="CF53" s="28">
        <v>297093</v>
      </c>
      <c r="CG53" s="28">
        <v>296972</v>
      </c>
      <c r="CH53" s="28">
        <v>297139</v>
      </c>
      <c r="CI53" s="28">
        <v>297335</v>
      </c>
      <c r="CJ53" s="28">
        <v>297461</v>
      </c>
      <c r="CK53" s="28">
        <v>297885</v>
      </c>
      <c r="CL53" s="28">
        <v>298392</v>
      </c>
      <c r="CM53" s="28">
        <v>298687</v>
      </c>
      <c r="CN53" s="28">
        <v>298677</v>
      </c>
      <c r="CO53" s="28">
        <v>299028</v>
      </c>
      <c r="CP53" s="28">
        <v>298933</v>
      </c>
      <c r="CQ53" s="28">
        <v>298869</v>
      </c>
      <c r="CR53" s="28">
        <v>299048</v>
      </c>
      <c r="CS53" s="28">
        <v>299002</v>
      </c>
      <c r="CT53" s="28">
        <v>299140</v>
      </c>
      <c r="CU53" s="28">
        <v>299313</v>
      </c>
      <c r="CV53" s="28">
        <v>299308</v>
      </c>
      <c r="CW53" s="28">
        <v>299590</v>
      </c>
      <c r="CX53" s="28">
        <v>300091</v>
      </c>
      <c r="CY53" s="28">
        <v>300393</v>
      </c>
      <c r="CZ53" s="28">
        <v>300329</v>
      </c>
      <c r="DA53" s="28">
        <v>300330</v>
      </c>
      <c r="DB53" s="28">
        <v>300258</v>
      </c>
      <c r="DC53" s="28">
        <v>300619</v>
      </c>
      <c r="DD53" s="28">
        <v>301071</v>
      </c>
      <c r="DE53" s="28">
        <v>301111</v>
      </c>
      <c r="DF53" s="28">
        <v>301559</v>
      </c>
      <c r="DG53" s="28">
        <v>301685</v>
      </c>
      <c r="DH53" s="28">
        <v>301786</v>
      </c>
      <c r="DI53" s="28">
        <v>301937</v>
      </c>
      <c r="DJ53" s="28">
        <v>301982</v>
      </c>
      <c r="DK53" s="28">
        <v>301969</v>
      </c>
      <c r="DL53" s="28">
        <v>302178</v>
      </c>
      <c r="DM53" s="28">
        <v>302207</v>
      </c>
      <c r="DN53" s="28">
        <v>302120</v>
      </c>
      <c r="DO53" s="28">
        <v>302275</v>
      </c>
      <c r="DP53" s="28">
        <v>302329</v>
      </c>
      <c r="DQ53" s="28">
        <v>302395</v>
      </c>
      <c r="DR53" s="28">
        <v>302610</v>
      </c>
      <c r="DS53" s="28">
        <v>302686</v>
      </c>
      <c r="DT53" s="28">
        <v>302854</v>
      </c>
      <c r="DU53" s="28">
        <v>303006</v>
      </c>
      <c r="DV53" s="28">
        <v>303240</v>
      </c>
      <c r="DW53" s="28">
        <v>303328</v>
      </c>
      <c r="DX53" s="28">
        <v>303315</v>
      </c>
      <c r="DY53" s="28">
        <v>303321</v>
      </c>
      <c r="DZ53" s="28">
        <v>303639</v>
      </c>
      <c r="EA53" s="28">
        <v>303688</v>
      </c>
      <c r="EB53" s="28">
        <v>303702</v>
      </c>
      <c r="EC53" s="28">
        <v>303879</v>
      </c>
      <c r="ED53" s="28">
        <v>303928</v>
      </c>
      <c r="EE53" s="28">
        <v>304081</v>
      </c>
      <c r="EF53" s="28">
        <v>303994</v>
      </c>
      <c r="EG53" s="28">
        <v>304303</v>
      </c>
      <c r="EH53" s="28">
        <v>304248</v>
      </c>
      <c r="EI53" s="28">
        <v>304359</v>
      </c>
      <c r="EJ53" s="28">
        <v>304339</v>
      </c>
      <c r="EK53" s="28">
        <v>304384</v>
      </c>
      <c r="EL53" s="28">
        <v>304496</v>
      </c>
      <c r="EM53" s="28">
        <v>304466</v>
      </c>
      <c r="EN53" s="28">
        <v>304531</v>
      </c>
      <c r="EO53" s="28">
        <v>304487</v>
      </c>
      <c r="EP53" s="28">
        <v>304616</v>
      </c>
      <c r="EQ53" s="28">
        <v>304796</v>
      </c>
      <c r="ER53" s="28">
        <v>304703</v>
      </c>
      <c r="ES53" s="28">
        <v>304837</v>
      </c>
      <c r="ET53" s="28">
        <v>304960</v>
      </c>
      <c r="EU53" s="28">
        <v>304982</v>
      </c>
      <c r="EV53" s="28">
        <v>304964</v>
      </c>
      <c r="EW53" s="28">
        <v>304964</v>
      </c>
      <c r="EX53" s="28">
        <v>305029</v>
      </c>
      <c r="EY53" s="28">
        <v>304966</v>
      </c>
      <c r="EZ53" s="28">
        <v>305196</v>
      </c>
      <c r="FA53" s="28">
        <v>305075</v>
      </c>
      <c r="FB53" s="28">
        <v>305111</v>
      </c>
      <c r="FC53" s="28">
        <v>305287</v>
      </c>
      <c r="FD53" s="28">
        <v>305249</v>
      </c>
      <c r="FE53" s="28">
        <v>305394</v>
      </c>
      <c r="FF53" s="28">
        <v>305470</v>
      </c>
      <c r="FG53" s="28">
        <v>305547</v>
      </c>
      <c r="FH53" s="28">
        <v>305562</v>
      </c>
      <c r="FI53" s="28"/>
      <c r="FJ53" s="28"/>
    </row>
    <row r="54" spans="1:166" x14ac:dyDescent="0.2">
      <c r="A54" t="s">
        <v>173</v>
      </c>
      <c r="B54" t="s">
        <v>177</v>
      </c>
      <c r="C54" s="10">
        <v>257789</v>
      </c>
      <c r="D54" s="10">
        <v>257208</v>
      </c>
      <c r="E54" s="10">
        <v>257971</v>
      </c>
      <c r="F54" s="10">
        <v>257760</v>
      </c>
      <c r="G54" s="10">
        <v>258023</v>
      </c>
      <c r="H54" s="10">
        <v>257805</v>
      </c>
      <c r="I54" s="10">
        <v>257944</v>
      </c>
      <c r="J54" s="10">
        <v>258271</v>
      </c>
      <c r="K54" s="10">
        <v>258571</v>
      </c>
      <c r="L54" s="10">
        <v>258268</v>
      </c>
      <c r="M54" s="10">
        <v>258880</v>
      </c>
      <c r="N54" s="10">
        <v>258486</v>
      </c>
      <c r="O54" s="10">
        <v>259195</v>
      </c>
      <c r="P54" s="10">
        <v>258788</v>
      </c>
      <c r="Q54" s="10">
        <v>259161</v>
      </c>
      <c r="R54" s="10">
        <v>258979</v>
      </c>
      <c r="S54" s="10">
        <v>259281</v>
      </c>
      <c r="T54" s="10">
        <v>258878</v>
      </c>
      <c r="U54" s="10">
        <v>259247</v>
      </c>
      <c r="V54" s="10">
        <v>259431</v>
      </c>
      <c r="W54" s="10">
        <v>259373</v>
      </c>
      <c r="X54" s="10">
        <v>259451</v>
      </c>
      <c r="Y54" s="10">
        <v>259372</v>
      </c>
      <c r="Z54" s="10">
        <v>260004</v>
      </c>
      <c r="AA54" s="10">
        <v>260430</v>
      </c>
      <c r="AB54" s="10">
        <v>259845</v>
      </c>
      <c r="AC54" s="10">
        <v>260243</v>
      </c>
      <c r="AD54" s="10">
        <v>260203</v>
      </c>
      <c r="AE54" s="10">
        <v>259950</v>
      </c>
      <c r="AF54" s="10">
        <v>259416</v>
      </c>
      <c r="AG54" s="10">
        <v>259829</v>
      </c>
      <c r="AH54" s="10">
        <v>259494</v>
      </c>
      <c r="AI54" s="10">
        <v>260197</v>
      </c>
      <c r="AJ54" s="10">
        <v>259805</v>
      </c>
      <c r="AK54" s="10">
        <v>259255</v>
      </c>
      <c r="AL54" s="10">
        <v>259416</v>
      </c>
      <c r="AM54" s="10">
        <v>260591</v>
      </c>
      <c r="AN54" s="10">
        <v>260214</v>
      </c>
      <c r="AO54" s="10">
        <v>260577</v>
      </c>
      <c r="AP54" s="10">
        <v>260511</v>
      </c>
      <c r="AQ54" s="10">
        <v>260373</v>
      </c>
      <c r="AR54" s="10">
        <v>259682</v>
      </c>
      <c r="AS54" s="10">
        <v>260572</v>
      </c>
      <c r="AT54" s="10">
        <v>260435</v>
      </c>
      <c r="AU54" s="10">
        <v>260818</v>
      </c>
      <c r="AV54" s="10">
        <v>260707</v>
      </c>
      <c r="AW54" s="10">
        <v>260700</v>
      </c>
      <c r="AX54" s="10">
        <v>261144</v>
      </c>
      <c r="AY54" s="10">
        <v>261255</v>
      </c>
      <c r="AZ54" s="10">
        <v>261074</v>
      </c>
      <c r="BA54" s="10">
        <v>261588</v>
      </c>
      <c r="BB54" s="10">
        <v>261607</v>
      </c>
      <c r="BC54" s="10">
        <v>260968</v>
      </c>
      <c r="BD54" s="10">
        <v>261289</v>
      </c>
      <c r="BE54" s="10">
        <v>261183</v>
      </c>
      <c r="BF54" s="10">
        <v>261710</v>
      </c>
      <c r="BG54" s="10">
        <v>262121</v>
      </c>
      <c r="BH54" s="10">
        <v>261879</v>
      </c>
      <c r="BI54" s="10">
        <v>261966</v>
      </c>
      <c r="BJ54" s="10">
        <v>262176</v>
      </c>
      <c r="BK54" s="10">
        <v>262292</v>
      </c>
      <c r="BL54" s="10">
        <v>261978</v>
      </c>
      <c r="BM54" s="10">
        <v>262205</v>
      </c>
      <c r="BN54" s="10">
        <v>262345</v>
      </c>
      <c r="BO54" s="10">
        <v>262460</v>
      </c>
      <c r="BP54" s="10">
        <v>262652</v>
      </c>
      <c r="BQ54" s="10">
        <v>262296</v>
      </c>
      <c r="BR54" s="10">
        <v>262774</v>
      </c>
      <c r="BS54" s="10">
        <v>263017</v>
      </c>
      <c r="BT54" s="10">
        <v>262682</v>
      </c>
      <c r="BU54" s="10">
        <v>263348</v>
      </c>
      <c r="BV54" s="10">
        <v>262959</v>
      </c>
      <c r="BW54" s="10">
        <v>263642</v>
      </c>
      <c r="BX54" s="10">
        <v>263728</v>
      </c>
      <c r="BY54" s="10">
        <v>263678</v>
      </c>
      <c r="BZ54" s="10">
        <v>263646</v>
      </c>
      <c r="CA54" s="10">
        <v>263957</v>
      </c>
      <c r="CB54" s="10">
        <v>263730</v>
      </c>
      <c r="CC54" s="10">
        <v>263784</v>
      </c>
      <c r="CD54" s="10">
        <v>263788</v>
      </c>
      <c r="CE54" s="10">
        <v>263963</v>
      </c>
      <c r="CF54" s="10">
        <v>264054</v>
      </c>
      <c r="CG54" s="10">
        <v>263960</v>
      </c>
      <c r="CH54" s="10">
        <v>264076</v>
      </c>
      <c r="CI54" s="10">
        <v>264272</v>
      </c>
      <c r="CJ54" s="10">
        <v>264449</v>
      </c>
      <c r="CK54" s="10">
        <v>264908</v>
      </c>
      <c r="CL54" s="10">
        <v>265368</v>
      </c>
      <c r="CM54" s="10">
        <v>265524</v>
      </c>
      <c r="CN54" s="10">
        <v>265529</v>
      </c>
      <c r="CO54" s="10">
        <v>265778</v>
      </c>
      <c r="CP54" s="10">
        <v>265710</v>
      </c>
      <c r="CQ54" s="10">
        <v>265662</v>
      </c>
      <c r="CR54" s="10">
        <v>265847</v>
      </c>
      <c r="CS54" s="10">
        <v>265787</v>
      </c>
      <c r="CT54" s="10">
        <v>265778</v>
      </c>
      <c r="CU54" s="10">
        <v>265973</v>
      </c>
      <c r="CV54" s="10">
        <v>266055</v>
      </c>
      <c r="CW54" s="10">
        <v>266306</v>
      </c>
      <c r="CX54" s="10">
        <v>266477</v>
      </c>
      <c r="CY54" s="10">
        <v>266661</v>
      </c>
      <c r="CZ54" s="10">
        <v>266694</v>
      </c>
      <c r="DA54" s="10">
        <v>267058</v>
      </c>
      <c r="DB54" s="10">
        <v>267073</v>
      </c>
      <c r="DC54" s="10">
        <v>267414</v>
      </c>
      <c r="DD54" s="10">
        <v>267618</v>
      </c>
      <c r="DE54" s="10">
        <v>267777</v>
      </c>
      <c r="DF54" s="10">
        <v>268058</v>
      </c>
      <c r="DG54" s="10">
        <v>268347</v>
      </c>
      <c r="DH54" s="10">
        <v>268461</v>
      </c>
      <c r="DI54" s="10">
        <v>268645</v>
      </c>
      <c r="DJ54" s="10">
        <v>268749</v>
      </c>
      <c r="DK54" s="10">
        <v>268739</v>
      </c>
      <c r="DL54" s="10">
        <v>268927</v>
      </c>
      <c r="DM54" s="10">
        <v>268953</v>
      </c>
      <c r="DN54" s="10">
        <v>268899</v>
      </c>
      <c r="DO54" s="10">
        <v>269033</v>
      </c>
      <c r="DP54" s="10">
        <v>269070</v>
      </c>
      <c r="DQ54" s="10">
        <v>269129</v>
      </c>
      <c r="DR54" s="10">
        <v>269231</v>
      </c>
      <c r="DS54" s="10">
        <v>269304</v>
      </c>
      <c r="DT54" s="10">
        <v>269512</v>
      </c>
      <c r="DU54" s="10">
        <v>269586</v>
      </c>
      <c r="DV54" s="10">
        <v>269460</v>
      </c>
      <c r="DW54" s="10">
        <v>269601</v>
      </c>
      <c r="DX54" s="10">
        <v>269941</v>
      </c>
      <c r="DY54" s="10">
        <v>269857</v>
      </c>
      <c r="DZ54" s="10">
        <v>270172</v>
      </c>
      <c r="EA54" s="10">
        <v>270210</v>
      </c>
      <c r="EB54" s="10">
        <v>270205</v>
      </c>
      <c r="EC54" s="10">
        <v>270363</v>
      </c>
      <c r="ED54" s="10">
        <v>270467</v>
      </c>
      <c r="EE54" s="10">
        <v>270589</v>
      </c>
      <c r="EF54" s="10">
        <v>270594</v>
      </c>
      <c r="EG54" s="10">
        <v>270853</v>
      </c>
      <c r="EH54" s="10">
        <v>270803</v>
      </c>
      <c r="EI54" s="10">
        <v>270932</v>
      </c>
      <c r="EJ54" s="10">
        <v>270819</v>
      </c>
      <c r="EK54" s="10">
        <v>270834</v>
      </c>
      <c r="EL54" s="10">
        <v>270955</v>
      </c>
      <c r="EM54" s="10">
        <v>270963</v>
      </c>
      <c r="EN54" s="10">
        <v>271109</v>
      </c>
      <c r="EO54" s="10">
        <v>271054</v>
      </c>
      <c r="EP54" s="10">
        <v>271078</v>
      </c>
      <c r="EQ54" s="10">
        <v>271272</v>
      </c>
      <c r="ER54" s="10">
        <v>271248</v>
      </c>
      <c r="ES54" s="10">
        <v>271422</v>
      </c>
      <c r="ET54" s="10">
        <v>271545</v>
      </c>
      <c r="EU54" s="10">
        <v>271556</v>
      </c>
      <c r="EV54" s="10">
        <v>271549</v>
      </c>
      <c r="EW54" s="10">
        <v>271555</v>
      </c>
      <c r="EX54" s="10">
        <v>271639</v>
      </c>
      <c r="EY54" s="10">
        <v>271567</v>
      </c>
      <c r="EZ54" s="10">
        <v>271816</v>
      </c>
      <c r="FA54" s="10">
        <v>271747</v>
      </c>
      <c r="FB54" s="10">
        <v>271806</v>
      </c>
      <c r="FC54" s="10">
        <v>271982</v>
      </c>
      <c r="FD54" s="10">
        <v>271926</v>
      </c>
      <c r="FE54" s="10">
        <v>272066</v>
      </c>
      <c r="FF54" s="10">
        <v>272119</v>
      </c>
      <c r="FG54" s="10">
        <v>272101</v>
      </c>
      <c r="FH54" s="10">
        <v>272085</v>
      </c>
      <c r="FI54" s="10"/>
      <c r="FJ54" s="10"/>
    </row>
    <row r="55" spans="1:166" x14ac:dyDescent="0.2">
      <c r="A55" t="s">
        <v>174</v>
      </c>
      <c r="B55" t="s">
        <v>177</v>
      </c>
      <c r="C55" s="10">
        <v>33002</v>
      </c>
      <c r="D55" s="10">
        <v>33084</v>
      </c>
      <c r="E55" s="10">
        <v>33090</v>
      </c>
      <c r="F55" s="10">
        <v>32954</v>
      </c>
      <c r="G55" s="10">
        <v>33287</v>
      </c>
      <c r="H55" s="10">
        <v>33229</v>
      </c>
      <c r="I55" s="10">
        <v>33173</v>
      </c>
      <c r="J55" s="10">
        <v>33334</v>
      </c>
      <c r="K55" s="10">
        <v>33229</v>
      </c>
      <c r="L55" s="10">
        <v>33190</v>
      </c>
      <c r="M55" s="10">
        <v>33257</v>
      </c>
      <c r="N55" s="10">
        <v>33244</v>
      </c>
      <c r="O55" s="10">
        <v>33370</v>
      </c>
      <c r="P55" s="10">
        <v>33304</v>
      </c>
      <c r="Q55" s="10">
        <v>33271</v>
      </c>
      <c r="R55" s="10">
        <v>33279</v>
      </c>
      <c r="S55" s="10">
        <v>33277</v>
      </c>
      <c r="T55" s="10">
        <v>33385</v>
      </c>
      <c r="U55" s="10">
        <v>33376</v>
      </c>
      <c r="V55" s="10">
        <v>33543</v>
      </c>
      <c r="W55" s="10">
        <v>33379</v>
      </c>
      <c r="X55" s="10">
        <v>33476</v>
      </c>
      <c r="Y55" s="10">
        <v>33349</v>
      </c>
      <c r="Z55" s="10">
        <v>33428</v>
      </c>
      <c r="AA55" s="10">
        <v>33539</v>
      </c>
      <c r="AB55" s="10">
        <v>33374</v>
      </c>
      <c r="AC55" s="10">
        <v>33392</v>
      </c>
      <c r="AD55" s="10">
        <v>33407</v>
      </c>
      <c r="AE55" s="10">
        <v>33438</v>
      </c>
      <c r="AF55" s="10">
        <v>34371</v>
      </c>
      <c r="AG55" s="10">
        <v>33412</v>
      </c>
      <c r="AH55" s="10">
        <v>33095</v>
      </c>
      <c r="AI55" s="10">
        <v>33337</v>
      </c>
      <c r="AJ55" s="10">
        <v>33177</v>
      </c>
      <c r="AK55" s="10">
        <v>33263</v>
      </c>
      <c r="AL55" s="10">
        <v>33165</v>
      </c>
      <c r="AM55" s="10">
        <v>33372</v>
      </c>
      <c r="AN55" s="10">
        <v>33168</v>
      </c>
      <c r="AO55" s="10">
        <v>33211</v>
      </c>
      <c r="AP55" s="10">
        <v>33079</v>
      </c>
      <c r="AQ55" s="10">
        <v>33213</v>
      </c>
      <c r="AR55" s="10">
        <v>33014</v>
      </c>
      <c r="AS55" s="10">
        <v>33202</v>
      </c>
      <c r="AT55" s="10">
        <v>33087</v>
      </c>
      <c r="AU55" s="10">
        <v>33151</v>
      </c>
      <c r="AV55" s="10">
        <v>33141</v>
      </c>
      <c r="AW55" s="10">
        <v>32944</v>
      </c>
      <c r="AX55" s="10">
        <v>33070</v>
      </c>
      <c r="AY55" s="10">
        <v>33091</v>
      </c>
      <c r="AZ55" s="10">
        <v>33019</v>
      </c>
      <c r="BA55" s="10">
        <v>33219</v>
      </c>
      <c r="BB55" s="10">
        <v>33062</v>
      </c>
      <c r="BC55" s="10">
        <v>32951</v>
      </c>
      <c r="BD55" s="10">
        <v>33031</v>
      </c>
      <c r="BE55" s="10">
        <v>32959</v>
      </c>
      <c r="BF55" s="10">
        <v>33006</v>
      </c>
      <c r="BG55" s="10">
        <v>33129</v>
      </c>
      <c r="BH55" s="10">
        <v>32961</v>
      </c>
      <c r="BI55" s="10">
        <v>32949</v>
      </c>
      <c r="BJ55" s="10">
        <v>33199</v>
      </c>
      <c r="BK55" s="10">
        <v>33139</v>
      </c>
      <c r="BL55" s="10">
        <v>33043</v>
      </c>
      <c r="BM55" s="10">
        <v>33283</v>
      </c>
      <c r="BN55" s="10">
        <v>33123</v>
      </c>
      <c r="BO55" s="10">
        <v>33061</v>
      </c>
      <c r="BP55" s="10">
        <v>32968</v>
      </c>
      <c r="BQ55" s="10">
        <v>32839</v>
      </c>
      <c r="BR55" s="10">
        <v>32887</v>
      </c>
      <c r="BS55" s="10">
        <v>33130</v>
      </c>
      <c r="BT55" s="10">
        <v>33093</v>
      </c>
      <c r="BU55" s="10">
        <v>33110</v>
      </c>
      <c r="BV55" s="10">
        <v>32863</v>
      </c>
      <c r="BW55" s="10">
        <v>33152</v>
      </c>
      <c r="BX55" s="10">
        <v>33035</v>
      </c>
      <c r="BY55" s="10">
        <v>33001</v>
      </c>
      <c r="BZ55" s="10">
        <v>32962</v>
      </c>
      <c r="CA55" s="10">
        <v>33163</v>
      </c>
      <c r="CB55" s="10">
        <v>33063</v>
      </c>
      <c r="CC55" s="10">
        <v>32987</v>
      </c>
      <c r="CD55" s="10">
        <v>32999</v>
      </c>
      <c r="CE55" s="10">
        <v>32917</v>
      </c>
      <c r="CF55" s="10">
        <v>32914</v>
      </c>
      <c r="CG55" s="10">
        <v>32886</v>
      </c>
      <c r="CH55" s="10">
        <v>32938</v>
      </c>
      <c r="CI55" s="10">
        <v>32937</v>
      </c>
      <c r="CJ55" s="10">
        <v>32888</v>
      </c>
      <c r="CK55" s="10">
        <v>32854</v>
      </c>
      <c r="CL55" s="10">
        <v>32901</v>
      </c>
      <c r="CM55" s="10">
        <v>33040</v>
      </c>
      <c r="CN55" s="10">
        <v>33024</v>
      </c>
      <c r="CO55" s="10">
        <v>33126</v>
      </c>
      <c r="CP55" s="10">
        <v>33099</v>
      </c>
      <c r="CQ55" s="10">
        <v>33087</v>
      </c>
      <c r="CR55" s="10">
        <v>33080</v>
      </c>
      <c r="CS55" s="10">
        <v>33093</v>
      </c>
      <c r="CT55" s="10">
        <v>33242</v>
      </c>
      <c r="CU55" s="10">
        <v>33220</v>
      </c>
      <c r="CV55" s="10">
        <v>33139</v>
      </c>
      <c r="CW55" s="10">
        <v>33166</v>
      </c>
      <c r="CX55" s="10">
        <v>33495</v>
      </c>
      <c r="CY55" s="10">
        <v>33612</v>
      </c>
      <c r="CZ55" s="10">
        <v>33515</v>
      </c>
      <c r="DA55" s="10">
        <v>33152</v>
      </c>
      <c r="DB55" s="10">
        <v>33067</v>
      </c>
      <c r="DC55" s="10">
        <v>33085</v>
      </c>
      <c r="DD55" s="10">
        <v>33333</v>
      </c>
      <c r="DE55" s="10">
        <v>33214</v>
      </c>
      <c r="DF55" s="10">
        <v>33382</v>
      </c>
      <c r="DG55" s="10">
        <v>33219</v>
      </c>
      <c r="DH55" s="10">
        <v>33207</v>
      </c>
      <c r="DI55" s="10">
        <v>33175</v>
      </c>
      <c r="DJ55" s="10">
        <v>33115</v>
      </c>
      <c r="DK55" s="10">
        <v>33112</v>
      </c>
      <c r="DL55" s="10">
        <v>33133</v>
      </c>
      <c r="DM55" s="10">
        <v>33136</v>
      </c>
      <c r="DN55" s="10">
        <v>33103</v>
      </c>
      <c r="DO55" s="10">
        <v>33124</v>
      </c>
      <c r="DP55" s="10">
        <v>33141</v>
      </c>
      <c r="DQ55" s="10">
        <v>33148</v>
      </c>
      <c r="DR55" s="10">
        <v>33262</v>
      </c>
      <c r="DS55" s="10">
        <v>33265</v>
      </c>
      <c r="DT55" s="10">
        <v>33225</v>
      </c>
      <c r="DU55" s="10">
        <v>33303</v>
      </c>
      <c r="DV55" s="10">
        <v>33663</v>
      </c>
      <c r="DW55" s="10">
        <v>33610</v>
      </c>
      <c r="DX55" s="10">
        <v>33257</v>
      </c>
      <c r="DY55" s="10">
        <v>33347</v>
      </c>
      <c r="DZ55" s="10">
        <v>33350</v>
      </c>
      <c r="EA55" s="10">
        <v>33361</v>
      </c>
      <c r="EB55" s="10">
        <v>33380</v>
      </c>
      <c r="EC55" s="10">
        <v>33399</v>
      </c>
      <c r="ED55" s="10">
        <v>33344</v>
      </c>
      <c r="EE55" s="10">
        <v>33375</v>
      </c>
      <c r="EF55" s="10">
        <v>33283</v>
      </c>
      <c r="EG55" s="10">
        <v>33333</v>
      </c>
      <c r="EH55" s="10">
        <v>33328</v>
      </c>
      <c r="EI55" s="10">
        <v>33310</v>
      </c>
      <c r="EJ55" s="10">
        <v>33403</v>
      </c>
      <c r="EK55" s="10">
        <v>33433</v>
      </c>
      <c r="EL55" s="10">
        <v>33424</v>
      </c>
      <c r="EM55" s="10">
        <v>33386</v>
      </c>
      <c r="EN55" s="10">
        <v>33305</v>
      </c>
      <c r="EO55" s="10">
        <v>33316</v>
      </c>
      <c r="EP55" s="10">
        <v>33421</v>
      </c>
      <c r="EQ55" s="10">
        <v>33408</v>
      </c>
      <c r="ER55" s="10">
        <v>33338</v>
      </c>
      <c r="ES55" s="10">
        <v>33298</v>
      </c>
      <c r="ET55" s="10">
        <v>33298</v>
      </c>
      <c r="EU55" s="10">
        <v>33309</v>
      </c>
      <c r="EV55" s="10">
        <v>33297</v>
      </c>
      <c r="EW55" s="10">
        <v>33291</v>
      </c>
      <c r="EX55" s="10">
        <v>33272</v>
      </c>
      <c r="EY55" s="10">
        <v>33281</v>
      </c>
      <c r="EZ55" s="10">
        <v>33261</v>
      </c>
      <c r="FA55" s="10">
        <v>33209</v>
      </c>
      <c r="FB55" s="10">
        <v>33186</v>
      </c>
      <c r="FC55" s="10">
        <v>33187</v>
      </c>
      <c r="FD55" s="10">
        <v>33206</v>
      </c>
      <c r="FE55" s="10">
        <v>33209</v>
      </c>
      <c r="FF55" s="10">
        <v>33232</v>
      </c>
      <c r="FG55" s="10">
        <v>33327</v>
      </c>
      <c r="FH55" s="10">
        <v>33358</v>
      </c>
      <c r="FI55" s="10"/>
      <c r="FJ55" s="10"/>
    </row>
    <row r="56" spans="1:166" x14ac:dyDescent="0.2">
      <c r="A56" t="s">
        <v>175</v>
      </c>
      <c r="B56" t="s">
        <v>177</v>
      </c>
      <c r="C56" s="10">
        <v>129</v>
      </c>
      <c r="D56" s="10">
        <v>127</v>
      </c>
      <c r="E56" s="10">
        <v>129</v>
      </c>
      <c r="F56" s="10">
        <v>127</v>
      </c>
      <c r="G56" s="10">
        <v>128</v>
      </c>
      <c r="H56" s="10">
        <v>129</v>
      </c>
      <c r="I56" s="10">
        <v>128</v>
      </c>
      <c r="J56" s="10">
        <v>127</v>
      </c>
      <c r="K56" s="10">
        <v>124</v>
      </c>
      <c r="L56" s="10">
        <v>126</v>
      </c>
      <c r="M56" s="10">
        <v>128</v>
      </c>
      <c r="N56" s="10">
        <v>127</v>
      </c>
      <c r="O56" s="10">
        <v>125</v>
      </c>
      <c r="P56" s="10">
        <v>125</v>
      </c>
      <c r="Q56" s="10">
        <v>124</v>
      </c>
      <c r="R56" s="10">
        <v>127</v>
      </c>
      <c r="S56" s="10">
        <v>124</v>
      </c>
      <c r="T56" s="10">
        <v>124</v>
      </c>
      <c r="U56" s="10">
        <v>124</v>
      </c>
      <c r="V56" s="10">
        <v>125</v>
      </c>
      <c r="W56" s="10">
        <v>124</v>
      </c>
      <c r="X56" s="10">
        <v>128</v>
      </c>
      <c r="Y56" s="10">
        <v>123</v>
      </c>
      <c r="Z56" s="10">
        <v>117</v>
      </c>
      <c r="AA56" s="10">
        <v>135</v>
      </c>
      <c r="AB56" s="10">
        <v>124</v>
      </c>
      <c r="AC56" s="10">
        <v>128</v>
      </c>
      <c r="AD56" s="10">
        <v>125</v>
      </c>
      <c r="AE56" s="10">
        <v>123</v>
      </c>
      <c r="AF56" s="10">
        <v>126</v>
      </c>
      <c r="AG56" s="10">
        <v>122</v>
      </c>
      <c r="AH56" s="10">
        <v>125</v>
      </c>
      <c r="AI56" s="10">
        <v>128</v>
      </c>
      <c r="AJ56" s="10">
        <v>125</v>
      </c>
      <c r="AK56" s="10">
        <v>123</v>
      </c>
      <c r="AL56" s="10">
        <v>124</v>
      </c>
      <c r="AM56" s="10">
        <v>123</v>
      </c>
      <c r="AN56" s="10">
        <v>129</v>
      </c>
      <c r="AO56" s="10">
        <v>123</v>
      </c>
      <c r="AP56" s="10">
        <v>127</v>
      </c>
      <c r="AQ56" s="10">
        <v>122</v>
      </c>
      <c r="AR56" s="10">
        <v>120</v>
      </c>
      <c r="AS56" s="10">
        <v>130</v>
      </c>
      <c r="AT56" s="10">
        <v>125</v>
      </c>
      <c r="AU56" s="10">
        <v>127</v>
      </c>
      <c r="AV56" s="10">
        <v>126</v>
      </c>
      <c r="AW56" s="10">
        <v>124</v>
      </c>
      <c r="AX56" s="10">
        <v>123</v>
      </c>
      <c r="AY56" s="10">
        <v>127</v>
      </c>
      <c r="AZ56" s="10">
        <v>123</v>
      </c>
      <c r="BA56" s="10">
        <v>131</v>
      </c>
      <c r="BB56" s="10">
        <v>125</v>
      </c>
      <c r="BC56" s="10">
        <v>121</v>
      </c>
      <c r="BD56" s="10">
        <v>120</v>
      </c>
      <c r="BE56" s="10">
        <v>132</v>
      </c>
      <c r="BF56" s="10">
        <v>125</v>
      </c>
      <c r="BG56" s="10">
        <v>124</v>
      </c>
      <c r="BH56" s="10">
        <v>125</v>
      </c>
      <c r="BI56" s="10">
        <v>117</v>
      </c>
      <c r="BJ56" s="10">
        <v>129</v>
      </c>
      <c r="BK56" s="10">
        <v>125</v>
      </c>
      <c r="BL56" s="10">
        <v>119</v>
      </c>
      <c r="BM56" s="10">
        <v>133</v>
      </c>
      <c r="BN56" s="10">
        <v>121</v>
      </c>
      <c r="BO56" s="10">
        <v>123</v>
      </c>
      <c r="BP56" s="10">
        <v>122</v>
      </c>
      <c r="BQ56" s="10">
        <v>123</v>
      </c>
      <c r="BR56" s="10">
        <v>122</v>
      </c>
      <c r="BS56" s="10">
        <v>122</v>
      </c>
      <c r="BT56" s="10">
        <v>131</v>
      </c>
      <c r="BU56" s="10">
        <v>119</v>
      </c>
      <c r="BV56" s="10">
        <v>127</v>
      </c>
      <c r="BW56" s="10">
        <v>130</v>
      </c>
      <c r="BX56" s="10">
        <v>124</v>
      </c>
      <c r="BY56" s="10">
        <v>124</v>
      </c>
      <c r="BZ56" s="10">
        <v>123</v>
      </c>
      <c r="CA56" s="10">
        <v>125</v>
      </c>
      <c r="CB56" s="10">
        <v>125</v>
      </c>
      <c r="CC56" s="10">
        <v>123</v>
      </c>
      <c r="CD56" s="10">
        <v>127</v>
      </c>
      <c r="CE56" s="10">
        <v>126</v>
      </c>
      <c r="CF56" s="10">
        <v>125</v>
      </c>
      <c r="CG56" s="10">
        <v>126</v>
      </c>
      <c r="CH56" s="10">
        <v>125</v>
      </c>
      <c r="CI56" s="10">
        <v>126</v>
      </c>
      <c r="CJ56" s="10">
        <v>124</v>
      </c>
      <c r="CK56" s="10">
        <v>123</v>
      </c>
      <c r="CL56" s="10">
        <v>123</v>
      </c>
      <c r="CM56" s="10">
        <v>123</v>
      </c>
      <c r="CN56" s="10">
        <v>124</v>
      </c>
      <c r="CO56" s="10">
        <v>124</v>
      </c>
      <c r="CP56" s="10">
        <v>124</v>
      </c>
      <c r="CQ56" s="10">
        <v>120</v>
      </c>
      <c r="CR56" s="10">
        <v>121</v>
      </c>
      <c r="CS56" s="10">
        <v>122</v>
      </c>
      <c r="CT56" s="10">
        <v>120</v>
      </c>
      <c r="CU56" s="10">
        <v>120</v>
      </c>
      <c r="CV56" s="10">
        <v>114</v>
      </c>
      <c r="CW56" s="10">
        <v>118</v>
      </c>
      <c r="CX56" s="10">
        <v>119</v>
      </c>
      <c r="CY56" s="10">
        <v>120</v>
      </c>
      <c r="CZ56" s="10">
        <v>120</v>
      </c>
      <c r="DA56" s="10">
        <v>120</v>
      </c>
      <c r="DB56" s="10">
        <v>118</v>
      </c>
      <c r="DC56" s="10">
        <v>120</v>
      </c>
      <c r="DD56" s="10">
        <v>120</v>
      </c>
      <c r="DE56" s="10">
        <v>120</v>
      </c>
      <c r="DF56" s="10">
        <v>119</v>
      </c>
      <c r="DG56" s="10">
        <v>119</v>
      </c>
      <c r="DH56" s="10">
        <v>118</v>
      </c>
      <c r="DI56" s="10">
        <v>117</v>
      </c>
      <c r="DJ56" s="10">
        <v>118</v>
      </c>
      <c r="DK56" s="10">
        <v>118</v>
      </c>
      <c r="DL56" s="10">
        <v>118</v>
      </c>
      <c r="DM56" s="10">
        <v>118</v>
      </c>
      <c r="DN56" s="10">
        <v>118</v>
      </c>
      <c r="DO56" s="10">
        <v>118</v>
      </c>
      <c r="DP56" s="10">
        <v>118</v>
      </c>
      <c r="DQ56" s="10">
        <v>118</v>
      </c>
      <c r="DR56" s="10">
        <v>117</v>
      </c>
      <c r="DS56" s="10">
        <v>117</v>
      </c>
      <c r="DT56" s="10">
        <v>117</v>
      </c>
      <c r="DU56" s="10">
        <v>117</v>
      </c>
      <c r="DV56" s="10">
        <v>117</v>
      </c>
      <c r="DW56" s="10">
        <v>117</v>
      </c>
      <c r="DX56" s="10">
        <v>117</v>
      </c>
      <c r="DY56" s="10">
        <v>117</v>
      </c>
      <c r="DZ56" s="10">
        <v>117</v>
      </c>
      <c r="EA56" s="10">
        <v>117</v>
      </c>
      <c r="EB56" s="10">
        <v>117</v>
      </c>
      <c r="EC56" s="10">
        <v>117</v>
      </c>
      <c r="ED56" s="10">
        <v>117</v>
      </c>
      <c r="EE56" s="10">
        <v>117</v>
      </c>
      <c r="EF56" s="10">
        <v>117</v>
      </c>
      <c r="EG56" s="10">
        <v>117</v>
      </c>
      <c r="EH56" s="10">
        <v>117</v>
      </c>
      <c r="EI56" s="10">
        <v>117</v>
      </c>
      <c r="EJ56" s="10">
        <v>117</v>
      </c>
      <c r="EK56" s="10">
        <v>117</v>
      </c>
      <c r="EL56" s="10">
        <v>117</v>
      </c>
      <c r="EM56" s="10">
        <v>117</v>
      </c>
      <c r="EN56" s="10">
        <v>117</v>
      </c>
      <c r="EO56" s="10">
        <v>117</v>
      </c>
      <c r="EP56" s="10">
        <v>117</v>
      </c>
      <c r="EQ56" s="10">
        <v>116</v>
      </c>
      <c r="ER56" s="10">
        <v>117</v>
      </c>
      <c r="ES56" s="10">
        <v>117</v>
      </c>
      <c r="ET56" s="10">
        <v>117</v>
      </c>
      <c r="EU56" s="10">
        <v>117</v>
      </c>
      <c r="EV56" s="10">
        <v>118</v>
      </c>
      <c r="EW56" s="10">
        <v>118</v>
      </c>
      <c r="EX56" s="10">
        <v>118</v>
      </c>
      <c r="EY56" s="10">
        <v>118</v>
      </c>
      <c r="EZ56" s="10">
        <v>119</v>
      </c>
      <c r="FA56" s="10">
        <v>119</v>
      </c>
      <c r="FB56" s="10">
        <v>119</v>
      </c>
      <c r="FC56" s="10">
        <v>118</v>
      </c>
      <c r="FD56" s="10">
        <v>117</v>
      </c>
      <c r="FE56" s="10">
        <v>119</v>
      </c>
      <c r="FF56" s="10">
        <v>119</v>
      </c>
      <c r="FG56" s="10">
        <v>119</v>
      </c>
      <c r="FH56" s="10">
        <v>119</v>
      </c>
      <c r="FI56" s="10"/>
      <c r="FJ56" s="10"/>
    </row>
    <row r="57" spans="1:166" x14ac:dyDescent="0.2">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row>
    <row r="58" spans="1:166" x14ac:dyDescent="0.2">
      <c r="A58" t="s">
        <v>178</v>
      </c>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row>
    <row r="59" spans="1:166" x14ac:dyDescent="0.2">
      <c r="A59" t="s">
        <v>171</v>
      </c>
      <c r="B59" t="s">
        <v>179</v>
      </c>
      <c r="C59" s="10">
        <v>625207474</v>
      </c>
      <c r="D59" s="10">
        <v>552459799</v>
      </c>
      <c r="E59" s="10">
        <v>632595951</v>
      </c>
      <c r="F59" s="10">
        <v>596385377</v>
      </c>
      <c r="G59" s="10">
        <v>625523062</v>
      </c>
      <c r="H59" s="10">
        <v>651970543</v>
      </c>
      <c r="I59" s="10">
        <v>672005573</v>
      </c>
      <c r="J59" s="10">
        <v>707725629</v>
      </c>
      <c r="K59" s="10">
        <v>664130818</v>
      </c>
      <c r="L59" s="10">
        <v>672113862</v>
      </c>
      <c r="M59" s="10">
        <v>652599233</v>
      </c>
      <c r="N59" s="10">
        <v>647887594</v>
      </c>
      <c r="O59" s="10">
        <v>629812414</v>
      </c>
      <c r="P59" s="10">
        <v>549849184</v>
      </c>
      <c r="Q59" s="10">
        <v>636150705</v>
      </c>
      <c r="R59" s="10">
        <v>594324438</v>
      </c>
      <c r="S59" s="10">
        <v>654177624</v>
      </c>
      <c r="T59" s="10">
        <v>647725525</v>
      </c>
      <c r="U59" s="10">
        <v>672415167</v>
      </c>
      <c r="V59" s="10">
        <v>688885978</v>
      </c>
      <c r="W59" s="10">
        <v>663557484</v>
      </c>
      <c r="X59" s="10">
        <v>675470878</v>
      </c>
      <c r="Y59" s="10">
        <v>627333074</v>
      </c>
      <c r="Z59" s="10">
        <v>635652519</v>
      </c>
      <c r="AA59" s="10">
        <v>611032085</v>
      </c>
      <c r="AB59" s="10">
        <v>574787787</v>
      </c>
      <c r="AC59" s="10">
        <v>630758793</v>
      </c>
      <c r="AD59" s="10">
        <v>603455020</v>
      </c>
      <c r="AE59" s="10">
        <v>644258941</v>
      </c>
      <c r="AF59" s="10">
        <v>634045975</v>
      </c>
      <c r="AG59" s="10">
        <v>666307427</v>
      </c>
      <c r="AH59" s="10">
        <v>669146075</v>
      </c>
      <c r="AI59" s="10">
        <v>646676890</v>
      </c>
      <c r="AJ59" s="10">
        <v>653474766</v>
      </c>
      <c r="AK59" s="10">
        <v>612166394</v>
      </c>
      <c r="AL59" s="10">
        <v>609851652</v>
      </c>
      <c r="AM59" s="10">
        <v>586049039</v>
      </c>
      <c r="AN59" s="10">
        <v>524716597</v>
      </c>
      <c r="AO59" s="10">
        <v>576564594</v>
      </c>
      <c r="AP59" s="10">
        <v>568858511</v>
      </c>
      <c r="AQ59" s="10">
        <v>620306346</v>
      </c>
      <c r="AR59" s="10">
        <v>638496440</v>
      </c>
      <c r="AS59" s="10">
        <v>647149143</v>
      </c>
      <c r="AT59" s="10">
        <v>673205710</v>
      </c>
      <c r="AU59" s="10">
        <v>647767186</v>
      </c>
      <c r="AV59" s="10">
        <v>667785679</v>
      </c>
      <c r="AW59" s="10">
        <v>617737892</v>
      </c>
      <c r="AX59" s="10">
        <v>608899986</v>
      </c>
      <c r="AY59" s="10">
        <v>602330181</v>
      </c>
      <c r="AZ59" s="10">
        <v>526888862</v>
      </c>
      <c r="BA59" s="10">
        <v>586300826</v>
      </c>
      <c r="BB59" s="10">
        <v>577908920</v>
      </c>
      <c r="BC59" s="10">
        <v>621601567</v>
      </c>
      <c r="BD59" s="10">
        <v>605717510</v>
      </c>
      <c r="BE59" s="10">
        <v>632147093</v>
      </c>
      <c r="BF59" s="10">
        <v>649864194</v>
      </c>
      <c r="BG59" s="10">
        <v>622295169</v>
      </c>
      <c r="BH59" s="10">
        <v>638775636</v>
      </c>
      <c r="BI59" s="10">
        <v>602438216</v>
      </c>
      <c r="BJ59" s="10">
        <v>610960677</v>
      </c>
      <c r="BK59" s="10">
        <v>604384951</v>
      </c>
      <c r="BL59" s="10">
        <v>561243984</v>
      </c>
      <c r="BM59" s="10">
        <v>619383100</v>
      </c>
      <c r="BN59" s="10">
        <v>592510371</v>
      </c>
      <c r="BO59" s="10">
        <v>622238122</v>
      </c>
      <c r="BP59" s="10">
        <v>577834942</v>
      </c>
      <c r="BQ59" s="10">
        <v>620131781</v>
      </c>
      <c r="BR59" s="10">
        <v>629885378</v>
      </c>
      <c r="BS59" s="10">
        <v>615920569</v>
      </c>
      <c r="BT59" s="10">
        <v>628473364</v>
      </c>
      <c r="BU59" s="10">
        <v>585117243</v>
      </c>
      <c r="BV59" s="10">
        <v>585186753</v>
      </c>
      <c r="BW59" s="10">
        <v>584466181</v>
      </c>
      <c r="BX59" s="10">
        <v>542753962</v>
      </c>
      <c r="BY59" s="10">
        <v>568327389</v>
      </c>
      <c r="BZ59" s="10">
        <v>553472893</v>
      </c>
      <c r="CA59" s="10">
        <v>587851270</v>
      </c>
      <c r="CB59" s="10">
        <v>571895959</v>
      </c>
      <c r="CC59" s="10">
        <v>595362564</v>
      </c>
      <c r="CD59" s="10">
        <v>620818755</v>
      </c>
      <c r="CE59" s="10">
        <v>579907458</v>
      </c>
      <c r="CF59" s="10">
        <v>613302928</v>
      </c>
      <c r="CG59" s="10">
        <v>569356643</v>
      </c>
      <c r="CH59" s="10">
        <v>588479508</v>
      </c>
      <c r="CI59" s="10">
        <v>554504191</v>
      </c>
      <c r="CJ59" s="10">
        <v>493395765</v>
      </c>
      <c r="CK59" s="10">
        <v>543032055</v>
      </c>
      <c r="CL59" s="10">
        <v>553191330</v>
      </c>
      <c r="CM59" s="10">
        <v>585021896</v>
      </c>
      <c r="CN59" s="10">
        <v>564198418</v>
      </c>
      <c r="CO59" s="10">
        <v>607203316</v>
      </c>
      <c r="CP59" s="10">
        <v>612646362</v>
      </c>
      <c r="CQ59" s="10">
        <v>586790810</v>
      </c>
      <c r="CR59" s="10">
        <v>607639216</v>
      </c>
      <c r="CS59" s="10">
        <v>564947817</v>
      </c>
      <c r="CT59" s="10">
        <v>585964584</v>
      </c>
      <c r="CU59" s="10">
        <v>540159587</v>
      </c>
      <c r="CV59" s="10">
        <v>517811821</v>
      </c>
      <c r="CW59" s="10">
        <v>536794140</v>
      </c>
      <c r="CX59" s="10">
        <v>529054447</v>
      </c>
      <c r="CY59" s="10">
        <v>571135363</v>
      </c>
      <c r="CZ59" s="10">
        <v>552099757</v>
      </c>
      <c r="DA59" s="10">
        <v>595865725</v>
      </c>
      <c r="DB59" s="10">
        <v>614071829</v>
      </c>
      <c r="DC59" s="10">
        <v>604712476</v>
      </c>
      <c r="DD59" s="10">
        <v>617960783</v>
      </c>
      <c r="DE59" s="10">
        <v>555598191</v>
      </c>
      <c r="DF59" s="10">
        <v>546400437</v>
      </c>
      <c r="DG59" s="10">
        <v>517356154</v>
      </c>
      <c r="DH59" s="10">
        <v>489556255</v>
      </c>
      <c r="DI59" s="10">
        <v>520246260</v>
      </c>
      <c r="DJ59" s="10">
        <v>530844440</v>
      </c>
      <c r="DK59" s="10">
        <v>538707233</v>
      </c>
      <c r="DL59" s="10">
        <v>545101995</v>
      </c>
      <c r="DM59" s="10">
        <v>609828876</v>
      </c>
      <c r="DN59" s="10">
        <v>642744342</v>
      </c>
      <c r="DO59" s="10">
        <v>621491784</v>
      </c>
      <c r="DP59" s="10">
        <v>589345011</v>
      </c>
      <c r="DQ59" s="10">
        <v>585454671</v>
      </c>
      <c r="DR59" s="10">
        <v>563406290</v>
      </c>
      <c r="DS59" s="10">
        <v>534358112</v>
      </c>
      <c r="DT59" s="10">
        <v>503501240</v>
      </c>
      <c r="DU59" s="10">
        <v>519687292</v>
      </c>
      <c r="DV59" s="10">
        <v>526536670</v>
      </c>
      <c r="DW59" s="10">
        <v>554472569</v>
      </c>
      <c r="DX59" s="10">
        <v>543464705</v>
      </c>
      <c r="DY59" s="10">
        <v>590764392</v>
      </c>
      <c r="DZ59" s="10">
        <v>621970711</v>
      </c>
      <c r="EA59" s="10">
        <v>587666666</v>
      </c>
      <c r="EB59" s="10">
        <v>586055862</v>
      </c>
      <c r="EC59" s="10">
        <v>537129974</v>
      </c>
      <c r="ED59" s="10">
        <v>554587130</v>
      </c>
      <c r="EE59" s="10">
        <v>516735490</v>
      </c>
      <c r="EF59" s="10">
        <v>470188328</v>
      </c>
      <c r="EG59" s="10">
        <v>537828176</v>
      </c>
      <c r="EH59" s="10">
        <v>522992946</v>
      </c>
      <c r="EI59" s="10">
        <v>553098417</v>
      </c>
      <c r="EJ59" s="10">
        <v>547949685</v>
      </c>
      <c r="EK59" s="10">
        <v>586413931</v>
      </c>
      <c r="EL59" s="10">
        <v>605680384</v>
      </c>
      <c r="EM59" s="10">
        <v>583536476</v>
      </c>
      <c r="EN59" s="10">
        <v>587472291</v>
      </c>
      <c r="EO59" s="10">
        <v>529305111</v>
      </c>
      <c r="EP59" s="10">
        <v>507495654</v>
      </c>
      <c r="EQ59" s="10">
        <v>517003269</v>
      </c>
      <c r="ER59" s="10">
        <v>470713436</v>
      </c>
      <c r="ES59" s="10">
        <v>509750484</v>
      </c>
      <c r="ET59" s="10">
        <v>525051003</v>
      </c>
      <c r="EU59" s="10">
        <v>525105406</v>
      </c>
      <c r="EV59" s="10">
        <v>546911981</v>
      </c>
      <c r="EW59" s="10">
        <v>585835897</v>
      </c>
      <c r="EX59" s="10">
        <v>602091249</v>
      </c>
      <c r="EY59" s="10">
        <v>572174359</v>
      </c>
      <c r="EZ59" s="10">
        <v>601777137</v>
      </c>
      <c r="FA59" s="10">
        <v>545609008</v>
      </c>
      <c r="FB59" s="10">
        <v>523646897</v>
      </c>
      <c r="FC59" s="10">
        <v>519873109</v>
      </c>
      <c r="FD59" s="10">
        <v>426951359</v>
      </c>
      <c r="FE59" s="10">
        <v>476900291</v>
      </c>
      <c r="FF59" s="10">
        <v>494861213</v>
      </c>
      <c r="FG59" s="10">
        <v>536579702</v>
      </c>
      <c r="FH59" s="10">
        <v>561226555</v>
      </c>
      <c r="FI59" s="10"/>
      <c r="FJ59" s="10"/>
    </row>
    <row r="60" spans="1:166" x14ac:dyDescent="0.2">
      <c r="A60" t="s">
        <v>173</v>
      </c>
      <c r="B60" t="s">
        <v>179</v>
      </c>
      <c r="C60" s="10">
        <v>178941964</v>
      </c>
      <c r="D60" s="10">
        <v>150504445</v>
      </c>
      <c r="E60" s="10">
        <v>175927557</v>
      </c>
      <c r="F60" s="10">
        <v>168873157</v>
      </c>
      <c r="G60" s="10">
        <v>168187218</v>
      </c>
      <c r="H60" s="10">
        <v>179240101</v>
      </c>
      <c r="I60" s="10">
        <v>186875292</v>
      </c>
      <c r="J60" s="10">
        <v>195087382</v>
      </c>
      <c r="K60" s="10">
        <v>182645922</v>
      </c>
      <c r="L60" s="10">
        <v>186147572</v>
      </c>
      <c r="M60" s="10">
        <v>181089337</v>
      </c>
      <c r="N60" s="10">
        <v>180911855</v>
      </c>
      <c r="O60" s="10">
        <v>181842040</v>
      </c>
      <c r="P60" s="10">
        <v>149277839</v>
      </c>
      <c r="Q60" s="10">
        <v>174759923</v>
      </c>
      <c r="R60" s="10">
        <v>166598607</v>
      </c>
      <c r="S60" s="10">
        <v>176973144</v>
      </c>
      <c r="T60" s="10">
        <v>180851983</v>
      </c>
      <c r="U60" s="10">
        <v>187927623</v>
      </c>
      <c r="V60" s="10">
        <v>195805174</v>
      </c>
      <c r="W60" s="10">
        <v>184516020</v>
      </c>
      <c r="X60" s="10">
        <v>184137519</v>
      </c>
      <c r="Y60" s="10">
        <v>171945074</v>
      </c>
      <c r="Z60" s="10">
        <v>179900211</v>
      </c>
      <c r="AA60" s="10">
        <v>177084936</v>
      </c>
      <c r="AB60" s="10">
        <v>156730140</v>
      </c>
      <c r="AC60" s="10">
        <v>171594764</v>
      </c>
      <c r="AD60" s="10">
        <v>162569637</v>
      </c>
      <c r="AE60" s="10">
        <v>173407464</v>
      </c>
      <c r="AF60" s="10">
        <v>171624468</v>
      </c>
      <c r="AG60" s="10">
        <v>183153015</v>
      </c>
      <c r="AH60" s="10">
        <v>179744729</v>
      </c>
      <c r="AI60" s="10">
        <v>172164965</v>
      </c>
      <c r="AJ60" s="10">
        <v>170619427</v>
      </c>
      <c r="AK60" s="10">
        <v>161600319</v>
      </c>
      <c r="AL60" s="10">
        <v>168434298</v>
      </c>
      <c r="AM60" s="10">
        <v>168364429</v>
      </c>
      <c r="AN60" s="10">
        <v>141291476</v>
      </c>
      <c r="AO60" s="10">
        <v>158546410</v>
      </c>
      <c r="AP60" s="10">
        <v>154367542</v>
      </c>
      <c r="AQ60" s="10">
        <v>166880553</v>
      </c>
      <c r="AR60" s="10">
        <v>175861184</v>
      </c>
      <c r="AS60" s="10">
        <v>176299614</v>
      </c>
      <c r="AT60" s="10">
        <v>185746249</v>
      </c>
      <c r="AU60" s="10">
        <v>176703673</v>
      </c>
      <c r="AV60" s="10">
        <v>183388595</v>
      </c>
      <c r="AW60" s="10">
        <v>171301725</v>
      </c>
      <c r="AX60" s="10">
        <v>166527012</v>
      </c>
      <c r="AY60" s="10">
        <v>172008955</v>
      </c>
      <c r="AZ60" s="10">
        <v>142960491</v>
      </c>
      <c r="BA60" s="10">
        <v>160195318</v>
      </c>
      <c r="BB60" s="10">
        <v>156386316</v>
      </c>
      <c r="BC60" s="10">
        <v>165183541</v>
      </c>
      <c r="BD60" s="10">
        <v>162554291</v>
      </c>
      <c r="BE60" s="10">
        <v>173300847</v>
      </c>
      <c r="BF60" s="10">
        <v>173855710</v>
      </c>
      <c r="BG60" s="10">
        <v>166926178</v>
      </c>
      <c r="BH60" s="10">
        <v>171404332</v>
      </c>
      <c r="BI60" s="10">
        <v>162546358</v>
      </c>
      <c r="BJ60" s="10">
        <v>168420804</v>
      </c>
      <c r="BK60" s="10">
        <v>174468603</v>
      </c>
      <c r="BL60" s="10">
        <v>143857554</v>
      </c>
      <c r="BM60" s="10">
        <v>164018173</v>
      </c>
      <c r="BN60" s="10">
        <v>154080204</v>
      </c>
      <c r="BO60" s="10">
        <v>165895027</v>
      </c>
      <c r="BP60" s="10">
        <v>158078023</v>
      </c>
      <c r="BQ60" s="10">
        <v>165359426</v>
      </c>
      <c r="BR60" s="10">
        <v>167739065</v>
      </c>
      <c r="BS60" s="10">
        <v>160798533</v>
      </c>
      <c r="BT60" s="10">
        <v>163311484</v>
      </c>
      <c r="BU60" s="10">
        <v>151007373</v>
      </c>
      <c r="BV60" s="10">
        <v>156340004</v>
      </c>
      <c r="BW60" s="10">
        <v>160646496</v>
      </c>
      <c r="BX60" s="10">
        <v>136482861</v>
      </c>
      <c r="BY60" s="10">
        <v>149692320</v>
      </c>
      <c r="BZ60" s="10">
        <v>142109152</v>
      </c>
      <c r="CA60" s="10">
        <v>147629689</v>
      </c>
      <c r="CB60" s="10">
        <v>144092053</v>
      </c>
      <c r="CC60" s="10">
        <v>151256560</v>
      </c>
      <c r="CD60" s="10">
        <v>155102569</v>
      </c>
      <c r="CE60" s="10">
        <v>143311139</v>
      </c>
      <c r="CF60" s="10">
        <v>154388635</v>
      </c>
      <c r="CG60" s="10">
        <v>142051491</v>
      </c>
      <c r="CH60" s="10">
        <v>150072570</v>
      </c>
      <c r="CI60" s="10">
        <v>146884499</v>
      </c>
      <c r="CJ60" s="10">
        <v>121390363</v>
      </c>
      <c r="CK60" s="10">
        <v>132146803</v>
      </c>
      <c r="CL60" s="10">
        <v>135621230</v>
      </c>
      <c r="CM60" s="10">
        <v>139454366</v>
      </c>
      <c r="CN60" s="10">
        <v>134903730</v>
      </c>
      <c r="CO60" s="10">
        <v>143472714</v>
      </c>
      <c r="CP60" s="10">
        <v>146529068</v>
      </c>
      <c r="CQ60" s="10">
        <v>141308369</v>
      </c>
      <c r="CR60" s="10">
        <v>144786344</v>
      </c>
      <c r="CS60" s="10">
        <v>136298229</v>
      </c>
      <c r="CT60" s="10">
        <v>144513221</v>
      </c>
      <c r="CU60" s="10">
        <v>135673985</v>
      </c>
      <c r="CV60" s="10">
        <v>125524128</v>
      </c>
      <c r="CW60" s="10">
        <v>126652809</v>
      </c>
      <c r="CX60" s="10">
        <v>119544319</v>
      </c>
      <c r="CY60" s="10">
        <v>132298903</v>
      </c>
      <c r="CZ60" s="10">
        <v>128247348</v>
      </c>
      <c r="DA60" s="10">
        <v>138530613</v>
      </c>
      <c r="DB60" s="10">
        <v>146965168</v>
      </c>
      <c r="DC60" s="10">
        <v>141953963</v>
      </c>
      <c r="DD60" s="10">
        <v>151339547</v>
      </c>
      <c r="DE60" s="10">
        <v>133742235</v>
      </c>
      <c r="DF60" s="10">
        <v>130675788</v>
      </c>
      <c r="DG60" s="10">
        <v>131085965</v>
      </c>
      <c r="DH60" s="10">
        <v>113960906</v>
      </c>
      <c r="DI60" s="10">
        <v>118900512</v>
      </c>
      <c r="DJ60" s="10">
        <v>117983586</v>
      </c>
      <c r="DK60" s="10">
        <v>118639320</v>
      </c>
      <c r="DL60" s="10">
        <v>125762683</v>
      </c>
      <c r="DM60" s="10">
        <v>150418946</v>
      </c>
      <c r="DN60" s="10">
        <v>161199859</v>
      </c>
      <c r="DO60" s="10">
        <v>164203236</v>
      </c>
      <c r="DP60" s="10">
        <v>141694720</v>
      </c>
      <c r="DQ60" s="10">
        <v>142670407</v>
      </c>
      <c r="DR60" s="10">
        <v>140397327</v>
      </c>
      <c r="DS60" s="10">
        <v>134120263</v>
      </c>
      <c r="DT60" s="10">
        <v>114170178</v>
      </c>
      <c r="DU60" s="10">
        <v>116010274</v>
      </c>
      <c r="DV60" s="10">
        <v>118448168</v>
      </c>
      <c r="DW60" s="10">
        <v>124110104</v>
      </c>
      <c r="DX60" s="10">
        <v>127188637</v>
      </c>
      <c r="DY60" s="10">
        <v>139379747</v>
      </c>
      <c r="DZ60" s="10">
        <v>154164762</v>
      </c>
      <c r="EA60" s="10">
        <v>142820374</v>
      </c>
      <c r="EB60" s="10">
        <v>141117327</v>
      </c>
      <c r="EC60" s="10">
        <v>128075801</v>
      </c>
      <c r="ED60" s="10">
        <v>140795380</v>
      </c>
      <c r="EE60" s="10">
        <v>129885350</v>
      </c>
      <c r="EF60" s="10">
        <v>110586221</v>
      </c>
      <c r="EG60" s="10">
        <v>126690497</v>
      </c>
      <c r="EH60" s="10">
        <v>116526590</v>
      </c>
      <c r="EI60" s="10">
        <v>130261818</v>
      </c>
      <c r="EJ60" s="10">
        <v>128324765</v>
      </c>
      <c r="EK60" s="10">
        <v>143639452</v>
      </c>
      <c r="EL60" s="10">
        <v>148950403</v>
      </c>
      <c r="EM60" s="10">
        <v>142267866</v>
      </c>
      <c r="EN60" s="10">
        <v>143790961</v>
      </c>
      <c r="EO60" s="10">
        <v>130704046</v>
      </c>
      <c r="EP60" s="10">
        <v>127145376</v>
      </c>
      <c r="EQ60" s="10">
        <v>132332247</v>
      </c>
      <c r="ER60" s="10">
        <v>113361294</v>
      </c>
      <c r="ES60" s="10">
        <v>124660930</v>
      </c>
      <c r="ET60" s="10">
        <v>126225716</v>
      </c>
      <c r="EU60" s="10">
        <v>122013601</v>
      </c>
      <c r="EV60" s="10">
        <v>129095666</v>
      </c>
      <c r="EW60" s="10">
        <v>143120804</v>
      </c>
      <c r="EX60" s="10">
        <v>153740636</v>
      </c>
      <c r="EY60" s="10">
        <v>149944113</v>
      </c>
      <c r="EZ60" s="10">
        <v>148897597</v>
      </c>
      <c r="FA60" s="10">
        <v>136256256</v>
      </c>
      <c r="FB60" s="10">
        <v>128218108</v>
      </c>
      <c r="FC60" s="10">
        <v>135194777</v>
      </c>
      <c r="FD60" s="10">
        <v>98009774</v>
      </c>
      <c r="FE60" s="10">
        <v>108069514</v>
      </c>
      <c r="FF60" s="10">
        <v>109066120</v>
      </c>
      <c r="FG60" s="10">
        <v>125584766</v>
      </c>
      <c r="FH60" s="10">
        <v>140957043</v>
      </c>
      <c r="FI60" s="10"/>
      <c r="FJ60" s="10"/>
    </row>
    <row r="61" spans="1:166" x14ac:dyDescent="0.2">
      <c r="A61" t="s">
        <v>174</v>
      </c>
      <c r="B61" t="s">
        <v>179</v>
      </c>
      <c r="C61" s="10">
        <v>443056086</v>
      </c>
      <c r="D61" s="10">
        <v>398790135</v>
      </c>
      <c r="E61" s="10">
        <v>453569155</v>
      </c>
      <c r="F61" s="10">
        <v>424590442</v>
      </c>
      <c r="G61" s="10">
        <v>454196782</v>
      </c>
      <c r="H61" s="10">
        <v>469607046</v>
      </c>
      <c r="I61" s="10">
        <v>482239893</v>
      </c>
      <c r="J61" s="10">
        <v>509307517</v>
      </c>
      <c r="K61" s="10">
        <v>478429470</v>
      </c>
      <c r="L61" s="10">
        <v>482869883</v>
      </c>
      <c r="M61" s="10">
        <v>468321655</v>
      </c>
      <c r="N61" s="10">
        <v>463727572</v>
      </c>
      <c r="O61" s="10">
        <v>445321289</v>
      </c>
      <c r="P61" s="10">
        <v>396978747</v>
      </c>
      <c r="Q61" s="10">
        <v>458093444</v>
      </c>
      <c r="R61" s="10">
        <v>424764538</v>
      </c>
      <c r="S61" s="10">
        <v>474033441</v>
      </c>
      <c r="T61" s="10">
        <v>463735732</v>
      </c>
      <c r="U61" s="10">
        <v>481496233</v>
      </c>
      <c r="V61" s="10">
        <v>489896903</v>
      </c>
      <c r="W61" s="10">
        <v>475968113</v>
      </c>
      <c r="X61" s="10">
        <v>488197027</v>
      </c>
      <c r="Y61" s="10">
        <v>452201429</v>
      </c>
      <c r="Z61" s="10">
        <v>452668250</v>
      </c>
      <c r="AA61" s="10">
        <v>430516092</v>
      </c>
      <c r="AB61" s="10">
        <v>415046599</v>
      </c>
      <c r="AC61" s="10">
        <v>455964900</v>
      </c>
      <c r="AD61" s="10">
        <v>437707998</v>
      </c>
      <c r="AE61" s="10">
        <v>467764160</v>
      </c>
      <c r="AF61" s="10">
        <v>459218977</v>
      </c>
      <c r="AG61" s="10">
        <v>480211293</v>
      </c>
      <c r="AH61" s="10">
        <v>486204462</v>
      </c>
      <c r="AI61" s="10">
        <v>471551427</v>
      </c>
      <c r="AJ61" s="10">
        <v>479556021</v>
      </c>
      <c r="AK61" s="10">
        <v>447214087</v>
      </c>
      <c r="AL61" s="10">
        <v>438396236</v>
      </c>
      <c r="AM61" s="10">
        <v>414502501</v>
      </c>
      <c r="AN61" s="10">
        <v>380357969</v>
      </c>
      <c r="AO61" s="10">
        <v>415522722</v>
      </c>
      <c r="AP61" s="10">
        <v>411476776</v>
      </c>
      <c r="AQ61" s="10">
        <v>450259743</v>
      </c>
      <c r="AR61" s="10">
        <v>459867190</v>
      </c>
      <c r="AS61" s="10">
        <v>467788786</v>
      </c>
      <c r="AT61" s="10">
        <v>484130690</v>
      </c>
      <c r="AU61" s="10">
        <v>468265507</v>
      </c>
      <c r="AV61" s="10">
        <v>481232641</v>
      </c>
      <c r="AW61" s="10">
        <v>443503470</v>
      </c>
      <c r="AX61" s="10">
        <v>439126297</v>
      </c>
      <c r="AY61" s="10">
        <v>426997736</v>
      </c>
      <c r="AZ61" s="10">
        <v>381181443</v>
      </c>
      <c r="BA61" s="10">
        <v>422831630</v>
      </c>
      <c r="BB61" s="10">
        <v>418466263</v>
      </c>
      <c r="BC61" s="10">
        <v>453462945</v>
      </c>
      <c r="BD61" s="10">
        <v>440027550</v>
      </c>
      <c r="BE61" s="10">
        <v>455883590</v>
      </c>
      <c r="BF61" s="10">
        <v>473023231</v>
      </c>
      <c r="BG61" s="10">
        <v>452268211</v>
      </c>
      <c r="BH61" s="10">
        <v>464238948</v>
      </c>
      <c r="BI61" s="10">
        <v>437045283</v>
      </c>
      <c r="BJ61" s="10">
        <v>439303965</v>
      </c>
      <c r="BK61" s="10">
        <v>426592906</v>
      </c>
      <c r="BL61" s="10">
        <v>414810089</v>
      </c>
      <c r="BM61" s="10">
        <v>452031330</v>
      </c>
      <c r="BN61" s="10">
        <v>435597782</v>
      </c>
      <c r="BO61" s="10">
        <v>453217238</v>
      </c>
      <c r="BP61" s="10">
        <v>417093042</v>
      </c>
      <c r="BQ61" s="10">
        <v>451710252</v>
      </c>
      <c r="BR61" s="10">
        <v>459268582</v>
      </c>
      <c r="BS61" s="10">
        <v>452034966</v>
      </c>
      <c r="BT61" s="10">
        <v>462064669</v>
      </c>
      <c r="BU61" s="10">
        <v>431283101</v>
      </c>
      <c r="BV61" s="10">
        <v>425691181</v>
      </c>
      <c r="BW61" s="10">
        <v>420629463</v>
      </c>
      <c r="BX61" s="10">
        <v>403568754</v>
      </c>
      <c r="BY61" s="10">
        <v>415499897</v>
      </c>
      <c r="BZ61" s="10">
        <v>408274961</v>
      </c>
      <c r="CA61" s="10">
        <v>437018682</v>
      </c>
      <c r="CB61" s="10">
        <v>425370512</v>
      </c>
      <c r="CC61" s="10">
        <v>441082222</v>
      </c>
      <c r="CD61" s="10">
        <v>462742338</v>
      </c>
      <c r="CE61" s="10">
        <v>433703412</v>
      </c>
      <c r="CF61" s="10">
        <v>455716566</v>
      </c>
      <c r="CG61" s="10">
        <v>424460486</v>
      </c>
      <c r="CH61" s="10">
        <v>435400886</v>
      </c>
      <c r="CI61" s="10">
        <v>404353619</v>
      </c>
      <c r="CJ61" s="10">
        <v>369431432</v>
      </c>
      <c r="CK61" s="10">
        <v>407660700</v>
      </c>
      <c r="CL61" s="10">
        <v>415069639</v>
      </c>
      <c r="CM61" s="10">
        <v>441931786</v>
      </c>
      <c r="CN61" s="10">
        <v>426741786</v>
      </c>
      <c r="CO61" s="10">
        <v>460827235</v>
      </c>
      <c r="CP61" s="10">
        <v>463234797</v>
      </c>
      <c r="CQ61" s="10">
        <v>442445301</v>
      </c>
      <c r="CR61" s="10">
        <v>459639577</v>
      </c>
      <c r="CS61" s="10">
        <v>425792799</v>
      </c>
      <c r="CT61" s="10">
        <v>438313707</v>
      </c>
      <c r="CU61" s="10">
        <v>401481564</v>
      </c>
      <c r="CV61" s="10">
        <v>389446565</v>
      </c>
      <c r="CW61" s="10">
        <v>406909835</v>
      </c>
      <c r="CX61" s="10">
        <v>406475317</v>
      </c>
      <c r="CY61" s="10">
        <v>435973419</v>
      </c>
      <c r="CZ61" s="10">
        <v>421148928</v>
      </c>
      <c r="DA61" s="10">
        <v>454076913</v>
      </c>
      <c r="DB61" s="10">
        <v>464374730</v>
      </c>
      <c r="DC61" s="10">
        <v>459656193</v>
      </c>
      <c r="DD61" s="10">
        <v>463604022</v>
      </c>
      <c r="DE61" s="10">
        <v>418871095</v>
      </c>
      <c r="DF61" s="10">
        <v>412603261</v>
      </c>
      <c r="DG61" s="10">
        <v>383313486</v>
      </c>
      <c r="DH61" s="10">
        <v>372803040</v>
      </c>
      <c r="DI61" s="10">
        <v>398212874</v>
      </c>
      <c r="DJ61" s="10">
        <v>410001998</v>
      </c>
      <c r="DK61" s="10">
        <v>417087760</v>
      </c>
      <c r="DL61" s="10">
        <v>416435298</v>
      </c>
      <c r="DM61" s="10">
        <v>456497263</v>
      </c>
      <c r="DN61" s="10">
        <v>478616323</v>
      </c>
      <c r="DO61" s="10">
        <v>454307567</v>
      </c>
      <c r="DP61" s="10">
        <v>444752916</v>
      </c>
      <c r="DQ61" s="10">
        <v>439892602</v>
      </c>
      <c r="DR61" s="10">
        <v>419622303</v>
      </c>
      <c r="DS61" s="10">
        <v>397423378</v>
      </c>
      <c r="DT61" s="10">
        <v>386527178</v>
      </c>
      <c r="DU61" s="10">
        <v>400455399</v>
      </c>
      <c r="DV61" s="10">
        <v>405314600</v>
      </c>
      <c r="DW61" s="10">
        <v>427524714</v>
      </c>
      <c r="DX61" s="10">
        <v>413773227</v>
      </c>
      <c r="DY61" s="10">
        <v>448513681</v>
      </c>
      <c r="DZ61" s="10">
        <v>464925451</v>
      </c>
      <c r="EA61" s="10">
        <v>442204634</v>
      </c>
      <c r="EB61" s="10">
        <v>442026105</v>
      </c>
      <c r="EC61" s="10">
        <v>406151954</v>
      </c>
      <c r="ED61" s="10">
        <v>411001951</v>
      </c>
      <c r="EE61" s="10">
        <v>384059041</v>
      </c>
      <c r="EF61" s="10">
        <v>357049078</v>
      </c>
      <c r="EG61" s="10">
        <v>408114512</v>
      </c>
      <c r="EH61" s="10">
        <v>403791693</v>
      </c>
      <c r="EI61" s="10">
        <v>419936211</v>
      </c>
      <c r="EJ61" s="10">
        <v>417059329</v>
      </c>
      <c r="EK61" s="10">
        <v>439967317</v>
      </c>
      <c r="EL61" s="10">
        <v>453800582</v>
      </c>
      <c r="EM61" s="10">
        <v>438627878</v>
      </c>
      <c r="EN61" s="10">
        <v>440785705</v>
      </c>
      <c r="EO61" s="10">
        <v>395924484</v>
      </c>
      <c r="EP61" s="10">
        <v>377425444</v>
      </c>
      <c r="EQ61" s="10">
        <v>381652702</v>
      </c>
      <c r="ER61" s="10">
        <v>354961943</v>
      </c>
      <c r="ES61" s="10">
        <v>382062014</v>
      </c>
      <c r="ET61" s="10">
        <v>396117015</v>
      </c>
      <c r="EU61" s="10">
        <v>400095148</v>
      </c>
      <c r="EV61" s="10">
        <v>415316299</v>
      </c>
      <c r="EW61" s="10">
        <v>439922214</v>
      </c>
      <c r="EX61" s="10">
        <v>445556188</v>
      </c>
      <c r="EY61" s="10">
        <v>419575571</v>
      </c>
      <c r="EZ61" s="10">
        <v>450004806</v>
      </c>
      <c r="FA61" s="10">
        <v>406716328</v>
      </c>
      <c r="FB61" s="10">
        <v>392554108</v>
      </c>
      <c r="FC61" s="10">
        <v>381762105</v>
      </c>
      <c r="FD61" s="10">
        <v>326574857</v>
      </c>
      <c r="FE61" s="10">
        <v>365872112</v>
      </c>
      <c r="FF61" s="10">
        <v>383328693</v>
      </c>
      <c r="FG61" s="10">
        <v>408102893</v>
      </c>
      <c r="FH61" s="10">
        <v>417657920</v>
      </c>
      <c r="FI61" s="10"/>
      <c r="FJ61" s="10"/>
    </row>
    <row r="62" spans="1:166" x14ac:dyDescent="0.2">
      <c r="A62" t="s">
        <v>175</v>
      </c>
      <c r="B62" t="s">
        <v>179</v>
      </c>
      <c r="C62" s="10">
        <v>3209424</v>
      </c>
      <c r="D62" s="10">
        <v>3165219</v>
      </c>
      <c r="E62" s="10">
        <v>3099239</v>
      </c>
      <c r="F62" s="10">
        <v>2921778</v>
      </c>
      <c r="G62" s="10">
        <v>3139062</v>
      </c>
      <c r="H62" s="10">
        <v>3123396</v>
      </c>
      <c r="I62" s="10">
        <v>2890388</v>
      </c>
      <c r="J62" s="10">
        <v>3330730</v>
      </c>
      <c r="K62" s="10">
        <v>3055426</v>
      </c>
      <c r="L62" s="10">
        <v>3096407</v>
      </c>
      <c r="M62" s="10">
        <v>3188241</v>
      </c>
      <c r="N62" s="10">
        <v>3248167</v>
      </c>
      <c r="O62" s="10">
        <v>2649085</v>
      </c>
      <c r="P62" s="10">
        <v>3592598</v>
      </c>
      <c r="Q62" s="10">
        <v>3297338</v>
      </c>
      <c r="R62" s="10">
        <v>2961293</v>
      </c>
      <c r="S62" s="10">
        <v>3171039</v>
      </c>
      <c r="T62" s="10">
        <v>3137810</v>
      </c>
      <c r="U62" s="10">
        <v>2991311</v>
      </c>
      <c r="V62" s="10">
        <v>3183901</v>
      </c>
      <c r="W62" s="10">
        <v>3073351</v>
      </c>
      <c r="X62" s="10">
        <v>3136332</v>
      </c>
      <c r="Y62" s="10">
        <v>3186571</v>
      </c>
      <c r="Z62" s="10">
        <v>3084058</v>
      </c>
      <c r="AA62" s="10">
        <v>3431057</v>
      </c>
      <c r="AB62" s="10">
        <v>3011048</v>
      </c>
      <c r="AC62" s="10">
        <v>3199129</v>
      </c>
      <c r="AD62" s="10">
        <v>3177385</v>
      </c>
      <c r="AE62" s="10">
        <v>3087317</v>
      </c>
      <c r="AF62" s="10">
        <v>3202530</v>
      </c>
      <c r="AG62" s="10">
        <v>2943119</v>
      </c>
      <c r="AH62" s="10">
        <v>3196884</v>
      </c>
      <c r="AI62" s="10">
        <v>2960498</v>
      </c>
      <c r="AJ62" s="10">
        <v>3299318</v>
      </c>
      <c r="AK62" s="10">
        <v>3351988</v>
      </c>
      <c r="AL62" s="10">
        <v>3021118</v>
      </c>
      <c r="AM62" s="10">
        <v>3182109</v>
      </c>
      <c r="AN62" s="10">
        <v>3067152</v>
      </c>
      <c r="AO62" s="10">
        <v>2495462</v>
      </c>
      <c r="AP62" s="10">
        <v>3014193</v>
      </c>
      <c r="AQ62" s="10">
        <v>3166050</v>
      </c>
      <c r="AR62" s="10">
        <v>2768066</v>
      </c>
      <c r="AS62" s="10">
        <v>3060743</v>
      </c>
      <c r="AT62" s="10">
        <v>3328771</v>
      </c>
      <c r="AU62" s="10">
        <v>2798006</v>
      </c>
      <c r="AV62" s="10">
        <v>3164443</v>
      </c>
      <c r="AW62" s="10">
        <v>2932697</v>
      </c>
      <c r="AX62" s="10">
        <v>3246677</v>
      </c>
      <c r="AY62" s="10">
        <v>3323490</v>
      </c>
      <c r="AZ62" s="10">
        <v>2746928</v>
      </c>
      <c r="BA62" s="10">
        <v>3273878</v>
      </c>
      <c r="BB62" s="10">
        <v>3056341</v>
      </c>
      <c r="BC62" s="10">
        <v>2955081</v>
      </c>
      <c r="BD62" s="10">
        <v>3135669</v>
      </c>
      <c r="BE62" s="10">
        <v>2962656</v>
      </c>
      <c r="BF62" s="10">
        <v>2985253</v>
      </c>
      <c r="BG62" s="10">
        <v>3100780</v>
      </c>
      <c r="BH62" s="10">
        <v>3132356</v>
      </c>
      <c r="BI62" s="10">
        <v>2846575</v>
      </c>
      <c r="BJ62" s="10">
        <v>3235908</v>
      </c>
      <c r="BK62" s="10">
        <v>3323442</v>
      </c>
      <c r="BL62" s="10">
        <v>2576341</v>
      </c>
      <c r="BM62" s="10">
        <v>3333597</v>
      </c>
      <c r="BN62" s="10">
        <v>2832385</v>
      </c>
      <c r="BO62" s="10">
        <v>3125857</v>
      </c>
      <c r="BP62" s="10">
        <v>2663877</v>
      </c>
      <c r="BQ62" s="10">
        <v>3062103</v>
      </c>
      <c r="BR62" s="10">
        <v>2877731</v>
      </c>
      <c r="BS62" s="10">
        <v>3087070</v>
      </c>
      <c r="BT62" s="10">
        <v>3097211</v>
      </c>
      <c r="BU62" s="10">
        <v>2826769</v>
      </c>
      <c r="BV62" s="10">
        <v>3155568</v>
      </c>
      <c r="BW62" s="10">
        <v>3190222</v>
      </c>
      <c r="BX62" s="10">
        <v>2702347</v>
      </c>
      <c r="BY62" s="10">
        <v>3135172</v>
      </c>
      <c r="BZ62" s="10">
        <v>3088780</v>
      </c>
      <c r="CA62" s="10">
        <v>3202899</v>
      </c>
      <c r="CB62" s="10">
        <v>2433394</v>
      </c>
      <c r="CC62" s="10">
        <v>3023782</v>
      </c>
      <c r="CD62" s="10">
        <v>2973848</v>
      </c>
      <c r="CE62" s="10">
        <v>2892907</v>
      </c>
      <c r="CF62" s="10">
        <v>3197727</v>
      </c>
      <c r="CG62" s="10">
        <v>2844666</v>
      </c>
      <c r="CH62" s="10">
        <v>3006052</v>
      </c>
      <c r="CI62" s="10">
        <v>3266073</v>
      </c>
      <c r="CJ62" s="10">
        <v>2573970</v>
      </c>
      <c r="CK62" s="10">
        <v>3224552</v>
      </c>
      <c r="CL62" s="10">
        <v>2500461</v>
      </c>
      <c r="CM62" s="10">
        <v>3635744</v>
      </c>
      <c r="CN62" s="10">
        <v>2552902</v>
      </c>
      <c r="CO62" s="10">
        <v>2903367</v>
      </c>
      <c r="CP62" s="10">
        <v>2882497</v>
      </c>
      <c r="CQ62" s="10">
        <v>3037140</v>
      </c>
      <c r="CR62" s="10">
        <v>3213295</v>
      </c>
      <c r="CS62" s="10">
        <v>2856789</v>
      </c>
      <c r="CT62" s="10">
        <v>3137656</v>
      </c>
      <c r="CU62" s="10">
        <v>3004038</v>
      </c>
      <c r="CV62" s="10">
        <v>2841128</v>
      </c>
      <c r="CW62" s="10">
        <v>3231496</v>
      </c>
      <c r="CX62" s="10">
        <v>3034811</v>
      </c>
      <c r="CY62" s="10">
        <v>2863041</v>
      </c>
      <c r="CZ62" s="10">
        <v>2703481</v>
      </c>
      <c r="DA62" s="10">
        <v>3258199</v>
      </c>
      <c r="DB62" s="10">
        <v>2731931</v>
      </c>
      <c r="DC62" s="10">
        <v>3102320</v>
      </c>
      <c r="DD62" s="10">
        <v>3017214</v>
      </c>
      <c r="DE62" s="10">
        <v>2984861</v>
      </c>
      <c r="DF62" s="10">
        <v>3121388</v>
      </c>
      <c r="DG62" s="10">
        <v>2956703</v>
      </c>
      <c r="DH62" s="10">
        <v>2792309</v>
      </c>
      <c r="DI62" s="10">
        <v>3132874</v>
      </c>
      <c r="DJ62" s="10">
        <v>2858856</v>
      </c>
      <c r="DK62" s="10">
        <v>2980153</v>
      </c>
      <c r="DL62" s="10">
        <v>2904014</v>
      </c>
      <c r="DM62" s="10">
        <v>2912667</v>
      </c>
      <c r="DN62" s="10">
        <v>2928160</v>
      </c>
      <c r="DO62" s="10">
        <v>2980981</v>
      </c>
      <c r="DP62" s="10">
        <v>2897375</v>
      </c>
      <c r="DQ62" s="10">
        <v>2891662</v>
      </c>
      <c r="DR62" s="10">
        <v>3386660</v>
      </c>
      <c r="DS62" s="10">
        <v>2814471</v>
      </c>
      <c r="DT62" s="10">
        <v>2803884</v>
      </c>
      <c r="DU62" s="10">
        <v>3221619</v>
      </c>
      <c r="DV62" s="10">
        <v>2773902</v>
      </c>
      <c r="DW62" s="10">
        <v>2837751</v>
      </c>
      <c r="DX62" s="10">
        <v>2502841</v>
      </c>
      <c r="DY62" s="10">
        <v>2870964</v>
      </c>
      <c r="DZ62" s="10">
        <v>2880498</v>
      </c>
      <c r="EA62" s="10">
        <v>2641658</v>
      </c>
      <c r="EB62" s="10">
        <v>2912430</v>
      </c>
      <c r="EC62" s="10">
        <v>2902219</v>
      </c>
      <c r="ED62" s="10">
        <v>2789799</v>
      </c>
      <c r="EE62" s="10">
        <v>2791099</v>
      </c>
      <c r="EF62" s="10">
        <v>2553029</v>
      </c>
      <c r="EG62" s="10">
        <v>3023167</v>
      </c>
      <c r="EH62" s="10">
        <v>2674663</v>
      </c>
      <c r="EI62" s="10">
        <v>2900388</v>
      </c>
      <c r="EJ62" s="10">
        <v>2565591</v>
      </c>
      <c r="EK62" s="10">
        <v>2807162</v>
      </c>
      <c r="EL62" s="10">
        <v>2929399</v>
      </c>
      <c r="EM62" s="10">
        <v>2640732</v>
      </c>
      <c r="EN62" s="10">
        <v>2895625</v>
      </c>
      <c r="EO62" s="10">
        <v>2676581</v>
      </c>
      <c r="EP62" s="10">
        <v>2924834</v>
      </c>
      <c r="EQ62" s="10">
        <v>3018320</v>
      </c>
      <c r="ER62" s="10">
        <v>2390199</v>
      </c>
      <c r="ES62" s="10">
        <v>3027540</v>
      </c>
      <c r="ET62" s="10">
        <v>2708272</v>
      </c>
      <c r="EU62" s="10">
        <v>2996657</v>
      </c>
      <c r="EV62" s="10">
        <v>2500016</v>
      </c>
      <c r="EW62" s="10">
        <v>2792879</v>
      </c>
      <c r="EX62" s="10">
        <v>2794425</v>
      </c>
      <c r="EY62" s="10">
        <v>2654675</v>
      </c>
      <c r="EZ62" s="10">
        <v>2874734</v>
      </c>
      <c r="FA62" s="10">
        <v>2636424</v>
      </c>
      <c r="FB62" s="10">
        <v>2874681</v>
      </c>
      <c r="FC62" s="10">
        <v>2916227</v>
      </c>
      <c r="FD62" s="10">
        <v>2366728</v>
      </c>
      <c r="FE62" s="10">
        <v>2958665</v>
      </c>
      <c r="FF62" s="10">
        <v>2466400</v>
      </c>
      <c r="FG62" s="10">
        <v>2892043</v>
      </c>
      <c r="FH62" s="10">
        <v>2611592</v>
      </c>
      <c r="FI62" s="10"/>
      <c r="FJ62" s="10"/>
    </row>
    <row r="63" spans="1:166" x14ac:dyDescent="0.2">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row>
    <row r="64" spans="1:166" x14ac:dyDescent="0.2">
      <c r="A64" t="s">
        <v>180</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row>
    <row r="65" spans="1:166" x14ac:dyDescent="0.2">
      <c r="A65" t="s">
        <v>171</v>
      </c>
      <c r="B65" t="s">
        <v>67</v>
      </c>
      <c r="C65" s="10">
        <v>109153513</v>
      </c>
      <c r="D65" s="10">
        <v>98781327</v>
      </c>
      <c r="E65" s="10">
        <v>109492197</v>
      </c>
      <c r="F65" s="10">
        <v>107431435</v>
      </c>
      <c r="G65" s="10">
        <v>110399109</v>
      </c>
      <c r="H65" s="10">
        <v>120358512</v>
      </c>
      <c r="I65" s="10">
        <v>123873780</v>
      </c>
      <c r="J65" s="10">
        <v>130404917</v>
      </c>
      <c r="K65" s="10">
        <v>121674337</v>
      </c>
      <c r="L65" s="10">
        <v>115192194</v>
      </c>
      <c r="M65" s="10">
        <v>109619410</v>
      </c>
      <c r="N65" s="10">
        <v>105185174</v>
      </c>
      <c r="O65" s="10">
        <v>99275171</v>
      </c>
      <c r="P65" s="10">
        <v>89495569</v>
      </c>
      <c r="Q65" s="10">
        <v>98850193</v>
      </c>
      <c r="R65" s="10">
        <v>95961785</v>
      </c>
      <c r="S65" s="10">
        <v>108679670</v>
      </c>
      <c r="T65" s="10">
        <v>114179083</v>
      </c>
      <c r="U65" s="10">
        <v>122780611</v>
      </c>
      <c r="V65" s="10">
        <v>131194117</v>
      </c>
      <c r="W65" s="10">
        <v>114907449</v>
      </c>
      <c r="X65" s="10">
        <v>134821201</v>
      </c>
      <c r="Y65" s="10">
        <v>129220298</v>
      </c>
      <c r="Z65" s="10">
        <v>141360870</v>
      </c>
      <c r="AA65" s="10">
        <v>131805415</v>
      </c>
      <c r="AB65" s="10">
        <v>132329452</v>
      </c>
      <c r="AC65" s="10">
        <v>149174992</v>
      </c>
      <c r="AD65" s="10">
        <v>141703742</v>
      </c>
      <c r="AE65" s="10">
        <v>157327671</v>
      </c>
      <c r="AF65" s="10">
        <v>168346800</v>
      </c>
      <c r="AG65" s="10">
        <v>184698250</v>
      </c>
      <c r="AH65" s="10">
        <v>194854530</v>
      </c>
      <c r="AI65" s="10">
        <v>193924255</v>
      </c>
      <c r="AJ65" s="10">
        <v>188942549</v>
      </c>
      <c r="AK65" s="10">
        <v>162591922</v>
      </c>
      <c r="AL65" s="10">
        <v>142543517</v>
      </c>
      <c r="AM65" s="10">
        <v>117077072</v>
      </c>
      <c r="AN65" s="10">
        <v>93587332</v>
      </c>
      <c r="AO65" s="10">
        <v>93002766</v>
      </c>
      <c r="AP65" s="10">
        <v>92344174</v>
      </c>
      <c r="AQ65" s="10">
        <v>101066217</v>
      </c>
      <c r="AR65" s="10">
        <v>105976309</v>
      </c>
      <c r="AS65" s="10">
        <v>112471437</v>
      </c>
      <c r="AT65" s="10">
        <v>133180578</v>
      </c>
      <c r="AU65" s="10">
        <v>133989099</v>
      </c>
      <c r="AV65" s="10">
        <v>141679403</v>
      </c>
      <c r="AW65" s="10">
        <v>127876889</v>
      </c>
      <c r="AX65" s="10">
        <v>126956924</v>
      </c>
      <c r="AY65" s="10">
        <v>124904312</v>
      </c>
      <c r="AZ65" s="10">
        <v>114242444</v>
      </c>
      <c r="BA65" s="10">
        <v>135913273</v>
      </c>
      <c r="BB65" s="10">
        <v>126056176</v>
      </c>
      <c r="BC65" s="10">
        <v>142146638</v>
      </c>
      <c r="BD65" s="10">
        <v>138369646</v>
      </c>
      <c r="BE65" s="10">
        <v>143903856</v>
      </c>
      <c r="BF65" s="10">
        <v>150252316</v>
      </c>
      <c r="BG65" s="10">
        <v>141695255</v>
      </c>
      <c r="BH65" s="10">
        <v>146651218</v>
      </c>
      <c r="BI65" s="10">
        <v>139649309</v>
      </c>
      <c r="BJ65" s="10">
        <v>141543826</v>
      </c>
      <c r="BK65" s="10">
        <v>147230096</v>
      </c>
      <c r="BL65" s="10">
        <v>140766999</v>
      </c>
      <c r="BM65" s="10">
        <v>160439548</v>
      </c>
      <c r="BN65" s="10">
        <v>159123881</v>
      </c>
      <c r="BO65" s="10">
        <v>174581012</v>
      </c>
      <c r="BP65" s="10">
        <v>175746894</v>
      </c>
      <c r="BQ65" s="10">
        <v>188085171</v>
      </c>
      <c r="BR65" s="10">
        <v>199299132</v>
      </c>
      <c r="BS65" s="10">
        <v>201173993</v>
      </c>
      <c r="BT65" s="10">
        <v>198294697</v>
      </c>
      <c r="BU65" s="10">
        <v>180951888</v>
      </c>
      <c r="BV65" s="10">
        <v>178166020</v>
      </c>
      <c r="BW65" s="10">
        <v>177140088</v>
      </c>
      <c r="BX65" s="10">
        <v>171198639</v>
      </c>
      <c r="BY65" s="10">
        <v>181031570</v>
      </c>
      <c r="BZ65" s="10">
        <v>178563640</v>
      </c>
      <c r="CA65" s="10">
        <v>192302440</v>
      </c>
      <c r="CB65" s="10">
        <v>195566653</v>
      </c>
      <c r="CC65" s="10">
        <v>195496802</v>
      </c>
      <c r="CD65" s="10">
        <v>196918727</v>
      </c>
      <c r="CE65" s="10">
        <v>185685023</v>
      </c>
      <c r="CF65" s="10">
        <v>191069066</v>
      </c>
      <c r="CG65" s="10">
        <v>176364124</v>
      </c>
      <c r="CH65" s="10">
        <v>175338430</v>
      </c>
      <c r="CI65" s="10">
        <v>181259029</v>
      </c>
      <c r="CJ65" s="10">
        <v>152672815</v>
      </c>
      <c r="CK65" s="10">
        <v>170589356</v>
      </c>
      <c r="CL65" s="10">
        <v>167786585</v>
      </c>
      <c r="CM65" s="10">
        <v>178882531</v>
      </c>
      <c r="CN65" s="10">
        <v>173086409</v>
      </c>
      <c r="CO65" s="10">
        <v>183443645</v>
      </c>
      <c r="CP65" s="10">
        <v>187736873</v>
      </c>
      <c r="CQ65" s="10">
        <v>174475610</v>
      </c>
      <c r="CR65" s="10">
        <v>187571285</v>
      </c>
      <c r="CS65" s="10">
        <v>177265994</v>
      </c>
      <c r="CT65" s="10">
        <v>181444138</v>
      </c>
      <c r="CU65" s="10">
        <v>171999521</v>
      </c>
      <c r="CV65" s="10">
        <v>161753259</v>
      </c>
      <c r="CW65" s="10">
        <v>176694207</v>
      </c>
      <c r="CX65" s="10">
        <v>167444460</v>
      </c>
      <c r="CY65" s="10">
        <v>182585464</v>
      </c>
      <c r="CZ65" s="10">
        <v>179105262</v>
      </c>
      <c r="DA65" s="10">
        <v>190816840</v>
      </c>
      <c r="DB65" s="10">
        <v>193560259</v>
      </c>
      <c r="DC65" s="10">
        <v>193450907</v>
      </c>
      <c r="DD65" s="10">
        <v>191738892</v>
      </c>
      <c r="DE65" s="10">
        <v>163497464</v>
      </c>
      <c r="DF65" s="10">
        <v>161447149</v>
      </c>
      <c r="DG65" s="10">
        <v>144740384</v>
      </c>
      <c r="DH65" s="10">
        <v>121343293</v>
      </c>
      <c r="DI65" s="10">
        <v>130698855</v>
      </c>
      <c r="DJ65" s="10">
        <v>128856801</v>
      </c>
      <c r="DK65" s="10">
        <v>127601073</v>
      </c>
      <c r="DL65" s="10">
        <v>133588159</v>
      </c>
      <c r="DM65" s="10">
        <v>150402395</v>
      </c>
      <c r="DN65" s="10">
        <v>161091169</v>
      </c>
      <c r="DO65" s="10">
        <v>149568964</v>
      </c>
      <c r="DP65" s="10">
        <v>137280352</v>
      </c>
      <c r="DQ65" s="10">
        <v>126200729</v>
      </c>
      <c r="DR65" s="10">
        <v>124872601</v>
      </c>
      <c r="DS65" s="10">
        <v>117596404</v>
      </c>
      <c r="DT65" s="10">
        <v>106101743</v>
      </c>
      <c r="DU65" s="10">
        <v>111891984</v>
      </c>
      <c r="DV65" s="10">
        <v>108653120</v>
      </c>
      <c r="DW65" s="10">
        <v>117026315</v>
      </c>
      <c r="DX65" s="10">
        <v>119155233</v>
      </c>
      <c r="DY65" s="10">
        <v>131838483</v>
      </c>
      <c r="DZ65" s="10">
        <v>137848700</v>
      </c>
      <c r="EA65" s="10">
        <v>132514356</v>
      </c>
      <c r="EB65" s="10">
        <v>131744663</v>
      </c>
      <c r="EC65" s="10">
        <v>125025262</v>
      </c>
      <c r="ED65" s="10">
        <v>126828540</v>
      </c>
      <c r="EE65" s="10">
        <v>119961531</v>
      </c>
      <c r="EF65" s="10">
        <v>113322260</v>
      </c>
      <c r="EG65" s="10">
        <v>128027153</v>
      </c>
      <c r="EH65" s="10">
        <v>126246100</v>
      </c>
      <c r="EI65" s="10">
        <v>131128183</v>
      </c>
      <c r="EJ65" s="10">
        <v>134918311</v>
      </c>
      <c r="EK65" s="10">
        <v>141426266</v>
      </c>
      <c r="EL65" s="10">
        <v>145861342</v>
      </c>
      <c r="EM65" s="10">
        <v>140496644</v>
      </c>
      <c r="EN65" s="10">
        <v>142005733</v>
      </c>
      <c r="EO65" s="10">
        <v>134437462</v>
      </c>
      <c r="EP65" s="10">
        <v>134185057</v>
      </c>
      <c r="EQ65" s="10">
        <v>135278758</v>
      </c>
      <c r="ER65" s="10">
        <v>124082064</v>
      </c>
      <c r="ES65" s="10">
        <v>140060798</v>
      </c>
      <c r="ET65" s="10">
        <v>140895862</v>
      </c>
      <c r="EU65" s="10">
        <v>141709071</v>
      </c>
      <c r="EV65" s="10">
        <v>146477366</v>
      </c>
      <c r="EW65" s="10">
        <v>163919265</v>
      </c>
      <c r="EX65" s="10">
        <v>166895734</v>
      </c>
      <c r="EY65" s="10">
        <v>154919954</v>
      </c>
      <c r="EZ65" s="10">
        <v>161528224</v>
      </c>
      <c r="FA65" s="10">
        <v>156201187</v>
      </c>
      <c r="FB65" s="10">
        <v>154919954</v>
      </c>
      <c r="FC65" s="10">
        <v>146226191</v>
      </c>
      <c r="FD65" s="10">
        <v>118833017</v>
      </c>
      <c r="FE65" s="10">
        <v>136254146</v>
      </c>
      <c r="FF65" s="10">
        <v>141257304</v>
      </c>
      <c r="FG65" s="10">
        <v>151306074</v>
      </c>
      <c r="FH65" s="10">
        <v>153597669</v>
      </c>
      <c r="FI65" s="10"/>
      <c r="FJ65" s="10"/>
    </row>
    <row r="66" spans="1:166" x14ac:dyDescent="0.2">
      <c r="A66" t="s">
        <v>173</v>
      </c>
      <c r="B66" t="s">
        <v>67</v>
      </c>
      <c r="C66" s="10">
        <v>35314939</v>
      </c>
      <c r="D66" s="10">
        <v>30249165</v>
      </c>
      <c r="E66" s="10">
        <v>34489323</v>
      </c>
      <c r="F66" s="10">
        <v>34292321</v>
      </c>
      <c r="G66" s="10">
        <v>33791249</v>
      </c>
      <c r="H66" s="10">
        <v>37407041</v>
      </c>
      <c r="I66" s="10">
        <v>38955178</v>
      </c>
      <c r="J66" s="10">
        <v>40787039</v>
      </c>
      <c r="K66" s="10">
        <v>37968903</v>
      </c>
      <c r="L66" s="10">
        <v>36508978</v>
      </c>
      <c r="M66" s="10">
        <v>34697165</v>
      </c>
      <c r="N66" s="10">
        <v>33777863</v>
      </c>
      <c r="O66" s="10">
        <v>33096676</v>
      </c>
      <c r="P66" s="10">
        <v>27771720</v>
      </c>
      <c r="Q66" s="10">
        <v>31349527</v>
      </c>
      <c r="R66" s="10">
        <v>30962535</v>
      </c>
      <c r="S66" s="10">
        <v>34046352</v>
      </c>
      <c r="T66" s="10">
        <v>36336247</v>
      </c>
      <c r="U66" s="10">
        <v>39020508</v>
      </c>
      <c r="V66" s="10">
        <v>42163660</v>
      </c>
      <c r="W66" s="10">
        <v>36088566</v>
      </c>
      <c r="X66" s="10">
        <v>41810822</v>
      </c>
      <c r="Y66" s="10">
        <v>40012402</v>
      </c>
      <c r="Z66" s="10">
        <v>45333624</v>
      </c>
      <c r="AA66" s="10">
        <v>43099880</v>
      </c>
      <c r="AB66" s="10">
        <v>40427287</v>
      </c>
      <c r="AC66" s="10">
        <v>45265285</v>
      </c>
      <c r="AD66" s="10">
        <v>43268584</v>
      </c>
      <c r="AE66" s="10">
        <v>47879648</v>
      </c>
      <c r="AF66" s="10">
        <v>50956441</v>
      </c>
      <c r="AG66" s="10">
        <v>56634726</v>
      </c>
      <c r="AH66" s="10">
        <v>58046383</v>
      </c>
      <c r="AI66" s="10">
        <v>57825842</v>
      </c>
      <c r="AJ66" s="10">
        <v>54854358</v>
      </c>
      <c r="AK66" s="10">
        <v>48229842</v>
      </c>
      <c r="AL66" s="10">
        <v>45428485</v>
      </c>
      <c r="AM66" s="10">
        <v>38227932</v>
      </c>
      <c r="AN66" s="10">
        <v>29118073</v>
      </c>
      <c r="AO66" s="10">
        <v>29419367</v>
      </c>
      <c r="AP66" s="10">
        <v>29365147</v>
      </c>
      <c r="AQ66" s="10">
        <v>31893198</v>
      </c>
      <c r="AR66" s="10">
        <v>34382896</v>
      </c>
      <c r="AS66" s="10">
        <v>35441653</v>
      </c>
      <c r="AT66" s="10">
        <v>42103578</v>
      </c>
      <c r="AU66" s="10">
        <v>41929960</v>
      </c>
      <c r="AV66" s="10">
        <v>44126558</v>
      </c>
      <c r="AW66" s="10">
        <v>40544388</v>
      </c>
      <c r="AX66" s="10">
        <v>39558112</v>
      </c>
      <c r="AY66" s="10">
        <v>40424509</v>
      </c>
      <c r="AZ66" s="10">
        <v>34776434</v>
      </c>
      <c r="BA66" s="10">
        <v>41606064</v>
      </c>
      <c r="BB66" s="10">
        <v>38503432</v>
      </c>
      <c r="BC66" s="10">
        <v>42669138</v>
      </c>
      <c r="BD66" s="10">
        <v>41923928</v>
      </c>
      <c r="BE66" s="10">
        <v>44460656</v>
      </c>
      <c r="BF66" s="10">
        <v>45324643</v>
      </c>
      <c r="BG66" s="10">
        <v>42799099</v>
      </c>
      <c r="BH66" s="10">
        <v>44390959</v>
      </c>
      <c r="BI66" s="10">
        <v>42492316</v>
      </c>
      <c r="BJ66" s="10">
        <v>43931024</v>
      </c>
      <c r="BK66" s="10">
        <v>47225222</v>
      </c>
      <c r="BL66" s="10">
        <v>40308551</v>
      </c>
      <c r="BM66" s="10">
        <v>47580674</v>
      </c>
      <c r="BN66" s="10">
        <v>45892117</v>
      </c>
      <c r="BO66" s="10">
        <v>51488115</v>
      </c>
      <c r="BP66" s="10">
        <v>52770015</v>
      </c>
      <c r="BQ66" s="10">
        <v>55142327</v>
      </c>
      <c r="BR66" s="10">
        <v>58176228</v>
      </c>
      <c r="BS66" s="10">
        <v>57932939</v>
      </c>
      <c r="BT66" s="10">
        <v>56505618</v>
      </c>
      <c r="BU66" s="10">
        <v>51189952</v>
      </c>
      <c r="BV66" s="10">
        <v>52570690</v>
      </c>
      <c r="BW66" s="10">
        <v>53436881</v>
      </c>
      <c r="BX66" s="10">
        <v>47520906</v>
      </c>
      <c r="BY66" s="10">
        <v>52315440</v>
      </c>
      <c r="BZ66" s="10">
        <v>50409040</v>
      </c>
      <c r="CA66" s="10">
        <v>52973477</v>
      </c>
      <c r="CB66" s="10">
        <v>54805039</v>
      </c>
      <c r="CC66" s="10">
        <v>54849328</v>
      </c>
      <c r="CD66" s="10">
        <v>55038222</v>
      </c>
      <c r="CE66" s="10">
        <v>50684665</v>
      </c>
      <c r="CF66" s="10">
        <v>53398125</v>
      </c>
      <c r="CG66" s="10">
        <v>48865215</v>
      </c>
      <c r="CH66" s="10">
        <v>49387738</v>
      </c>
      <c r="CI66" s="10">
        <v>52373769</v>
      </c>
      <c r="CJ66" s="10">
        <v>41501099</v>
      </c>
      <c r="CK66" s="10">
        <v>46187371</v>
      </c>
      <c r="CL66" s="10">
        <v>46126893</v>
      </c>
      <c r="CM66" s="10">
        <v>48236562</v>
      </c>
      <c r="CN66" s="10">
        <v>47056117</v>
      </c>
      <c r="CO66" s="10">
        <v>49541022</v>
      </c>
      <c r="CP66" s="10">
        <v>50929463</v>
      </c>
      <c r="CQ66" s="10">
        <v>47762900</v>
      </c>
      <c r="CR66" s="10">
        <v>50151297</v>
      </c>
      <c r="CS66" s="10">
        <v>47536239</v>
      </c>
      <c r="CT66" s="10">
        <v>49901316</v>
      </c>
      <c r="CU66" s="10">
        <v>47778563</v>
      </c>
      <c r="CV66" s="10">
        <v>43525784</v>
      </c>
      <c r="CW66" s="10">
        <v>46782907</v>
      </c>
      <c r="CX66" s="10">
        <v>43717917</v>
      </c>
      <c r="CY66" s="10">
        <v>48042057</v>
      </c>
      <c r="CZ66" s="10">
        <v>47393802</v>
      </c>
      <c r="DA66" s="10">
        <v>50829405</v>
      </c>
      <c r="DB66" s="10">
        <v>52398957</v>
      </c>
      <c r="DC66" s="10">
        <v>51395653</v>
      </c>
      <c r="DD66" s="10">
        <v>52286109</v>
      </c>
      <c r="DE66" s="10">
        <v>44032584</v>
      </c>
      <c r="DF66" s="10">
        <v>43442616</v>
      </c>
      <c r="DG66" s="10">
        <v>41178279</v>
      </c>
      <c r="DH66" s="10">
        <v>32769555</v>
      </c>
      <c r="DI66" s="10">
        <v>34983958</v>
      </c>
      <c r="DJ66" s="10">
        <v>34325181</v>
      </c>
      <c r="DK66" s="10">
        <v>33704401</v>
      </c>
      <c r="DL66" s="10">
        <v>36522225</v>
      </c>
      <c r="DM66" s="10">
        <v>42829821</v>
      </c>
      <c r="DN66" s="10">
        <v>46098616</v>
      </c>
      <c r="DO66" s="10">
        <v>44627229</v>
      </c>
      <c r="DP66" s="10">
        <v>37693939</v>
      </c>
      <c r="DQ66" s="10">
        <v>35629222</v>
      </c>
      <c r="DR66" s="10">
        <v>35485949</v>
      </c>
      <c r="DS66" s="10">
        <v>34020469</v>
      </c>
      <c r="DT66" s="10">
        <v>29113616</v>
      </c>
      <c r="DU66" s="10">
        <v>30667455</v>
      </c>
      <c r="DV66" s="10">
        <v>30256490</v>
      </c>
      <c r="DW66" s="10">
        <v>31853952</v>
      </c>
      <c r="DX66" s="10">
        <v>33058145</v>
      </c>
      <c r="DY66" s="10">
        <v>37280290</v>
      </c>
      <c r="DZ66" s="10">
        <v>39650344</v>
      </c>
      <c r="EA66" s="10">
        <v>37555300</v>
      </c>
      <c r="EB66" s="10">
        <v>37129945</v>
      </c>
      <c r="EC66" s="10">
        <v>34671114</v>
      </c>
      <c r="ED66" s="10">
        <v>36708869</v>
      </c>
      <c r="EE66" s="10">
        <v>34275143</v>
      </c>
      <c r="EF66" s="10">
        <v>30881349</v>
      </c>
      <c r="EG66" s="10">
        <v>35316065</v>
      </c>
      <c r="EH66" s="10">
        <v>34121420</v>
      </c>
      <c r="EI66" s="10">
        <v>36176090</v>
      </c>
      <c r="EJ66" s="10">
        <v>37505362</v>
      </c>
      <c r="EK66" s="10">
        <v>40498298</v>
      </c>
      <c r="EL66" s="10">
        <v>41759086</v>
      </c>
      <c r="EM66" s="10">
        <v>39811230</v>
      </c>
      <c r="EN66" s="10">
        <v>39997877</v>
      </c>
      <c r="EO66" s="10">
        <v>37520266</v>
      </c>
      <c r="EP66" s="10">
        <v>37591266</v>
      </c>
      <c r="EQ66" s="10">
        <v>39092842</v>
      </c>
      <c r="ER66" s="10">
        <v>34067596</v>
      </c>
      <c r="ES66" s="10">
        <v>38905425</v>
      </c>
      <c r="ET66" s="10">
        <v>38785207</v>
      </c>
      <c r="EU66" s="10">
        <v>37815915</v>
      </c>
      <c r="EV66" s="10">
        <v>40388866</v>
      </c>
      <c r="EW66" s="10">
        <v>46131814</v>
      </c>
      <c r="EX66" s="10">
        <v>48218946</v>
      </c>
      <c r="EY66" s="10">
        <v>45566269</v>
      </c>
      <c r="EZ66" s="10">
        <v>45418455</v>
      </c>
      <c r="FA66" s="10">
        <v>43777941</v>
      </c>
      <c r="FB66" s="10">
        <v>45566269</v>
      </c>
      <c r="FC66" s="10">
        <v>41864589</v>
      </c>
      <c r="FD66" s="10">
        <v>31887968</v>
      </c>
      <c r="FE66" s="10">
        <v>36588994</v>
      </c>
      <c r="FF66" s="10">
        <v>37464561</v>
      </c>
      <c r="FG66" s="10">
        <v>41297407</v>
      </c>
      <c r="FH66" s="10">
        <v>44277264</v>
      </c>
      <c r="FI66" s="10"/>
      <c r="FJ66" s="10"/>
    </row>
    <row r="67" spans="1:166" x14ac:dyDescent="0.2">
      <c r="A67" t="s">
        <v>174</v>
      </c>
      <c r="B67" t="s">
        <v>67</v>
      </c>
      <c r="C67" s="10">
        <v>73262015</v>
      </c>
      <c r="D67" s="10">
        <v>67970405</v>
      </c>
      <c r="E67" s="10">
        <v>74433424</v>
      </c>
      <c r="F67" s="10">
        <v>72601376</v>
      </c>
      <c r="G67" s="10">
        <v>76035397</v>
      </c>
      <c r="H67" s="10">
        <v>82355576</v>
      </c>
      <c r="I67" s="10">
        <v>84366632</v>
      </c>
      <c r="J67" s="10">
        <v>88981446</v>
      </c>
      <c r="K67" s="10">
        <v>83127848</v>
      </c>
      <c r="L67" s="10">
        <v>78131058</v>
      </c>
      <c r="M67" s="10">
        <v>74373507</v>
      </c>
      <c r="N67" s="10">
        <v>70861710</v>
      </c>
      <c r="O67" s="10">
        <v>65756788</v>
      </c>
      <c r="P67" s="10">
        <v>61121656</v>
      </c>
      <c r="Q67" s="10">
        <v>66971829</v>
      </c>
      <c r="R67" s="10">
        <v>64509995</v>
      </c>
      <c r="S67" s="10">
        <v>74090943</v>
      </c>
      <c r="T67" s="10">
        <v>77273514</v>
      </c>
      <c r="U67" s="10">
        <v>83199299</v>
      </c>
      <c r="V67" s="10">
        <v>88408248</v>
      </c>
      <c r="W67" s="10">
        <v>78275459</v>
      </c>
      <c r="X67" s="10">
        <v>92365417</v>
      </c>
      <c r="Y67" s="10">
        <v>88536200</v>
      </c>
      <c r="Z67" s="10">
        <v>95345094</v>
      </c>
      <c r="AA67" s="10">
        <v>87945635</v>
      </c>
      <c r="AB67" s="10">
        <v>91191976</v>
      </c>
      <c r="AC67" s="10">
        <v>103137721</v>
      </c>
      <c r="AD67" s="10">
        <v>97681352</v>
      </c>
      <c r="AE67" s="10">
        <v>108677302</v>
      </c>
      <c r="AF67" s="10">
        <v>116526892</v>
      </c>
      <c r="AG67" s="10">
        <v>127230091</v>
      </c>
      <c r="AH67" s="10">
        <v>135856403</v>
      </c>
      <c r="AI67" s="10">
        <v>135158084</v>
      </c>
      <c r="AJ67" s="10">
        <v>133119302</v>
      </c>
      <c r="AK67" s="10">
        <v>113457654</v>
      </c>
      <c r="AL67" s="10">
        <v>96418575</v>
      </c>
      <c r="AM67" s="10">
        <v>78205752</v>
      </c>
      <c r="AN67" s="10">
        <v>63922672</v>
      </c>
      <c r="AO67" s="10">
        <v>63259058</v>
      </c>
      <c r="AP67" s="10">
        <v>62487543</v>
      </c>
      <c r="AQ67" s="10">
        <v>68646732</v>
      </c>
      <c r="AR67" s="10">
        <v>71116789</v>
      </c>
      <c r="AS67" s="10">
        <v>76475565</v>
      </c>
      <c r="AT67" s="10">
        <v>90395132</v>
      </c>
      <c r="AU67" s="10">
        <v>91441513</v>
      </c>
      <c r="AV67" s="10">
        <v>96852446</v>
      </c>
      <c r="AW67" s="10">
        <v>86696892</v>
      </c>
      <c r="AX67" s="10">
        <v>86698123</v>
      </c>
      <c r="AY67" s="10">
        <v>83764541</v>
      </c>
      <c r="AZ67" s="10">
        <v>78852170</v>
      </c>
      <c r="BA67" s="10">
        <v>93526914</v>
      </c>
      <c r="BB67" s="10">
        <v>86858635</v>
      </c>
      <c r="BC67" s="10">
        <v>98772736</v>
      </c>
      <c r="BD67" s="10">
        <v>95696666</v>
      </c>
      <c r="BE67" s="10">
        <v>98738433</v>
      </c>
      <c r="BF67" s="10">
        <v>104203516</v>
      </c>
      <c r="BG67" s="10">
        <v>98159762</v>
      </c>
      <c r="BH67" s="10">
        <v>101511131</v>
      </c>
      <c r="BI67" s="10">
        <v>96469615</v>
      </c>
      <c r="BJ67" s="10">
        <v>96837179</v>
      </c>
      <c r="BK67" s="10">
        <v>99170141</v>
      </c>
      <c r="BL67" s="10">
        <v>99792604</v>
      </c>
      <c r="BM67" s="10">
        <v>111970053</v>
      </c>
      <c r="BN67" s="10">
        <v>112434552</v>
      </c>
      <c r="BO67" s="10">
        <v>122176341</v>
      </c>
      <c r="BP67" s="10">
        <v>122121145</v>
      </c>
      <c r="BQ67" s="10">
        <v>131975517</v>
      </c>
      <c r="BR67" s="10">
        <v>140175387</v>
      </c>
      <c r="BS67" s="10">
        <v>142178144</v>
      </c>
      <c r="BT67" s="10">
        <v>140767836</v>
      </c>
      <c r="BU67" s="10">
        <v>128857223</v>
      </c>
      <c r="BV67" s="10">
        <v>124599274</v>
      </c>
      <c r="BW67" s="10">
        <v>122699351</v>
      </c>
      <c r="BX67" s="10">
        <v>122798945</v>
      </c>
      <c r="BY67" s="10">
        <v>127688532</v>
      </c>
      <c r="BZ67" s="10">
        <v>127136744</v>
      </c>
      <c r="CA67" s="10">
        <v>138261810</v>
      </c>
      <c r="CB67" s="10">
        <v>139878183</v>
      </c>
      <c r="CC67" s="10">
        <v>139614975</v>
      </c>
      <c r="CD67" s="10">
        <v>140890530</v>
      </c>
      <c r="CE67" s="10">
        <v>134033776</v>
      </c>
      <c r="CF67" s="10">
        <v>136634410</v>
      </c>
      <c r="CG67" s="10">
        <v>126581366</v>
      </c>
      <c r="CH67" s="10">
        <v>125021820</v>
      </c>
      <c r="CI67" s="10">
        <v>127803992</v>
      </c>
      <c r="CJ67" s="10">
        <v>110368164</v>
      </c>
      <c r="CK67" s="10">
        <v>123378634</v>
      </c>
      <c r="CL67" s="10">
        <v>120870010</v>
      </c>
      <c r="CM67" s="10">
        <v>129505048</v>
      </c>
      <c r="CN67" s="10">
        <v>125213146</v>
      </c>
      <c r="CO67" s="10">
        <v>132978196</v>
      </c>
      <c r="CP67" s="10">
        <v>135876083</v>
      </c>
      <c r="CQ67" s="10">
        <v>125768766</v>
      </c>
      <c r="CR67" s="10">
        <v>136385861</v>
      </c>
      <c r="CS67" s="10">
        <v>128797711</v>
      </c>
      <c r="CT67" s="10">
        <v>130530037</v>
      </c>
      <c r="CU67" s="10">
        <v>123243912</v>
      </c>
      <c r="CV67" s="10">
        <v>117316930</v>
      </c>
      <c r="CW67" s="10">
        <v>128840141</v>
      </c>
      <c r="CX67" s="10">
        <v>122749816</v>
      </c>
      <c r="CY67" s="10">
        <v>133587228</v>
      </c>
      <c r="CZ67" s="10">
        <v>130802011</v>
      </c>
      <c r="DA67" s="10">
        <v>138912016</v>
      </c>
      <c r="DB67" s="10">
        <v>140252722</v>
      </c>
      <c r="DC67" s="10">
        <v>141023246</v>
      </c>
      <c r="DD67" s="10">
        <v>138469660</v>
      </c>
      <c r="DE67" s="10">
        <v>118550021</v>
      </c>
      <c r="DF67" s="10">
        <v>117056894</v>
      </c>
      <c r="DG67" s="10">
        <v>102714915</v>
      </c>
      <c r="DH67" s="10">
        <v>87866096</v>
      </c>
      <c r="DI67" s="10">
        <v>94920927</v>
      </c>
      <c r="DJ67" s="10">
        <v>93822926</v>
      </c>
      <c r="DK67" s="10">
        <v>93176949</v>
      </c>
      <c r="DL67" s="10">
        <v>96329904</v>
      </c>
      <c r="DM67" s="10">
        <v>106817815</v>
      </c>
      <c r="DN67" s="10">
        <v>114211434</v>
      </c>
      <c r="DO67" s="10">
        <v>104171346</v>
      </c>
      <c r="DP67" s="10">
        <v>98866330</v>
      </c>
      <c r="DQ67" s="10">
        <v>89907149</v>
      </c>
      <c r="DR67" s="10">
        <v>88582376</v>
      </c>
      <c r="DS67" s="10">
        <v>82925976</v>
      </c>
      <c r="DT67" s="10">
        <v>76389187</v>
      </c>
      <c r="DU67" s="10">
        <v>80536932</v>
      </c>
      <c r="DV67" s="10">
        <v>77812246</v>
      </c>
      <c r="DW67" s="10">
        <v>84553851</v>
      </c>
      <c r="DX67" s="10">
        <v>85520350</v>
      </c>
      <c r="DY67" s="10">
        <v>93876589</v>
      </c>
      <c r="DZ67" s="10">
        <v>97516169</v>
      </c>
      <c r="EA67" s="10">
        <v>94316190</v>
      </c>
      <c r="EB67" s="10">
        <v>93917292</v>
      </c>
      <c r="EC67" s="10">
        <v>89648032</v>
      </c>
      <c r="ED67" s="10">
        <v>89449539</v>
      </c>
      <c r="EE67" s="10">
        <v>85024060</v>
      </c>
      <c r="EF67" s="10">
        <v>81815625</v>
      </c>
      <c r="EG67" s="10">
        <v>91979824</v>
      </c>
      <c r="EH67" s="10">
        <v>91460701</v>
      </c>
      <c r="EI67" s="10">
        <v>94240530</v>
      </c>
      <c r="EJ67" s="10">
        <v>96753121</v>
      </c>
      <c r="EK67" s="10">
        <v>100211894</v>
      </c>
      <c r="EL67" s="10">
        <v>103361617</v>
      </c>
      <c r="EM67" s="10">
        <v>100006320</v>
      </c>
      <c r="EN67" s="10">
        <v>101266994</v>
      </c>
      <c r="EO67" s="10">
        <v>96207600</v>
      </c>
      <c r="EP67" s="10">
        <v>95801024</v>
      </c>
      <c r="EQ67" s="10">
        <v>95390472</v>
      </c>
      <c r="ER67" s="10">
        <v>89380102</v>
      </c>
      <c r="ES67" s="10">
        <v>100312979</v>
      </c>
      <c r="ET67" s="10">
        <v>101370255</v>
      </c>
      <c r="EU67" s="10">
        <v>103062974</v>
      </c>
      <c r="EV67" s="10">
        <v>105399939</v>
      </c>
      <c r="EW67" s="10">
        <v>116970379</v>
      </c>
      <c r="EX67" s="10">
        <v>117853745</v>
      </c>
      <c r="EY67" s="10">
        <v>108590346</v>
      </c>
      <c r="EZ67" s="10">
        <v>115289923</v>
      </c>
      <c r="FA67" s="10">
        <v>111631694</v>
      </c>
      <c r="FB67" s="10">
        <v>108590346</v>
      </c>
      <c r="FC67" s="10">
        <v>103520513</v>
      </c>
      <c r="FD67" s="10">
        <v>86286246</v>
      </c>
      <c r="FE67" s="10">
        <v>98823568</v>
      </c>
      <c r="FF67" s="10">
        <v>103085361</v>
      </c>
      <c r="FG67" s="10">
        <v>109172771</v>
      </c>
      <c r="FH67" s="10">
        <v>108585018</v>
      </c>
      <c r="FI67" s="10"/>
      <c r="FJ67" s="10"/>
    </row>
    <row r="68" spans="1:166" x14ac:dyDescent="0.2">
      <c r="A68" t="s">
        <v>175</v>
      </c>
      <c r="B68" t="s">
        <v>67</v>
      </c>
      <c r="C68" s="10">
        <v>576559</v>
      </c>
      <c r="D68" s="10">
        <v>561757</v>
      </c>
      <c r="E68" s="10">
        <v>569450</v>
      </c>
      <c r="F68" s="10">
        <v>537738</v>
      </c>
      <c r="G68" s="10">
        <v>572463</v>
      </c>
      <c r="H68" s="10">
        <v>595895</v>
      </c>
      <c r="I68" s="10">
        <v>551970</v>
      </c>
      <c r="J68" s="10">
        <v>636432</v>
      </c>
      <c r="K68" s="10">
        <v>577586</v>
      </c>
      <c r="L68" s="10">
        <v>552158</v>
      </c>
      <c r="M68" s="10">
        <v>548738</v>
      </c>
      <c r="N68" s="10">
        <v>545601</v>
      </c>
      <c r="O68" s="10">
        <v>421707</v>
      </c>
      <c r="P68" s="10">
        <v>602193</v>
      </c>
      <c r="Q68" s="10">
        <v>528837</v>
      </c>
      <c r="R68" s="10">
        <v>489255</v>
      </c>
      <c r="S68" s="10">
        <v>542375</v>
      </c>
      <c r="T68" s="10">
        <v>569322</v>
      </c>
      <c r="U68" s="10">
        <v>560804</v>
      </c>
      <c r="V68" s="10">
        <v>622209</v>
      </c>
      <c r="W68" s="10">
        <v>543424</v>
      </c>
      <c r="X68" s="10">
        <v>644962</v>
      </c>
      <c r="Y68" s="10">
        <v>671696</v>
      </c>
      <c r="Z68" s="10">
        <v>682152</v>
      </c>
      <c r="AA68" s="10">
        <v>759900</v>
      </c>
      <c r="AB68" s="10">
        <v>710189</v>
      </c>
      <c r="AC68" s="10">
        <v>771986</v>
      </c>
      <c r="AD68" s="10">
        <v>753806</v>
      </c>
      <c r="AE68" s="10">
        <v>770721</v>
      </c>
      <c r="AF68" s="10">
        <v>863467</v>
      </c>
      <c r="AG68" s="10">
        <v>833433</v>
      </c>
      <c r="AH68" s="10">
        <v>951744</v>
      </c>
      <c r="AI68" s="10">
        <v>940329</v>
      </c>
      <c r="AJ68" s="10">
        <v>968889</v>
      </c>
      <c r="AK68" s="10">
        <v>904426</v>
      </c>
      <c r="AL68" s="10">
        <v>696457</v>
      </c>
      <c r="AM68" s="10">
        <v>643388</v>
      </c>
      <c r="AN68" s="10">
        <v>546587</v>
      </c>
      <c r="AO68" s="10">
        <v>324341</v>
      </c>
      <c r="AP68" s="10">
        <v>491484</v>
      </c>
      <c r="AQ68" s="10">
        <v>526287</v>
      </c>
      <c r="AR68" s="10">
        <v>476624</v>
      </c>
      <c r="AS68" s="10">
        <v>554219</v>
      </c>
      <c r="AT68" s="10">
        <v>681868</v>
      </c>
      <c r="AU68" s="10">
        <v>617626</v>
      </c>
      <c r="AV68" s="10">
        <v>700399</v>
      </c>
      <c r="AW68" s="10">
        <v>635609</v>
      </c>
      <c r="AX68" s="10">
        <v>700689</v>
      </c>
      <c r="AY68" s="10">
        <v>715262</v>
      </c>
      <c r="AZ68" s="10">
        <v>613840</v>
      </c>
      <c r="BA68" s="10">
        <v>780295</v>
      </c>
      <c r="BB68" s="10">
        <v>694109</v>
      </c>
      <c r="BC68" s="10">
        <v>704764</v>
      </c>
      <c r="BD68" s="10">
        <v>749052</v>
      </c>
      <c r="BE68" s="10">
        <v>704767</v>
      </c>
      <c r="BF68" s="10">
        <v>724157</v>
      </c>
      <c r="BG68" s="10">
        <v>736394</v>
      </c>
      <c r="BH68" s="10">
        <v>749128</v>
      </c>
      <c r="BI68" s="10">
        <v>687378</v>
      </c>
      <c r="BJ68" s="10">
        <v>775623</v>
      </c>
      <c r="BK68" s="10">
        <v>834733</v>
      </c>
      <c r="BL68" s="10">
        <v>665844</v>
      </c>
      <c r="BM68" s="10">
        <v>888821</v>
      </c>
      <c r="BN68" s="10">
        <v>797212</v>
      </c>
      <c r="BO68" s="10">
        <v>916556</v>
      </c>
      <c r="BP68" s="10">
        <v>855734</v>
      </c>
      <c r="BQ68" s="10">
        <v>967327</v>
      </c>
      <c r="BR68" s="10">
        <v>947517</v>
      </c>
      <c r="BS68" s="10">
        <v>1062910</v>
      </c>
      <c r="BT68" s="10">
        <v>1021243</v>
      </c>
      <c r="BU68" s="10">
        <v>904713</v>
      </c>
      <c r="BV68" s="10">
        <v>996056</v>
      </c>
      <c r="BW68" s="10">
        <v>1003856</v>
      </c>
      <c r="BX68" s="10">
        <v>878788</v>
      </c>
      <c r="BY68" s="10">
        <v>1027598</v>
      </c>
      <c r="BZ68" s="10">
        <v>1017856</v>
      </c>
      <c r="CA68" s="10">
        <v>1067153</v>
      </c>
      <c r="CB68" s="10">
        <v>883431</v>
      </c>
      <c r="CC68" s="10">
        <v>1032499</v>
      </c>
      <c r="CD68" s="10">
        <v>989975</v>
      </c>
      <c r="CE68" s="10">
        <v>966582</v>
      </c>
      <c r="CF68" s="10">
        <v>1036531</v>
      </c>
      <c r="CG68" s="10">
        <v>917543</v>
      </c>
      <c r="CH68" s="10">
        <v>928872</v>
      </c>
      <c r="CI68" s="10">
        <v>1081268</v>
      </c>
      <c r="CJ68" s="10">
        <v>803552</v>
      </c>
      <c r="CK68" s="10">
        <v>1023351</v>
      </c>
      <c r="CL68" s="10">
        <v>789682</v>
      </c>
      <c r="CM68" s="10">
        <v>1140921</v>
      </c>
      <c r="CN68" s="10">
        <v>817146</v>
      </c>
      <c r="CO68" s="10">
        <v>924427</v>
      </c>
      <c r="CP68" s="10">
        <v>931327</v>
      </c>
      <c r="CQ68" s="10">
        <v>943944</v>
      </c>
      <c r="CR68" s="10">
        <v>1034127</v>
      </c>
      <c r="CS68" s="10">
        <v>932044</v>
      </c>
      <c r="CT68" s="10">
        <v>1012785</v>
      </c>
      <c r="CU68" s="10">
        <v>977046</v>
      </c>
      <c r="CV68" s="10">
        <v>910545</v>
      </c>
      <c r="CW68" s="10">
        <v>1071159</v>
      </c>
      <c r="CX68" s="10">
        <v>976727</v>
      </c>
      <c r="CY68" s="10">
        <v>956179</v>
      </c>
      <c r="CZ68" s="10">
        <v>909449</v>
      </c>
      <c r="DA68" s="10">
        <v>1075419</v>
      </c>
      <c r="DB68" s="10">
        <v>908580</v>
      </c>
      <c r="DC68" s="10">
        <v>1032008</v>
      </c>
      <c r="DD68" s="10">
        <v>983123</v>
      </c>
      <c r="DE68" s="10">
        <v>914859</v>
      </c>
      <c r="DF68" s="10">
        <v>947639</v>
      </c>
      <c r="DG68" s="10">
        <v>847190</v>
      </c>
      <c r="DH68" s="10">
        <v>707642</v>
      </c>
      <c r="DI68" s="10">
        <v>793970</v>
      </c>
      <c r="DJ68" s="10">
        <v>708694</v>
      </c>
      <c r="DK68" s="10">
        <v>719723</v>
      </c>
      <c r="DL68" s="10">
        <v>736030</v>
      </c>
      <c r="DM68" s="10">
        <v>754759</v>
      </c>
      <c r="DN68" s="10">
        <v>781119</v>
      </c>
      <c r="DO68" s="10">
        <v>770389</v>
      </c>
      <c r="DP68" s="10">
        <v>720083</v>
      </c>
      <c r="DQ68" s="10">
        <v>664358</v>
      </c>
      <c r="DR68" s="10">
        <v>804276</v>
      </c>
      <c r="DS68" s="10">
        <v>649959</v>
      </c>
      <c r="DT68" s="10">
        <v>598940</v>
      </c>
      <c r="DU68" s="10">
        <v>687597</v>
      </c>
      <c r="DV68" s="10">
        <v>584384</v>
      </c>
      <c r="DW68" s="10">
        <v>618512</v>
      </c>
      <c r="DX68" s="10">
        <v>576738</v>
      </c>
      <c r="DY68" s="10">
        <v>681604</v>
      </c>
      <c r="DZ68" s="10">
        <v>682187</v>
      </c>
      <c r="EA68" s="10">
        <v>642866</v>
      </c>
      <c r="EB68" s="10">
        <v>697426</v>
      </c>
      <c r="EC68" s="10">
        <v>706116</v>
      </c>
      <c r="ED68" s="10">
        <v>670132</v>
      </c>
      <c r="EE68" s="10">
        <v>662328</v>
      </c>
      <c r="EF68" s="10">
        <v>625286</v>
      </c>
      <c r="EG68" s="10">
        <v>731264</v>
      </c>
      <c r="EH68" s="10">
        <v>663979</v>
      </c>
      <c r="EI68" s="10">
        <v>711563</v>
      </c>
      <c r="EJ68" s="10">
        <v>659828</v>
      </c>
      <c r="EK68" s="10">
        <v>716074</v>
      </c>
      <c r="EL68" s="10">
        <v>740639</v>
      </c>
      <c r="EM68" s="10">
        <v>679094</v>
      </c>
      <c r="EN68" s="10">
        <v>740862</v>
      </c>
      <c r="EO68" s="10">
        <v>709596</v>
      </c>
      <c r="EP68" s="10">
        <v>792767</v>
      </c>
      <c r="EQ68" s="10">
        <v>795444</v>
      </c>
      <c r="ER68" s="10">
        <v>634366</v>
      </c>
      <c r="ES68" s="10">
        <v>842394</v>
      </c>
      <c r="ET68" s="10">
        <v>740400</v>
      </c>
      <c r="EU68" s="10">
        <v>830182</v>
      </c>
      <c r="EV68" s="10">
        <v>688561</v>
      </c>
      <c r="EW68" s="10">
        <v>817072</v>
      </c>
      <c r="EX68" s="10">
        <v>823043</v>
      </c>
      <c r="EY68" s="10">
        <v>763339</v>
      </c>
      <c r="EZ68" s="10">
        <v>819846</v>
      </c>
      <c r="FA68" s="10">
        <v>791552</v>
      </c>
      <c r="FB68" s="10">
        <v>763339</v>
      </c>
      <c r="FC68" s="10">
        <v>841089</v>
      </c>
      <c r="FD68" s="10">
        <v>658803</v>
      </c>
      <c r="FE68" s="10">
        <v>841584</v>
      </c>
      <c r="FF68" s="10">
        <v>707382</v>
      </c>
      <c r="FG68" s="10">
        <v>835896</v>
      </c>
      <c r="FH68" s="10">
        <v>735387</v>
      </c>
      <c r="FI68" s="10"/>
      <c r="FJ68" s="10"/>
    </row>
    <row r="69" spans="1:166" x14ac:dyDescent="0.2">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row>
    <row r="70" spans="1:166" x14ac:dyDescent="0.2">
      <c r="A70" t="s">
        <v>181</v>
      </c>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row>
    <row r="71" spans="1:166" x14ac:dyDescent="0.2">
      <c r="A71" t="s">
        <v>171</v>
      </c>
      <c r="B71" t="s">
        <v>182</v>
      </c>
      <c r="C71" s="22">
        <v>17.458766495808078</v>
      </c>
      <c r="D71" s="22">
        <v>17.88027421702045</v>
      </c>
      <c r="E71" s="22">
        <v>17.308393584706963</v>
      </c>
      <c r="F71" s="22">
        <v>18.013760756578712</v>
      </c>
      <c r="G71" s="22">
        <v>17.649086933264822</v>
      </c>
      <c r="H71" s="22">
        <v>18.460728524049284</v>
      </c>
      <c r="I71" s="22">
        <v>18.433445342870691</v>
      </c>
      <c r="J71" s="22">
        <v>18.425914175845115</v>
      </c>
      <c r="K71" s="22">
        <v>18.320838862201391</v>
      </c>
      <c r="L71" s="22">
        <v>17.138791581715658</v>
      </c>
      <c r="M71" s="22">
        <v>16.79735501619874</v>
      </c>
      <c r="N71" s="22">
        <v>16.235096176266651</v>
      </c>
      <c r="O71" s="22">
        <v>15.762657069506414</v>
      </c>
      <c r="P71" s="22">
        <v>16.276384798635984</v>
      </c>
      <c r="Q71" s="22">
        <v>15.53880113989656</v>
      </c>
      <c r="R71" s="22">
        <v>16.146363646584561</v>
      </c>
      <c r="S71" s="22">
        <v>16.613174467123017</v>
      </c>
      <c r="T71" s="22">
        <v>17.627695465606362</v>
      </c>
      <c r="U71" s="22">
        <v>18.259643301591382</v>
      </c>
      <c r="V71" s="22">
        <v>19.044387778205003</v>
      </c>
      <c r="W71" s="22">
        <v>17.316879361728365</v>
      </c>
      <c r="X71" s="22">
        <v>19.959587510151696</v>
      </c>
      <c r="Y71" s="22">
        <v>20.598355699001452</v>
      </c>
      <c r="Z71" s="22">
        <v>22.238702085596547</v>
      </c>
      <c r="AA71" s="22">
        <v>21.570948275162998</v>
      </c>
      <c r="AB71" s="22">
        <v>23.02231449465366</v>
      </c>
      <c r="AC71" s="22">
        <v>23.650085207769749</v>
      </c>
      <c r="AD71" s="22">
        <v>23.482071952935282</v>
      </c>
      <c r="AE71" s="22">
        <v>24.41994375053617</v>
      </c>
      <c r="AF71" s="22">
        <v>26.551197647773094</v>
      </c>
      <c r="AG71" s="22">
        <v>27.719674509946589</v>
      </c>
      <c r="AH71" s="22">
        <v>29.119879392552665</v>
      </c>
      <c r="AI71" s="22">
        <v>29.987812769990903</v>
      </c>
      <c r="AJ71" s="22">
        <v>28.913518750929089</v>
      </c>
      <c r="AK71" s="22">
        <v>26.560086210808887</v>
      </c>
      <c r="AL71" s="22">
        <v>23.373473947726552</v>
      </c>
      <c r="AM71" s="22">
        <v>19.977350734978341</v>
      </c>
      <c r="AN71" s="22">
        <v>17.835786505529576</v>
      </c>
      <c r="AO71" s="22">
        <v>16.130502456763761</v>
      </c>
      <c r="AP71" s="22">
        <v>16.23324116882203</v>
      </c>
      <c r="AQ71" s="22">
        <v>16.29295228909362</v>
      </c>
      <c r="AR71" s="22">
        <v>16.597791680717908</v>
      </c>
      <c r="AS71" s="22">
        <v>17.379523440085897</v>
      </c>
      <c r="AT71" s="22">
        <v>19.783043432593583</v>
      </c>
      <c r="AU71" s="22">
        <v>20.684761731663265</v>
      </c>
      <c r="AV71" s="22">
        <v>21.216298500465449</v>
      </c>
      <c r="AW71" s="22">
        <v>20.700832935143957</v>
      </c>
      <c r="AX71" s="22">
        <v>20.850209709152466</v>
      </c>
      <c r="AY71" s="22">
        <v>20.736850973104399</v>
      </c>
      <c r="AZ71" s="22">
        <v>21.682455682655899</v>
      </c>
      <c r="BA71" s="22">
        <v>23.181490963821361</v>
      </c>
      <c r="BB71" s="22">
        <v>21.812464150925372</v>
      </c>
      <c r="BC71" s="22">
        <v>22.86780560834719</v>
      </c>
      <c r="BD71" s="22">
        <v>22.843923729396561</v>
      </c>
      <c r="BE71" s="22">
        <v>22.764299257799479</v>
      </c>
      <c r="BF71" s="22">
        <v>23.120571557447587</v>
      </c>
      <c r="BG71" s="22">
        <v>22.769782260675079</v>
      </c>
      <c r="BH71" s="22">
        <v>22.958173376543748</v>
      </c>
      <c r="BI71" s="22">
        <v>23.180685635653631</v>
      </c>
      <c r="BJ71" s="22">
        <v>23.167419987653311</v>
      </c>
      <c r="BK71" s="22">
        <v>24.360317998718667</v>
      </c>
      <c r="BL71" s="22">
        <v>25.081248621455153</v>
      </c>
      <c r="BM71" s="22">
        <v>25.903120056068691</v>
      </c>
      <c r="BN71" s="22">
        <v>26.855881143724318</v>
      </c>
      <c r="BO71" s="22">
        <v>28.056945697711527</v>
      </c>
      <c r="BP71" s="22">
        <v>30.414722479693861</v>
      </c>
      <c r="BQ71" s="22">
        <v>30.329871289083311</v>
      </c>
      <c r="BR71" s="22">
        <v>31.640539526859758</v>
      </c>
      <c r="BS71" s="22">
        <v>32.662327437225109</v>
      </c>
      <c r="BT71" s="22">
        <v>31.551806068267997</v>
      </c>
      <c r="BU71" s="22">
        <v>30.925748670852276</v>
      </c>
      <c r="BV71" s="22">
        <v>30.446010455058953</v>
      </c>
      <c r="BW71" s="22">
        <v>30.308013321988941</v>
      </c>
      <c r="BX71" s="22">
        <v>31.542586694189804</v>
      </c>
      <c r="BY71" s="22">
        <v>31.853395332316108</v>
      </c>
      <c r="BZ71" s="22">
        <v>32.262400247305337</v>
      </c>
      <c r="CA71" s="22">
        <v>32.712771038157321</v>
      </c>
      <c r="CB71" s="22">
        <v>34.196194241687238</v>
      </c>
      <c r="CC71" s="22">
        <v>32.836596356770592</v>
      </c>
      <c r="CD71" s="22">
        <v>31.719197497504727</v>
      </c>
      <c r="CE71" s="22">
        <v>32.019768057544105</v>
      </c>
      <c r="CF71" s="22">
        <v>31.154109539812925</v>
      </c>
      <c r="CG71" s="22">
        <v>30.976036930160134</v>
      </c>
      <c r="CH71" s="22">
        <v>29.795163232769696</v>
      </c>
      <c r="CI71" s="22">
        <v>32.688486749417557</v>
      </c>
      <c r="CJ71" s="22">
        <v>30.943276337201635</v>
      </c>
      <c r="CK71" s="22">
        <v>31.41423318002839</v>
      </c>
      <c r="CL71" s="22">
        <v>30.330660641409544</v>
      </c>
      <c r="CM71" s="22">
        <v>30.577065956519345</v>
      </c>
      <c r="CN71" s="22">
        <v>30.678286836316509</v>
      </c>
      <c r="CO71" s="22">
        <v>30.211238997910872</v>
      </c>
      <c r="CP71" s="22">
        <v>30.643595497266663</v>
      </c>
      <c r="CQ71" s="22">
        <v>29.733868872281761</v>
      </c>
      <c r="CR71" s="22">
        <v>30.868857713752302</v>
      </c>
      <c r="CS71" s="22">
        <v>31.377410207782074</v>
      </c>
      <c r="CT71" s="22">
        <v>30.965034910710575</v>
      </c>
      <c r="CU71" s="22">
        <v>31.842352730471855</v>
      </c>
      <c r="CV71" s="22">
        <v>31.237845958715571</v>
      </c>
      <c r="CW71" s="22">
        <v>32.916567792636485</v>
      </c>
      <c r="CX71" s="22">
        <v>31.649759481182471</v>
      </c>
      <c r="CY71" s="22">
        <v>31.968859893552064</v>
      </c>
      <c r="CZ71" s="22">
        <v>32.440742769607851</v>
      </c>
      <c r="DA71" s="22">
        <v>32.023463004186056</v>
      </c>
      <c r="DB71" s="22">
        <v>31.520784680060608</v>
      </c>
      <c r="DC71" s="22">
        <v>31.990559923556134</v>
      </c>
      <c r="DD71" s="22">
        <v>31.027679631896643</v>
      </c>
      <c r="DE71" s="22">
        <v>29.427285158313264</v>
      </c>
      <c r="DF71" s="22">
        <v>29.547404809268112</v>
      </c>
      <c r="DG71" s="22">
        <v>27.976932888673051</v>
      </c>
      <c r="DH71" s="22">
        <v>24.786383946825477</v>
      </c>
      <c r="DI71" s="22">
        <v>25.122497757119866</v>
      </c>
      <c r="DJ71" s="22">
        <v>24.273928723827268</v>
      </c>
      <c r="DK71" s="22">
        <v>23.686534203263612</v>
      </c>
      <c r="DL71" s="22">
        <v>24.5070024005324</v>
      </c>
      <c r="DM71" s="22">
        <v>24.663049081329497</v>
      </c>
      <c r="DN71" s="22">
        <v>25.063024047592471</v>
      </c>
      <c r="DO71" s="22">
        <v>24.066120880529613</v>
      </c>
      <c r="DP71" s="22">
        <v>23.293715809532831</v>
      </c>
      <c r="DQ71" s="22">
        <v>21.556020517257089</v>
      </c>
      <c r="DR71" s="22">
        <v>22.163863488283027</v>
      </c>
      <c r="DS71" s="22">
        <v>22.007040102724222</v>
      </c>
      <c r="DT71" s="22">
        <v>21.072786831666988</v>
      </c>
      <c r="DU71" s="22">
        <v>21.530636927716142</v>
      </c>
      <c r="DV71" s="22">
        <v>20.635432666066734</v>
      </c>
      <c r="DW71" s="22">
        <v>21.105879991693509</v>
      </c>
      <c r="DX71" s="22">
        <v>21.925109745627363</v>
      </c>
      <c r="DY71" s="22">
        <v>22.316592669654334</v>
      </c>
      <c r="DZ71" s="22">
        <v>22.163214048836458</v>
      </c>
      <c r="EA71" s="22">
        <v>22.549238142426816</v>
      </c>
      <c r="EB71" s="22">
        <v>22.479881448570854</v>
      </c>
      <c r="EC71" s="22">
        <v>23.276537905516328</v>
      </c>
      <c r="ED71" s="22">
        <v>22.86900166615839</v>
      </c>
      <c r="EE71" s="22">
        <v>23.215268415180851</v>
      </c>
      <c r="EF71" s="22">
        <v>24.101461744494856</v>
      </c>
      <c r="EG71" s="22">
        <v>23.804471151396129</v>
      </c>
      <c r="EH71" s="22">
        <v>24.139159230648591</v>
      </c>
      <c r="EI71" s="22">
        <v>23.707929541949856</v>
      </c>
      <c r="EJ71" s="22">
        <v>24.622390466380139</v>
      </c>
      <c r="EK71" s="22">
        <v>24.117139536372985</v>
      </c>
      <c r="EL71" s="22">
        <v>24.082229811821016</v>
      </c>
      <c r="EM71" s="22">
        <v>24.076754372420755</v>
      </c>
      <c r="EN71" s="22">
        <v>24.172328665625525</v>
      </c>
      <c r="EO71" s="22">
        <v>25.398859600280716</v>
      </c>
      <c r="EP71" s="22">
        <v>26.440631745784373</v>
      </c>
      <c r="EQ71" s="22">
        <v>26.165938614210194</v>
      </c>
      <c r="ER71" s="22">
        <v>26.360425369289864</v>
      </c>
      <c r="ES71" s="22">
        <v>27.476344289258193</v>
      </c>
      <c r="ET71" s="22">
        <v>26.83470009484012</v>
      </c>
      <c r="EU71" s="22">
        <v>26.986785773064387</v>
      </c>
      <c r="EV71" s="22">
        <v>26.782621534853522</v>
      </c>
      <c r="EW71" s="22">
        <v>27.980406431120418</v>
      </c>
      <c r="EX71" s="22">
        <v>27.71934225537963</v>
      </c>
      <c r="EY71" s="22">
        <v>27.075654748101009</v>
      </c>
      <c r="EZ71" s="22">
        <v>26.841867872424675</v>
      </c>
      <c r="FA71" s="22">
        <v>28.628777148048844</v>
      </c>
      <c r="FB71" s="22">
        <v>29.584812759809019</v>
      </c>
      <c r="FC71" s="22">
        <v>28.127284998693785</v>
      </c>
      <c r="FD71" s="22">
        <v>27.832916910799664</v>
      </c>
      <c r="FE71" s="22">
        <v>28.570782734120829</v>
      </c>
      <c r="FF71" s="22">
        <v>28.544832427592176</v>
      </c>
      <c r="FG71" s="22">
        <v>28.198247797304866</v>
      </c>
      <c r="FH71" s="22">
        <v>27.368211220867838</v>
      </c>
      <c r="FI71" s="22"/>
      <c r="FJ71" s="22"/>
    </row>
    <row r="72" spans="1:166" x14ac:dyDescent="0.2">
      <c r="A72" t="s">
        <v>173</v>
      </c>
      <c r="B72" t="s">
        <v>182</v>
      </c>
      <c r="C72" s="22">
        <v>19.735414885688858</v>
      </c>
      <c r="D72" s="22">
        <v>20.098519349378684</v>
      </c>
      <c r="E72" s="22">
        <v>19.604275525749497</v>
      </c>
      <c r="F72" s="22">
        <v>20.306555292265898</v>
      </c>
      <c r="G72" s="22">
        <v>20.091448923306405</v>
      </c>
      <c r="H72" s="22">
        <v>20.869794644893666</v>
      </c>
      <c r="I72" s="22">
        <v>20.845547628629259</v>
      </c>
      <c r="J72" s="22">
        <v>20.907061534097576</v>
      </c>
      <c r="K72" s="22">
        <v>20.788256635699756</v>
      </c>
      <c r="L72" s="22">
        <v>19.612921945605606</v>
      </c>
      <c r="M72" s="22">
        <v>19.160247408714078</v>
      </c>
      <c r="N72" s="22">
        <v>18.670895282125098</v>
      </c>
      <c r="O72" s="22">
        <v>18.200783493190023</v>
      </c>
      <c r="P72" s="22">
        <v>18.604047450070603</v>
      </c>
      <c r="Q72" s="22">
        <v>17.938624864237322</v>
      </c>
      <c r="R72" s="22">
        <v>18.585110378503945</v>
      </c>
      <c r="S72" s="22">
        <v>19.238146099726862</v>
      </c>
      <c r="T72" s="22">
        <v>20.091705049205903</v>
      </c>
      <c r="U72" s="22">
        <v>20.763583009827137</v>
      </c>
      <c r="V72" s="22">
        <v>21.533475923368602</v>
      </c>
      <c r="W72" s="22">
        <v>19.558500123729093</v>
      </c>
      <c r="X72" s="22">
        <v>22.706302456480909</v>
      </c>
      <c r="Y72" s="22">
        <v>23.27045554093629</v>
      </c>
      <c r="Z72" s="22">
        <v>25.199316747883081</v>
      </c>
      <c r="AA72" s="22">
        <v>24.338535492369605</v>
      </c>
      <c r="AB72" s="22">
        <v>25.794200783588909</v>
      </c>
      <c r="AC72" s="22">
        <v>26.379176115187292</v>
      </c>
      <c r="AD72" s="22">
        <v>26.615415275854986</v>
      </c>
      <c r="AE72" s="22">
        <v>27.611065230733089</v>
      </c>
      <c r="AF72" s="22">
        <v>29.690662172948439</v>
      </c>
      <c r="AG72" s="22">
        <v>30.922082281855968</v>
      </c>
      <c r="AH72" s="22">
        <v>32.293788709653896</v>
      </c>
      <c r="AI72" s="22">
        <v>33.587461885755907</v>
      </c>
      <c r="AJ72" s="22">
        <v>32.150124381791528</v>
      </c>
      <c r="AK72" s="22">
        <v>29.84514034282321</v>
      </c>
      <c r="AL72" s="22">
        <v>26.971041848020764</v>
      </c>
      <c r="AM72" s="22">
        <v>22.705468267290595</v>
      </c>
      <c r="AN72" s="22">
        <v>20.608513566664136</v>
      </c>
      <c r="AO72" s="22">
        <v>18.555681582446425</v>
      </c>
      <c r="AP72" s="22">
        <v>19.02287658373157</v>
      </c>
      <c r="AQ72" s="22">
        <v>19.111392805607494</v>
      </c>
      <c r="AR72" s="22">
        <v>19.551156894292262</v>
      </c>
      <c r="AS72" s="22">
        <v>20.103080316443574</v>
      </c>
      <c r="AT72" s="22">
        <v>22.667256123164027</v>
      </c>
      <c r="AU72" s="22">
        <v>23.728969119957117</v>
      </c>
      <c r="AV72" s="22">
        <v>24.061778760015038</v>
      </c>
      <c r="AW72" s="22">
        <v>23.668406141269156</v>
      </c>
      <c r="AX72" s="22">
        <v>23.754771988582849</v>
      </c>
      <c r="AY72" s="22">
        <v>23.501397935938858</v>
      </c>
      <c r="AZ72" s="22">
        <v>24.325905539873951</v>
      </c>
      <c r="BA72" s="22">
        <v>25.972084902006937</v>
      </c>
      <c r="BB72" s="22">
        <v>24.620716815146409</v>
      </c>
      <c r="BC72" s="22">
        <v>25.831349625808059</v>
      </c>
      <c r="BD72" s="22">
        <v>25.790723666593333</v>
      </c>
      <c r="BE72" s="22">
        <v>25.65518678624808</v>
      </c>
      <c r="BF72" s="22">
        <v>26.070264243837606</v>
      </c>
      <c r="BG72" s="22">
        <v>25.639536897561989</v>
      </c>
      <c r="BH72" s="22">
        <v>25.898388029072684</v>
      </c>
      <c r="BI72" s="22">
        <v>26.141659845740744</v>
      </c>
      <c r="BJ72" s="22">
        <v>26.084084006629016</v>
      </c>
      <c r="BK72" s="22">
        <v>27.068034699630168</v>
      </c>
      <c r="BL72" s="22">
        <v>28.019766692265602</v>
      </c>
      <c r="BM72" s="22">
        <v>29.00939153858274</v>
      </c>
      <c r="BN72" s="22">
        <v>29.784564018360204</v>
      </c>
      <c r="BO72" s="22">
        <v>31.036563259970411</v>
      </c>
      <c r="BP72" s="22">
        <v>33.38225896208229</v>
      </c>
      <c r="BQ72" s="22">
        <v>33.346951143867663</v>
      </c>
      <c r="BR72" s="22">
        <v>34.682575582497734</v>
      </c>
      <c r="BS72" s="22">
        <v>36.028275830103503</v>
      </c>
      <c r="BT72" s="22">
        <v>34.599904805224838</v>
      </c>
      <c r="BU72" s="22">
        <v>33.89897525069852</v>
      </c>
      <c r="BV72" s="22">
        <v>33.625872236769297</v>
      </c>
      <c r="BW72" s="22">
        <v>33.263645538835782</v>
      </c>
      <c r="BX72" s="22">
        <v>34.818222340752371</v>
      </c>
      <c r="BY72" s="22">
        <v>34.948646664037277</v>
      </c>
      <c r="BZ72" s="22">
        <v>35.472057422452288</v>
      </c>
      <c r="CA72" s="22">
        <v>35.882671946833135</v>
      </c>
      <c r="CB72" s="22">
        <v>38.034740888867759</v>
      </c>
      <c r="CC72" s="22">
        <v>36.262445741196281</v>
      </c>
      <c r="CD72" s="22">
        <v>35.485048606770661</v>
      </c>
      <c r="CE72" s="22">
        <v>35.366870540328343</v>
      </c>
      <c r="CF72" s="22">
        <v>34.586823699814431</v>
      </c>
      <c r="CG72" s="22">
        <v>34.399649490479476</v>
      </c>
      <c r="CH72" s="22">
        <v>32.909237177720087</v>
      </c>
      <c r="CI72" s="22">
        <v>35.65643029493534</v>
      </c>
      <c r="CJ72" s="22">
        <v>34.188133204610324</v>
      </c>
      <c r="CK72" s="22">
        <v>34.951561408564686</v>
      </c>
      <c r="CL72" s="22">
        <v>34.011557777495455</v>
      </c>
      <c r="CM72" s="22">
        <v>34.589495749455416</v>
      </c>
      <c r="CN72" s="22">
        <v>34.881257175023997</v>
      </c>
      <c r="CO72" s="22">
        <v>34.529926017848936</v>
      </c>
      <c r="CP72" s="22">
        <v>34.757242160306376</v>
      </c>
      <c r="CQ72" s="22">
        <v>33.800475044758322</v>
      </c>
      <c r="CR72" s="22">
        <v>34.638140320747382</v>
      </c>
      <c r="CS72" s="22">
        <v>34.876637318596416</v>
      </c>
      <c r="CT72" s="22">
        <v>34.530623326152281</v>
      </c>
      <c r="CU72" s="22">
        <v>35.215714346416519</v>
      </c>
      <c r="CV72" s="22">
        <v>34.675233115341776</v>
      </c>
      <c r="CW72" s="22">
        <v>36.9379150524802</v>
      </c>
      <c r="CX72" s="22">
        <v>36.570468062141877</v>
      </c>
      <c r="CY72" s="22">
        <v>36.31326935492428</v>
      </c>
      <c r="CZ72" s="22">
        <v>36.954995747748328</v>
      </c>
      <c r="DA72" s="22">
        <v>36.691821323276756</v>
      </c>
      <c r="DB72" s="22">
        <v>35.653997279137599</v>
      </c>
      <c r="DC72" s="22">
        <v>36.205859923755703</v>
      </c>
      <c r="DD72" s="22">
        <v>34.548873732257171</v>
      </c>
      <c r="DE72" s="22">
        <v>32.923469538250203</v>
      </c>
      <c r="DF72" s="22">
        <v>33.244579324824883</v>
      </c>
      <c r="DG72" s="22">
        <v>31.413186758780775</v>
      </c>
      <c r="DH72" s="22">
        <v>28.755084660348345</v>
      </c>
      <c r="DI72" s="22">
        <v>29.422882552431734</v>
      </c>
      <c r="DJ72" s="22">
        <v>29.093183351792678</v>
      </c>
      <c r="DK72" s="22">
        <v>28.409131980864355</v>
      </c>
      <c r="DL72" s="22">
        <v>29.040589886270158</v>
      </c>
      <c r="DM72" s="22">
        <v>28.473687749414228</v>
      </c>
      <c r="DN72" s="22">
        <v>28.597181341207005</v>
      </c>
      <c r="DO72" s="22">
        <v>27.178044773733934</v>
      </c>
      <c r="DP72" s="22">
        <v>26.60221848774605</v>
      </c>
      <c r="DQ72" s="22">
        <v>24.973099011345777</v>
      </c>
      <c r="DR72" s="22">
        <v>25.275373654371641</v>
      </c>
      <c r="DS72" s="22">
        <v>25.365644414222484</v>
      </c>
      <c r="DT72" s="22">
        <v>25.500193229093504</v>
      </c>
      <c r="DU72" s="22">
        <v>26.435119875675838</v>
      </c>
      <c r="DV72" s="22">
        <v>25.544075953964946</v>
      </c>
      <c r="DW72" s="22">
        <v>25.665881320992206</v>
      </c>
      <c r="DX72" s="22">
        <v>25.991429564576592</v>
      </c>
      <c r="DY72" s="22">
        <v>26.747279143791243</v>
      </c>
      <c r="DZ72" s="22">
        <v>25.719459807553168</v>
      </c>
      <c r="EA72" s="22">
        <v>26.29547798271415</v>
      </c>
      <c r="EB72" s="22">
        <v>26.311400441988248</v>
      </c>
      <c r="EC72" s="22">
        <v>27.070776625476654</v>
      </c>
      <c r="ED72" s="22">
        <v>26.072495418528646</v>
      </c>
      <c r="EE72" s="22">
        <v>26.388767478395369</v>
      </c>
      <c r="EF72" s="22">
        <v>27.92513273421288</v>
      </c>
      <c r="EG72" s="22">
        <v>27.875859544540265</v>
      </c>
      <c r="EH72" s="22">
        <v>29.282089178100897</v>
      </c>
      <c r="EI72" s="22">
        <v>27.771829501105227</v>
      </c>
      <c r="EJ72" s="22">
        <v>29.226908773220821</v>
      </c>
      <c r="EK72" s="22">
        <v>28.194411379402922</v>
      </c>
      <c r="EL72" s="22">
        <v>28.035564294512184</v>
      </c>
      <c r="EM72" s="22">
        <v>27.983290337678923</v>
      </c>
      <c r="EN72" s="22">
        <v>27.816683831746559</v>
      </c>
      <c r="EO72" s="22">
        <v>28.706277386393992</v>
      </c>
      <c r="EP72" s="22">
        <v>29.565578539010339</v>
      </c>
      <c r="EQ72" s="22">
        <v>29.54143293584367</v>
      </c>
      <c r="ER72" s="22">
        <v>30.052229290890065</v>
      </c>
      <c r="ES72" s="22">
        <v>31.20899627493554</v>
      </c>
      <c r="ET72" s="22">
        <v>30.726866306704093</v>
      </c>
      <c r="EU72" s="22">
        <v>30.993196406030176</v>
      </c>
      <c r="EV72" s="22">
        <v>31.285996851358277</v>
      </c>
      <c r="EW72" s="22">
        <v>32.232780078569149</v>
      </c>
      <c r="EX72" s="22">
        <v>31.363826282076783</v>
      </c>
      <c r="EY72" s="22">
        <v>30.388834938788161</v>
      </c>
      <c r="EZ72" s="22">
        <v>30.503148415484503</v>
      </c>
      <c r="FA72" s="22">
        <v>32.129123671209634</v>
      </c>
      <c r="FB72" s="22">
        <v>35.538091858288844</v>
      </c>
      <c r="FC72" s="22">
        <v>30.966128965174445</v>
      </c>
      <c r="FD72" s="22">
        <v>32.535497939215738</v>
      </c>
      <c r="FE72" s="22">
        <v>33.85690621316202</v>
      </c>
      <c r="FF72" s="22">
        <v>34.350319787666415</v>
      </c>
      <c r="FG72" s="22">
        <v>32.884089619596054</v>
      </c>
      <c r="FH72" s="22">
        <v>31.411884825081071</v>
      </c>
      <c r="FI72" s="22"/>
      <c r="FJ72" s="22"/>
    </row>
    <row r="73" spans="1:166" x14ac:dyDescent="0.2">
      <c r="A73" t="s">
        <v>174</v>
      </c>
      <c r="B73" t="s">
        <v>182</v>
      </c>
      <c r="C73" s="22">
        <v>16.535607412917923</v>
      </c>
      <c r="D73" s="22">
        <v>17.044154063640516</v>
      </c>
      <c r="E73" s="22">
        <v>16.410600936917767</v>
      </c>
      <c r="F73" s="22">
        <v>17.099154577766026</v>
      </c>
      <c r="G73" s="22">
        <v>16.740628734793635</v>
      </c>
      <c r="H73" s="22">
        <v>17.537125284104022</v>
      </c>
      <c r="I73" s="22">
        <v>17.494743430527429</v>
      </c>
      <c r="J73" s="22">
        <v>17.471064735924564</v>
      </c>
      <c r="K73" s="22">
        <v>17.375152078319925</v>
      </c>
      <c r="L73" s="22">
        <v>16.18056142051833</v>
      </c>
      <c r="M73" s="22">
        <v>15.88086013233789</v>
      </c>
      <c r="N73" s="22">
        <v>15.280892118271543</v>
      </c>
      <c r="O73" s="22">
        <v>14.766145168505517</v>
      </c>
      <c r="P73" s="22">
        <v>15.396707370835649</v>
      </c>
      <c r="Q73" s="22">
        <v>14.619687288080902</v>
      </c>
      <c r="R73" s="22">
        <v>15.187236510784242</v>
      </c>
      <c r="S73" s="22">
        <v>15.629897933719828</v>
      </c>
      <c r="T73" s="22">
        <v>16.663265016636675</v>
      </c>
      <c r="U73" s="22">
        <v>17.27932500772026</v>
      </c>
      <c r="V73" s="22">
        <v>18.046296569464126</v>
      </c>
      <c r="W73" s="22">
        <v>16.445525837147834</v>
      </c>
      <c r="X73" s="22">
        <v>18.919700836277318</v>
      </c>
      <c r="Y73" s="22">
        <v>19.578929725142466</v>
      </c>
      <c r="Z73" s="22">
        <v>21.06290732782783</v>
      </c>
      <c r="AA73" s="22">
        <v>20.427955338775121</v>
      </c>
      <c r="AB73" s="22">
        <v>21.971503011882287</v>
      </c>
      <c r="AC73" s="22">
        <v>22.619662390679636</v>
      </c>
      <c r="AD73" s="22">
        <v>22.316556344944832</v>
      </c>
      <c r="AE73" s="22">
        <v>23.233353748179425</v>
      </c>
      <c r="AF73" s="22">
        <v>25.375016677501112</v>
      </c>
      <c r="AG73" s="22">
        <v>26.494606198276138</v>
      </c>
      <c r="AH73" s="22">
        <v>27.942236984242236</v>
      </c>
      <c r="AI73" s="22">
        <v>28.66242709938825</v>
      </c>
      <c r="AJ73" s="22">
        <v>27.758863651093645</v>
      </c>
      <c r="AK73" s="22">
        <v>25.369874808974878</v>
      </c>
      <c r="AL73" s="22">
        <v>21.993476923921399</v>
      </c>
      <c r="AM73" s="22">
        <v>18.867377593941224</v>
      </c>
      <c r="AN73" s="22">
        <v>16.805924210832032</v>
      </c>
      <c r="AO73" s="22">
        <v>15.22397083257459</v>
      </c>
      <c r="AP73" s="22">
        <v>15.18616520899347</v>
      </c>
      <c r="AQ73" s="22">
        <v>15.246029223625262</v>
      </c>
      <c r="AR73" s="22">
        <v>15.464636431227024</v>
      </c>
      <c r="AS73" s="22">
        <v>16.348310880628933</v>
      </c>
      <c r="AT73" s="22">
        <v>18.671638437133574</v>
      </c>
      <c r="AU73" s="22">
        <v>19.527706318970875</v>
      </c>
      <c r="AV73" s="22">
        <v>20.12590953904143</v>
      </c>
      <c r="AW73" s="22">
        <v>19.548187976973438</v>
      </c>
      <c r="AX73" s="22">
        <v>19.743322955673502</v>
      </c>
      <c r="AY73" s="22">
        <v>19.617092536528112</v>
      </c>
      <c r="AZ73" s="22">
        <v>20.686256229949787</v>
      </c>
      <c r="BA73" s="22">
        <v>22.119185832904694</v>
      </c>
      <c r="BB73" s="22">
        <v>20.756424753887508</v>
      </c>
      <c r="BC73" s="22">
        <v>21.781875914910753</v>
      </c>
      <c r="BD73" s="22">
        <v>21.747880558842279</v>
      </c>
      <c r="BE73" s="22">
        <v>21.658694273246379</v>
      </c>
      <c r="BF73" s="22">
        <v>22.02925970035497</v>
      </c>
      <c r="BG73" s="22">
        <v>21.703882698932382</v>
      </c>
      <c r="BH73" s="22">
        <v>21.866138426627661</v>
      </c>
      <c r="BI73" s="22">
        <v>22.073139501199009</v>
      </c>
      <c r="BJ73" s="22">
        <v>22.043320050616888</v>
      </c>
      <c r="BK73" s="22">
        <v>23.247020661895395</v>
      </c>
      <c r="BL73" s="22">
        <v>24.057419683444582</v>
      </c>
      <c r="BM73" s="22">
        <v>24.770418678723001</v>
      </c>
      <c r="BN73" s="22">
        <v>25.811552915574765</v>
      </c>
      <c r="BO73" s="22">
        <v>26.95756709059685</v>
      </c>
      <c r="BP73" s="22">
        <v>29.27911345977332</v>
      </c>
      <c r="BQ73" s="22">
        <v>29.216852266616257</v>
      </c>
      <c r="BR73" s="22">
        <v>30.521440502106888</v>
      </c>
      <c r="BS73" s="22">
        <v>31.452908446024946</v>
      </c>
      <c r="BT73" s="22">
        <v>30.464964201796612</v>
      </c>
      <c r="BU73" s="22">
        <v>29.877642481521665</v>
      </c>
      <c r="BV73" s="22">
        <v>29.269874397515416</v>
      </c>
      <c r="BW73" s="22">
        <v>29.170412867631196</v>
      </c>
      <c r="BX73" s="22">
        <v>30.428258824021842</v>
      </c>
      <c r="BY73" s="22">
        <v>30.731302924967995</v>
      </c>
      <c r="BZ73" s="22">
        <v>31.139980685712445</v>
      </c>
      <c r="CA73" s="22">
        <v>31.637505602106042</v>
      </c>
      <c r="CB73" s="22">
        <v>32.883845742461808</v>
      </c>
      <c r="CC73" s="22">
        <v>31.65282299679718</v>
      </c>
      <c r="CD73" s="22">
        <v>30.446863930570363</v>
      </c>
      <c r="CE73" s="22">
        <v>30.90447810449783</v>
      </c>
      <c r="CF73" s="22">
        <v>29.982322389394987</v>
      </c>
      <c r="CG73" s="22">
        <v>29.82170783265795</v>
      </c>
      <c r="CH73" s="22">
        <v>28.714185942193971</v>
      </c>
      <c r="CI73" s="22">
        <v>31.606986062365376</v>
      </c>
      <c r="CJ73" s="22">
        <v>29.87514175566956</v>
      </c>
      <c r="CK73" s="22">
        <v>30.265030207719313</v>
      </c>
      <c r="CL73" s="22">
        <v>29.12041706813444</v>
      </c>
      <c r="CM73" s="22">
        <v>29.304307158390273</v>
      </c>
      <c r="CN73" s="22">
        <v>29.341665172671888</v>
      </c>
      <c r="CO73" s="22">
        <v>28.85640992985148</v>
      </c>
      <c r="CP73" s="22">
        <v>29.332011299660632</v>
      </c>
      <c r="CQ73" s="22">
        <v>28.425833818495001</v>
      </c>
      <c r="CR73" s="22">
        <v>29.672349341666894</v>
      </c>
      <c r="CS73" s="22">
        <v>30.248917149958661</v>
      </c>
      <c r="CT73" s="22">
        <v>29.780049064265292</v>
      </c>
      <c r="CU73" s="22">
        <v>30.697278044876803</v>
      </c>
      <c r="CV73" s="22">
        <v>30.124012006627922</v>
      </c>
      <c r="CW73" s="22">
        <v>31.663068797538401</v>
      </c>
      <c r="CX73" s="22">
        <v>30.198590385747824</v>
      </c>
      <c r="CY73" s="22">
        <v>30.641140532469024</v>
      </c>
      <c r="CZ73" s="22">
        <v>31.058374438032526</v>
      </c>
      <c r="DA73" s="22">
        <v>30.592177673653275</v>
      </c>
      <c r="DB73" s="22">
        <v>30.202487977758825</v>
      </c>
      <c r="DC73" s="22">
        <v>30.680157941437763</v>
      </c>
      <c r="DD73" s="22">
        <v>29.868088590482504</v>
      </c>
      <c r="DE73" s="22">
        <v>28.302268267042873</v>
      </c>
      <c r="DF73" s="22">
        <v>28.37032691314575</v>
      </c>
      <c r="DG73" s="22">
        <v>26.796582627932896</v>
      </c>
      <c r="DH73" s="22">
        <v>23.569039565771781</v>
      </c>
      <c r="DI73" s="22">
        <v>23.836729849171075</v>
      </c>
      <c r="DJ73" s="22">
        <v>22.883528972461249</v>
      </c>
      <c r="DK73" s="22">
        <v>22.33989053047253</v>
      </c>
      <c r="DL73" s="22">
        <v>23.132021820109973</v>
      </c>
      <c r="DM73" s="22">
        <v>23.399442594248367</v>
      </c>
      <c r="DN73" s="22">
        <v>23.8628372062438</v>
      </c>
      <c r="DO73" s="22">
        <v>22.92969643624712</v>
      </c>
      <c r="DP73" s="22">
        <v>22.229495624037686</v>
      </c>
      <c r="DQ73" s="22">
        <v>20.43843169701681</v>
      </c>
      <c r="DR73" s="22">
        <v>21.110025698514885</v>
      </c>
      <c r="DS73" s="22">
        <v>20.865902860903166</v>
      </c>
      <c r="DT73" s="22">
        <v>19.762953641515992</v>
      </c>
      <c r="DU73" s="22">
        <v>20.111336293907726</v>
      </c>
      <c r="DV73" s="22">
        <v>19.197987439880034</v>
      </c>
      <c r="DW73" s="22">
        <v>19.777535246769386</v>
      </c>
      <c r="DX73" s="22">
        <v>20.668410718608431</v>
      </c>
      <c r="DY73" s="22">
        <v>20.930596540710649</v>
      </c>
      <c r="DZ73" s="22">
        <v>20.974581793759448</v>
      </c>
      <c r="EA73" s="22">
        <v>21.328629948278653</v>
      </c>
      <c r="EB73" s="22">
        <v>21.247001237630524</v>
      </c>
      <c r="EC73" s="22">
        <v>22.072534950798243</v>
      </c>
      <c r="ED73" s="22">
        <v>21.763774790451055</v>
      </c>
      <c r="EE73" s="22">
        <v>22.138278473699568</v>
      </c>
      <c r="EF73" s="22">
        <v>22.914391897687523</v>
      </c>
      <c r="EG73" s="22">
        <v>22.537748914941794</v>
      </c>
      <c r="EH73" s="22">
        <v>22.650466214519177</v>
      </c>
      <c r="EI73" s="22">
        <v>22.441629831250729</v>
      </c>
      <c r="EJ73" s="22">
        <v>23.198886650489001</v>
      </c>
      <c r="EK73" s="22">
        <v>22.777122328838804</v>
      </c>
      <c r="EL73" s="22">
        <v>22.776880660765659</v>
      </c>
      <c r="EM73" s="22">
        <v>22.799809363690287</v>
      </c>
      <c r="EN73" s="22">
        <v>22.974201034945089</v>
      </c>
      <c r="EO73" s="22">
        <v>24.299482322492587</v>
      </c>
      <c r="EP73" s="22">
        <v>25.382767781813882</v>
      </c>
      <c r="EQ73" s="22">
        <v>24.994051267060073</v>
      </c>
      <c r="ER73" s="22">
        <v>25.1801929087367</v>
      </c>
      <c r="ES73" s="22">
        <v>26.25567979129168</v>
      </c>
      <c r="ET73" s="22">
        <v>25.590987299548338</v>
      </c>
      <c r="EU73" s="22">
        <v>25.759616060127776</v>
      </c>
      <c r="EV73" s="22">
        <v>25.37823322941631</v>
      </c>
      <c r="EW73" s="22">
        <v>26.588877596437992</v>
      </c>
      <c r="EX73" s="22">
        <v>26.450927666164521</v>
      </c>
      <c r="EY73" s="22">
        <v>25.88099820520771</v>
      </c>
      <c r="EZ73" s="22">
        <v>25.61970927039388</v>
      </c>
      <c r="FA73" s="22">
        <v>27.447064775820852</v>
      </c>
      <c r="FB73" s="22">
        <v>27.662516780998764</v>
      </c>
      <c r="FC73" s="22">
        <v>27.116497851456472</v>
      </c>
      <c r="FD73" s="22">
        <v>26.421582724600256</v>
      </c>
      <c r="FE73" s="22">
        <v>27.010412862514098</v>
      </c>
      <c r="FF73" s="22">
        <v>26.892158839776702</v>
      </c>
      <c r="FG73" s="22">
        <v>26.751285735188358</v>
      </c>
      <c r="FH73" s="22">
        <v>25.998553553108728</v>
      </c>
      <c r="FI73" s="22"/>
      <c r="FJ73" s="22"/>
    </row>
    <row r="74" spans="1:166" x14ac:dyDescent="0.2">
      <c r="A74" t="s">
        <v>175</v>
      </c>
      <c r="B74" t="s">
        <v>182</v>
      </c>
      <c r="C74" s="22">
        <v>17.964563111636231</v>
      </c>
      <c r="D74" s="22">
        <v>17.747808287515017</v>
      </c>
      <c r="E74" s="22">
        <v>18.373865326294617</v>
      </c>
      <c r="F74" s="22">
        <v>18.404478368993125</v>
      </c>
      <c r="G74" s="22">
        <v>18.236753527009022</v>
      </c>
      <c r="H74" s="22">
        <v>19.078432577873571</v>
      </c>
      <c r="I74" s="22">
        <v>19.096744104943696</v>
      </c>
      <c r="J74" s="22">
        <v>19.10788325682358</v>
      </c>
      <c r="K74" s="22">
        <v>18.903616058775437</v>
      </c>
      <c r="L74" s="22">
        <v>17.832216501254518</v>
      </c>
      <c r="M74" s="22">
        <v>17.211308680868228</v>
      </c>
      <c r="N74" s="22">
        <v>16.797196695859544</v>
      </c>
      <c r="O74" s="22">
        <v>15.918968247526976</v>
      </c>
      <c r="P74" s="22">
        <v>16.762047966402029</v>
      </c>
      <c r="Q74" s="22">
        <v>16.038301199331098</v>
      </c>
      <c r="R74" s="22">
        <v>16.521668068644338</v>
      </c>
      <c r="S74" s="22">
        <v>17.104015434688758</v>
      </c>
      <c r="T74" s="22">
        <v>18.143928408667193</v>
      </c>
      <c r="U74" s="22">
        <v>18.747766447554266</v>
      </c>
      <c r="V74" s="22">
        <v>19.542347579274608</v>
      </c>
      <c r="W74" s="22">
        <v>17.681807252084127</v>
      </c>
      <c r="X74" s="22">
        <v>20.56421322742618</v>
      </c>
      <c r="Y74" s="22">
        <v>21.078959169590135</v>
      </c>
      <c r="Z74" s="22">
        <v>22.118650168057798</v>
      </c>
      <c r="AA74" s="22">
        <v>22.14769384478311</v>
      </c>
      <c r="AB74" s="22">
        <v>23.586106897000644</v>
      </c>
      <c r="AC74" s="22">
        <v>24.131130692135265</v>
      </c>
      <c r="AD74" s="22">
        <v>23.724100164128679</v>
      </c>
      <c r="AE74" s="22">
        <v>24.964103135505685</v>
      </c>
      <c r="AF74" s="22">
        <v>26.962026897484176</v>
      </c>
      <c r="AG74" s="22">
        <v>28.318019081117683</v>
      </c>
      <c r="AH74" s="22">
        <v>29.770989501026623</v>
      </c>
      <c r="AI74" s="22">
        <v>31.76252779093247</v>
      </c>
      <c r="AJ74" s="22">
        <v>29.366341771238787</v>
      </c>
      <c r="AK74" s="22">
        <v>26.981779171047155</v>
      </c>
      <c r="AL74" s="22">
        <v>23.052955892487486</v>
      </c>
      <c r="AM74" s="22">
        <v>20.21891770520746</v>
      </c>
      <c r="AN74" s="22">
        <v>17.820668815891747</v>
      </c>
      <c r="AO74" s="22">
        <v>12.997232576572996</v>
      </c>
      <c r="AP74" s="22">
        <v>16.305657932322184</v>
      </c>
      <c r="AQ74" s="22">
        <v>16.622826550433505</v>
      </c>
      <c r="AR74" s="22">
        <v>17.21866458386469</v>
      </c>
      <c r="AS74" s="22">
        <v>18.107335375756804</v>
      </c>
      <c r="AT74" s="22">
        <v>20.484076555581623</v>
      </c>
      <c r="AU74" s="22">
        <v>22.07379112124849</v>
      </c>
      <c r="AV74" s="22">
        <v>22.133405468197719</v>
      </c>
      <c r="AW74" s="22">
        <v>21.673190240928403</v>
      </c>
      <c r="AX74" s="22">
        <v>21.581728025300947</v>
      </c>
      <c r="AY74" s="22">
        <v>21.521412731796996</v>
      </c>
      <c r="AZ74" s="22">
        <v>22.346417525322835</v>
      </c>
      <c r="BA74" s="22">
        <v>23.833966934626151</v>
      </c>
      <c r="BB74" s="22">
        <v>22.710456719325496</v>
      </c>
      <c r="BC74" s="22">
        <v>23.849227821504723</v>
      </c>
      <c r="BD74" s="22">
        <v>23.888108087939127</v>
      </c>
      <c r="BE74" s="22">
        <v>23.788350723134915</v>
      </c>
      <c r="BF74" s="22">
        <v>24.257809974564971</v>
      </c>
      <c r="BG74" s="22">
        <v>23.748669689561982</v>
      </c>
      <c r="BH74" s="22">
        <v>23.915800119782045</v>
      </c>
      <c r="BI74" s="22">
        <v>24.14754573478654</v>
      </c>
      <c r="BJ74" s="22">
        <v>23.96925376123178</v>
      </c>
      <c r="BK74" s="22">
        <v>25.116520763714245</v>
      </c>
      <c r="BL74" s="22">
        <v>25.844560172741112</v>
      </c>
      <c r="BM74" s="22">
        <v>26.662520994589329</v>
      </c>
      <c r="BN74" s="22">
        <v>28.146314854795516</v>
      </c>
      <c r="BO74" s="22">
        <v>29.321750803059771</v>
      </c>
      <c r="BP74" s="22">
        <v>32.123630332781886</v>
      </c>
      <c r="BQ74" s="22">
        <v>31.590282887283671</v>
      </c>
      <c r="BR74" s="22">
        <v>32.925836362050518</v>
      </c>
      <c r="BS74" s="22">
        <v>34.431030070584725</v>
      </c>
      <c r="BT74" s="22">
        <v>32.972987633067298</v>
      </c>
      <c r="BU74" s="22">
        <v>32.005197453346909</v>
      </c>
      <c r="BV74" s="22">
        <v>31.565030447767249</v>
      </c>
      <c r="BW74" s="22">
        <v>31.466650283271825</v>
      </c>
      <c r="BX74" s="22">
        <v>32.519435882956557</v>
      </c>
      <c r="BY74" s="22">
        <v>32.776447352808717</v>
      </c>
      <c r="BZ74" s="22">
        <v>32.953334326174087</v>
      </c>
      <c r="CA74" s="22">
        <v>33.318346910096139</v>
      </c>
      <c r="CB74" s="22">
        <v>36.304478436291035</v>
      </c>
      <c r="CC74" s="22">
        <v>34.145947029250124</v>
      </c>
      <c r="CD74" s="22">
        <v>33.289361124038621</v>
      </c>
      <c r="CE74" s="22">
        <v>33.412135267397119</v>
      </c>
      <c r="CF74" s="22">
        <v>32.41461825853176</v>
      </c>
      <c r="CG74" s="22">
        <v>32.25485874264325</v>
      </c>
      <c r="CH74" s="22">
        <v>30.90006427034529</v>
      </c>
      <c r="CI74" s="22">
        <v>33.106057335521896</v>
      </c>
      <c r="CJ74" s="22">
        <v>31.21839026872885</v>
      </c>
      <c r="CK74" s="22">
        <v>31.736222582237783</v>
      </c>
      <c r="CL74" s="22">
        <v>31.58145637944363</v>
      </c>
      <c r="CM74" s="22">
        <v>31.380674766980292</v>
      </c>
      <c r="CN74" s="22">
        <v>32.008514232038678</v>
      </c>
      <c r="CO74" s="22">
        <v>31.839825967574885</v>
      </c>
      <c r="CP74" s="22">
        <v>32.309730070837887</v>
      </c>
      <c r="CQ74" s="22">
        <v>31.080029238033152</v>
      </c>
      <c r="CR74" s="22">
        <v>32.182759441632342</v>
      </c>
      <c r="CS74" s="22">
        <v>32.62558067816699</v>
      </c>
      <c r="CT74" s="22">
        <v>32.278395082188744</v>
      </c>
      <c r="CU74" s="22">
        <v>32.52442212781596</v>
      </c>
      <c r="CV74" s="22">
        <v>32.048714454259013</v>
      </c>
      <c r="CW74" s="22">
        <v>33.147464827435961</v>
      </c>
      <c r="CX74" s="22">
        <v>32.18411294805508</v>
      </c>
      <c r="CY74" s="22">
        <v>33.397321239898417</v>
      </c>
      <c r="CZ74" s="22">
        <v>33.639925710593118</v>
      </c>
      <c r="DA74" s="22">
        <v>33.006547482213335</v>
      </c>
      <c r="DB74" s="22">
        <v>33.257794578267166</v>
      </c>
      <c r="DC74" s="22">
        <v>33.265685035715208</v>
      </c>
      <c r="DD74" s="22">
        <v>32.583800817575423</v>
      </c>
      <c r="DE74" s="22">
        <v>30.649969965100553</v>
      </c>
      <c r="DF74" s="22">
        <v>30.359538769291099</v>
      </c>
      <c r="DG74" s="22">
        <v>28.653199188420349</v>
      </c>
      <c r="DH74" s="22">
        <v>25.342539095780587</v>
      </c>
      <c r="DI74" s="22">
        <v>25.343183287933062</v>
      </c>
      <c r="DJ74" s="22">
        <v>24.789426260014498</v>
      </c>
      <c r="DK74" s="22">
        <v>24.150538579730636</v>
      </c>
      <c r="DL74" s="22">
        <v>25.345263487021757</v>
      </c>
      <c r="DM74" s="22">
        <v>25.912986276838375</v>
      </c>
      <c r="DN74" s="22">
        <v>26.676103764821598</v>
      </c>
      <c r="DO74" s="22">
        <v>25.843472333436544</v>
      </c>
      <c r="DP74" s="22">
        <v>24.852944475602918</v>
      </c>
      <c r="DQ74" s="22">
        <v>22.974953504247729</v>
      </c>
      <c r="DR74" s="22">
        <v>23.748353835342193</v>
      </c>
      <c r="DS74" s="22">
        <v>23.093469429956819</v>
      </c>
      <c r="DT74" s="22">
        <v>21.361083411439274</v>
      </c>
      <c r="DU74" s="22">
        <v>21.343212838017159</v>
      </c>
      <c r="DV74" s="22">
        <v>21.067218668864292</v>
      </c>
      <c r="DW74" s="22">
        <v>21.795851714967242</v>
      </c>
      <c r="DX74" s="22">
        <v>23.04333355574725</v>
      </c>
      <c r="DY74" s="22">
        <v>23.741293865057173</v>
      </c>
      <c r="DZ74" s="22">
        <v>23.682953433746526</v>
      </c>
      <c r="EA74" s="22">
        <v>24.33570129062884</v>
      </c>
      <c r="EB74" s="22">
        <v>23.946532620526501</v>
      </c>
      <c r="EC74" s="22">
        <v>24.330210780096195</v>
      </c>
      <c r="ED74" s="22">
        <v>24.020798631012486</v>
      </c>
      <c r="EE74" s="22">
        <v>23.73000742718191</v>
      </c>
      <c r="EF74" s="22">
        <v>24.491927040390063</v>
      </c>
      <c r="EG74" s="22">
        <v>24.18867366572869</v>
      </c>
      <c r="EH74" s="22">
        <v>24.824772317110604</v>
      </c>
      <c r="EI74" s="22">
        <v>24.533372776331994</v>
      </c>
      <c r="EJ74" s="22">
        <v>25.718362747608641</v>
      </c>
      <c r="EK74" s="22">
        <v>25.508823502170518</v>
      </c>
      <c r="EL74" s="22">
        <v>25.28296759847327</v>
      </c>
      <c r="EM74" s="22">
        <v>25.716127195035316</v>
      </c>
      <c r="EN74" s="22">
        <v>25.585564429095619</v>
      </c>
      <c r="EO74" s="22">
        <v>26.511284358665026</v>
      </c>
      <c r="EP74" s="22">
        <v>27.10468354785263</v>
      </c>
      <c r="EQ74" s="22">
        <v>26.353865726629383</v>
      </c>
      <c r="ER74" s="22">
        <v>26.540300619320817</v>
      </c>
      <c r="ES74" s="22">
        <v>27.824372262629065</v>
      </c>
      <c r="ET74" s="22">
        <v>27.338465264936463</v>
      </c>
      <c r="EU74" s="22">
        <v>27.70360438315096</v>
      </c>
      <c r="EV74" s="22">
        <v>27.542263729512129</v>
      </c>
      <c r="EW74" s="22">
        <v>29.255545979614585</v>
      </c>
      <c r="EX74" s="22">
        <v>29.453035955518576</v>
      </c>
      <c r="EY74" s="22">
        <v>28.754517973009879</v>
      </c>
      <c r="EZ74" s="22">
        <v>28.519021238138905</v>
      </c>
      <c r="FA74" s="22">
        <v>30.023698767724767</v>
      </c>
      <c r="FB74" s="22">
        <v>26.553868063969531</v>
      </c>
      <c r="FC74" s="22">
        <v>28.841684820831848</v>
      </c>
      <c r="FD74" s="22">
        <v>27.836025094560927</v>
      </c>
      <c r="FE74" s="22">
        <v>28.444720845381276</v>
      </c>
      <c r="FF74" s="22">
        <v>28.680749270191374</v>
      </c>
      <c r="FG74" s="22">
        <v>28.903304688069991</v>
      </c>
      <c r="FH74" s="22">
        <v>28.15857147670846</v>
      </c>
      <c r="FI74" s="22"/>
      <c r="FJ74" s="22"/>
    </row>
    <row r="75" spans="1:166" x14ac:dyDescent="0.2">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row>
    <row r="76" spans="1:166" x14ac:dyDescent="0.2">
      <c r="A76" t="s">
        <v>183</v>
      </c>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row>
    <row r="77" spans="1:166" x14ac:dyDescent="0.2">
      <c r="A77" t="s">
        <v>184</v>
      </c>
      <c r="B77" t="s">
        <v>179</v>
      </c>
      <c r="C77" s="10">
        <v>660429628</v>
      </c>
      <c r="D77" s="10">
        <v>579073694</v>
      </c>
      <c r="E77" s="10">
        <v>662839486</v>
      </c>
      <c r="F77" s="10">
        <v>631140513</v>
      </c>
      <c r="G77" s="10">
        <v>662422334</v>
      </c>
      <c r="H77" s="10">
        <v>683431078</v>
      </c>
      <c r="I77" s="10">
        <v>713944747</v>
      </c>
      <c r="J77" s="10">
        <v>734462865</v>
      </c>
      <c r="K77" s="10">
        <v>701671368</v>
      </c>
      <c r="L77" s="10">
        <v>707769773</v>
      </c>
      <c r="M77" s="10">
        <v>689375523</v>
      </c>
      <c r="N77" s="10">
        <v>678310587</v>
      </c>
      <c r="O77" s="10">
        <v>665549001</v>
      </c>
      <c r="P77" s="10">
        <v>582254198</v>
      </c>
      <c r="Q77" s="10">
        <v>660905183</v>
      </c>
      <c r="R77" s="10">
        <v>639084722</v>
      </c>
      <c r="S77" s="10">
        <v>683836783</v>
      </c>
      <c r="T77" s="10">
        <v>678029552</v>
      </c>
      <c r="U77" s="10">
        <v>711223745</v>
      </c>
      <c r="V77" s="10">
        <v>726052364</v>
      </c>
      <c r="W77" s="10">
        <v>697215160</v>
      </c>
      <c r="X77" s="10">
        <v>709879902</v>
      </c>
      <c r="Y77" s="10">
        <v>666617960</v>
      </c>
      <c r="Z77" s="10">
        <v>668466343</v>
      </c>
      <c r="AA77" s="10">
        <v>636962362</v>
      </c>
      <c r="AB77" s="10">
        <v>608171137</v>
      </c>
      <c r="AC77" s="10">
        <v>663107883</v>
      </c>
      <c r="AD77" s="10">
        <v>639141550</v>
      </c>
      <c r="AE77" s="10">
        <v>676342267</v>
      </c>
      <c r="AF77" s="10">
        <v>666668354</v>
      </c>
      <c r="AG77" s="10">
        <v>705960259</v>
      </c>
      <c r="AH77" s="10">
        <v>705676713</v>
      </c>
      <c r="AI77" s="10">
        <v>675690898</v>
      </c>
      <c r="AJ77" s="10">
        <v>687727748</v>
      </c>
      <c r="AK77" s="10">
        <v>641215034</v>
      </c>
      <c r="AL77" s="10">
        <v>643984476</v>
      </c>
      <c r="AM77" s="10">
        <v>619271378</v>
      </c>
      <c r="AN77" s="10">
        <v>546568445</v>
      </c>
      <c r="AO77" s="10">
        <v>608263121</v>
      </c>
      <c r="AP77" s="10">
        <v>596864892</v>
      </c>
      <c r="AQ77" s="10">
        <v>658041967</v>
      </c>
      <c r="AR77" s="10">
        <v>663911909</v>
      </c>
      <c r="AS77" s="10">
        <v>691502928</v>
      </c>
      <c r="AT77" s="10">
        <v>703023773</v>
      </c>
      <c r="AU77" s="10">
        <v>678384514</v>
      </c>
      <c r="AV77" s="10">
        <v>708963161</v>
      </c>
      <c r="AW77" s="10">
        <v>641066396</v>
      </c>
      <c r="AX77" s="10">
        <v>645734738</v>
      </c>
      <c r="AY77" s="10">
        <v>634123780</v>
      </c>
      <c r="AZ77" s="10">
        <v>555794463</v>
      </c>
      <c r="BA77" s="10">
        <v>617382974</v>
      </c>
      <c r="BB77" s="10">
        <v>608082347</v>
      </c>
      <c r="BC77" s="10">
        <v>649621989</v>
      </c>
      <c r="BD77" s="10">
        <v>642518053</v>
      </c>
      <c r="BE77" s="10">
        <v>664188310</v>
      </c>
      <c r="BF77" s="10">
        <v>679175913</v>
      </c>
      <c r="BG77" s="10">
        <v>654942597</v>
      </c>
      <c r="BH77" s="10">
        <v>668765742</v>
      </c>
      <c r="BI77" s="10">
        <v>634122281</v>
      </c>
      <c r="BJ77" s="10">
        <v>648300041</v>
      </c>
      <c r="BK77" s="10">
        <v>627359459</v>
      </c>
      <c r="BL77" s="10">
        <v>589489940</v>
      </c>
      <c r="BM77" s="10">
        <v>641768263</v>
      </c>
      <c r="BN77" s="10">
        <v>629587645</v>
      </c>
      <c r="BO77" s="10">
        <v>643863810</v>
      </c>
      <c r="BP77" s="10">
        <v>621923168</v>
      </c>
      <c r="BQ77" s="10">
        <v>649443046</v>
      </c>
      <c r="BR77" s="10">
        <v>664120579</v>
      </c>
      <c r="BS77" s="10">
        <v>643217659</v>
      </c>
      <c r="BT77" s="10">
        <v>654581842</v>
      </c>
      <c r="BU77" s="10">
        <v>612124698</v>
      </c>
      <c r="BV77" s="10">
        <v>616332653</v>
      </c>
      <c r="BW77" s="10">
        <v>617656693</v>
      </c>
      <c r="BX77" s="10">
        <v>567358472</v>
      </c>
      <c r="BY77" s="10">
        <v>593917641</v>
      </c>
      <c r="BZ77" s="10">
        <v>579357724</v>
      </c>
      <c r="CA77" s="10">
        <v>612817752</v>
      </c>
      <c r="CB77" s="10">
        <v>602289974</v>
      </c>
      <c r="CC77" s="10">
        <v>623929139</v>
      </c>
      <c r="CD77" s="10">
        <v>649228230</v>
      </c>
      <c r="CE77" s="10">
        <v>607528538</v>
      </c>
      <c r="CF77" s="10">
        <v>645678095</v>
      </c>
      <c r="CG77" s="10">
        <v>597060971</v>
      </c>
      <c r="CH77" s="10">
        <v>614172005</v>
      </c>
      <c r="CI77" s="10">
        <v>586193209</v>
      </c>
      <c r="CJ77" s="10">
        <v>515099011</v>
      </c>
      <c r="CK77" s="10">
        <v>569347456</v>
      </c>
      <c r="CL77" s="10">
        <v>582621692</v>
      </c>
      <c r="CM77" s="10">
        <v>609572388</v>
      </c>
      <c r="CN77" s="10">
        <v>591733523</v>
      </c>
      <c r="CO77" s="10">
        <v>635464971</v>
      </c>
      <c r="CP77" s="10">
        <v>641201780</v>
      </c>
      <c r="CQ77" s="10">
        <v>618142112</v>
      </c>
      <c r="CR77" s="10">
        <v>637435497</v>
      </c>
      <c r="CS77" s="10">
        <v>591331362</v>
      </c>
      <c r="CT77" s="10">
        <v>609186211</v>
      </c>
      <c r="CU77" s="10">
        <v>570935892</v>
      </c>
      <c r="CV77" s="10">
        <v>539227675</v>
      </c>
      <c r="CW77" s="10">
        <v>564451576</v>
      </c>
      <c r="CX77" s="10">
        <v>553995263</v>
      </c>
      <c r="CY77" s="10">
        <v>596398722</v>
      </c>
      <c r="CZ77" s="10">
        <v>580078678</v>
      </c>
      <c r="DA77" s="10">
        <v>626412944</v>
      </c>
      <c r="DB77" s="10">
        <v>638094951</v>
      </c>
      <c r="DC77" s="10">
        <v>638098290</v>
      </c>
      <c r="DD77" s="10">
        <v>644630917</v>
      </c>
      <c r="DE77" s="10">
        <v>576039356</v>
      </c>
      <c r="DF77" s="10">
        <v>573515145</v>
      </c>
      <c r="DG77" s="10">
        <v>550014041</v>
      </c>
      <c r="DH77" s="10">
        <v>506011777</v>
      </c>
      <c r="DI77" s="10">
        <v>545750619</v>
      </c>
      <c r="DJ77" s="10">
        <v>555977223</v>
      </c>
      <c r="DK77" s="10">
        <v>561464740</v>
      </c>
      <c r="DL77" s="10">
        <v>576277254</v>
      </c>
      <c r="DM77" s="10">
        <v>641760692</v>
      </c>
      <c r="DN77" s="10">
        <v>673484560</v>
      </c>
      <c r="DO77" s="10">
        <v>643242805</v>
      </c>
      <c r="DP77" s="10">
        <v>630876444</v>
      </c>
      <c r="DQ77" s="10">
        <v>606041665</v>
      </c>
      <c r="DR77" s="10">
        <v>595239167</v>
      </c>
      <c r="DS77" s="10">
        <v>562874393</v>
      </c>
      <c r="DT77" s="10">
        <v>517551015</v>
      </c>
      <c r="DU77" s="10">
        <v>549407435</v>
      </c>
      <c r="DV77" s="10">
        <v>551474449</v>
      </c>
      <c r="DW77" s="10">
        <v>581188167</v>
      </c>
      <c r="DX77" s="10">
        <v>570553230</v>
      </c>
      <c r="DY77" s="10">
        <v>621840627</v>
      </c>
      <c r="DZ77" s="10">
        <v>642760784</v>
      </c>
      <c r="EA77" s="10">
        <v>612614200</v>
      </c>
      <c r="EB77" s="10">
        <v>607774365</v>
      </c>
      <c r="EC77" s="10">
        <v>567592862</v>
      </c>
      <c r="ED77" s="10">
        <v>577426298</v>
      </c>
      <c r="EE77" s="10">
        <v>544073112</v>
      </c>
      <c r="EF77" s="10">
        <v>490714121</v>
      </c>
      <c r="EG77" s="10">
        <v>564647362</v>
      </c>
      <c r="EH77" s="10">
        <v>549625000</v>
      </c>
      <c r="EI77" s="10">
        <v>571691179</v>
      </c>
      <c r="EJ77" s="10">
        <v>581164718</v>
      </c>
      <c r="EK77" s="10">
        <v>613532425</v>
      </c>
      <c r="EL77" s="10">
        <v>631159467</v>
      </c>
      <c r="EM77" s="10">
        <v>608146022</v>
      </c>
      <c r="EN77" s="10">
        <v>609700162</v>
      </c>
      <c r="EO77" s="10">
        <v>552989640</v>
      </c>
      <c r="EP77" s="10">
        <v>537245431</v>
      </c>
      <c r="EQ77" s="10">
        <v>545038232</v>
      </c>
      <c r="ER77" s="10">
        <v>491507327</v>
      </c>
      <c r="ES77" s="10">
        <v>530465540</v>
      </c>
      <c r="ET77" s="10">
        <v>539679072</v>
      </c>
      <c r="EU77" s="10">
        <v>562540331</v>
      </c>
      <c r="EV77" s="10">
        <v>565837496</v>
      </c>
      <c r="EW77" s="10">
        <v>613172716</v>
      </c>
      <c r="EX77" s="10">
        <v>622260101</v>
      </c>
      <c r="EY77" s="10">
        <v>604410564</v>
      </c>
      <c r="EZ77" s="10">
        <v>613520415</v>
      </c>
      <c r="FA77" s="10">
        <v>568992750</v>
      </c>
      <c r="FB77" s="10">
        <v>550360573</v>
      </c>
      <c r="FC77" s="10">
        <v>530538471</v>
      </c>
      <c r="FD77" s="10">
        <v>447081875</v>
      </c>
      <c r="FE77" s="10">
        <v>500043421</v>
      </c>
      <c r="FF77" s="10">
        <v>516009564</v>
      </c>
      <c r="FG77" s="10">
        <v>563594932</v>
      </c>
      <c r="FH77" s="10">
        <v>582656143</v>
      </c>
      <c r="FI77" s="10"/>
      <c r="FJ77" s="10"/>
    </row>
    <row r="78" spans="1:166" x14ac:dyDescent="0.2">
      <c r="A78" t="s">
        <v>185</v>
      </c>
      <c r="B78" t="s">
        <v>179</v>
      </c>
      <c r="C78" s="10">
        <v>459087320</v>
      </c>
      <c r="D78" s="10">
        <v>363069160</v>
      </c>
      <c r="E78" s="10">
        <v>396283480</v>
      </c>
      <c r="F78" s="10">
        <v>435928580</v>
      </c>
      <c r="G78" s="10">
        <v>411776002</v>
      </c>
      <c r="H78" s="10">
        <v>438279969</v>
      </c>
      <c r="I78" s="10">
        <v>450591190</v>
      </c>
      <c r="J78" s="10">
        <v>482157494</v>
      </c>
      <c r="K78" s="10">
        <v>447781818</v>
      </c>
      <c r="L78" s="10">
        <v>443676014</v>
      </c>
      <c r="M78" s="10">
        <v>423216637</v>
      </c>
      <c r="N78" s="10">
        <v>407086502</v>
      </c>
      <c r="O78" s="10">
        <v>404094508</v>
      </c>
      <c r="P78" s="10">
        <v>365493522</v>
      </c>
      <c r="Q78" s="10">
        <v>463047541</v>
      </c>
      <c r="R78" s="10">
        <v>375362517</v>
      </c>
      <c r="S78" s="10">
        <v>413710055</v>
      </c>
      <c r="T78" s="10">
        <v>423140241</v>
      </c>
      <c r="U78" s="10">
        <v>460841405</v>
      </c>
      <c r="V78" s="10">
        <v>472449094</v>
      </c>
      <c r="W78" s="10">
        <v>459056027</v>
      </c>
      <c r="X78" s="10">
        <v>488862080</v>
      </c>
      <c r="Y78" s="10">
        <v>411066081</v>
      </c>
      <c r="Z78" s="10">
        <v>415977414</v>
      </c>
      <c r="AA78" s="10">
        <v>391724824</v>
      </c>
      <c r="AB78" s="10">
        <v>422736526</v>
      </c>
      <c r="AC78" s="10">
        <v>426583290</v>
      </c>
      <c r="AD78" s="10">
        <v>379263011</v>
      </c>
      <c r="AE78" s="10">
        <v>413945230</v>
      </c>
      <c r="AF78" s="10">
        <v>416536728</v>
      </c>
      <c r="AG78" s="10">
        <v>448076478</v>
      </c>
      <c r="AH78" s="10">
        <v>445333420</v>
      </c>
      <c r="AI78" s="10">
        <v>429639254</v>
      </c>
      <c r="AJ78" s="10">
        <v>450624851</v>
      </c>
      <c r="AK78" s="10">
        <v>375793993</v>
      </c>
      <c r="AL78" s="10">
        <v>375113728</v>
      </c>
      <c r="AM78" s="10">
        <v>369917614</v>
      </c>
      <c r="AN78" s="10">
        <v>353673896</v>
      </c>
      <c r="AO78" s="10">
        <v>381685672</v>
      </c>
      <c r="AP78" s="10">
        <v>334430944</v>
      </c>
      <c r="AQ78" s="10">
        <v>431665958</v>
      </c>
      <c r="AR78" s="10">
        <v>408883297</v>
      </c>
      <c r="AS78" s="10">
        <v>444011370</v>
      </c>
      <c r="AT78" s="10">
        <v>432794128</v>
      </c>
      <c r="AU78" s="10">
        <v>418570655</v>
      </c>
      <c r="AV78" s="10">
        <v>443630823</v>
      </c>
      <c r="AW78" s="10">
        <v>379945246</v>
      </c>
      <c r="AX78" s="10">
        <v>380036679</v>
      </c>
      <c r="AY78" s="10">
        <v>372509638</v>
      </c>
      <c r="AZ78" s="10">
        <v>392784688</v>
      </c>
      <c r="BA78" s="10">
        <v>432105154</v>
      </c>
      <c r="BB78" s="10">
        <v>364089620</v>
      </c>
      <c r="BC78" s="10">
        <v>400105745</v>
      </c>
      <c r="BD78" s="10">
        <v>379764948</v>
      </c>
      <c r="BE78" s="10">
        <v>407202444</v>
      </c>
      <c r="BF78" s="10">
        <v>401894372</v>
      </c>
      <c r="BG78" s="10">
        <v>390847592</v>
      </c>
      <c r="BH78" s="10">
        <v>406583195</v>
      </c>
      <c r="BI78" s="10">
        <v>393131792</v>
      </c>
      <c r="BJ78" s="10">
        <v>378749144</v>
      </c>
      <c r="BK78" s="10">
        <v>365434971</v>
      </c>
      <c r="BL78" s="10">
        <v>374371706</v>
      </c>
      <c r="BM78" s="10">
        <v>427799371</v>
      </c>
      <c r="BN78" s="10">
        <v>383136262</v>
      </c>
      <c r="BO78" s="10">
        <v>390668824</v>
      </c>
      <c r="BP78" s="10">
        <v>370442503</v>
      </c>
      <c r="BQ78" s="10">
        <v>389509681</v>
      </c>
      <c r="BR78" s="10">
        <v>403197058</v>
      </c>
      <c r="BS78" s="10">
        <v>406877956</v>
      </c>
      <c r="BT78" s="10">
        <v>391192663</v>
      </c>
      <c r="BU78" s="10">
        <v>377354707</v>
      </c>
      <c r="BV78" s="10">
        <v>418900742</v>
      </c>
      <c r="BW78" s="10">
        <v>379695010</v>
      </c>
      <c r="BX78" s="10">
        <v>352920289</v>
      </c>
      <c r="BY78" s="10">
        <v>398611836</v>
      </c>
      <c r="BZ78" s="10">
        <v>359378999</v>
      </c>
      <c r="CA78" s="10">
        <v>345196135</v>
      </c>
      <c r="CB78" s="10">
        <v>354765650</v>
      </c>
      <c r="CC78" s="10">
        <v>369127644</v>
      </c>
      <c r="CD78" s="10">
        <v>394830388</v>
      </c>
      <c r="CE78" s="10">
        <v>362791716</v>
      </c>
      <c r="CF78" s="10">
        <v>387846417</v>
      </c>
      <c r="CG78" s="10">
        <v>341894353</v>
      </c>
      <c r="CH78" s="10">
        <v>352227045</v>
      </c>
      <c r="CI78" s="10">
        <v>418677703</v>
      </c>
      <c r="CJ78" s="10">
        <v>324138929</v>
      </c>
      <c r="CK78" s="10">
        <v>360892612</v>
      </c>
      <c r="CL78" s="10">
        <v>329446857</v>
      </c>
      <c r="CM78" s="10">
        <v>335631819</v>
      </c>
      <c r="CN78" s="10">
        <v>331629309</v>
      </c>
      <c r="CO78" s="10">
        <v>349159079</v>
      </c>
      <c r="CP78" s="10">
        <v>350256939</v>
      </c>
      <c r="CQ78" s="10">
        <v>333641849</v>
      </c>
      <c r="CR78" s="10">
        <v>365455674</v>
      </c>
      <c r="CS78" s="10">
        <v>332214578</v>
      </c>
      <c r="CT78" s="10">
        <v>338594109</v>
      </c>
      <c r="CU78" s="10">
        <v>348943807</v>
      </c>
      <c r="CV78" s="10">
        <v>330953678</v>
      </c>
      <c r="CW78" s="10">
        <v>306113081</v>
      </c>
      <c r="CX78" s="10">
        <v>283203730</v>
      </c>
      <c r="CY78" s="10">
        <v>326745472</v>
      </c>
      <c r="CZ78" s="10">
        <v>315464097</v>
      </c>
      <c r="DA78" s="10">
        <v>326641775</v>
      </c>
      <c r="DB78" s="10">
        <v>345517601</v>
      </c>
      <c r="DC78" s="10">
        <v>407989488</v>
      </c>
      <c r="DD78" s="10">
        <v>352316051</v>
      </c>
      <c r="DE78" s="10">
        <v>291889191</v>
      </c>
      <c r="DF78" s="10">
        <v>334225620</v>
      </c>
      <c r="DG78" s="10">
        <v>339461115</v>
      </c>
      <c r="DH78" s="10">
        <v>257429571</v>
      </c>
      <c r="DI78" s="10">
        <v>281421572</v>
      </c>
      <c r="DJ78" s="10">
        <v>339345420</v>
      </c>
      <c r="DK78" s="10">
        <v>327065847</v>
      </c>
      <c r="DL78" s="10">
        <v>332332581</v>
      </c>
      <c r="DM78" s="10">
        <v>356420989</v>
      </c>
      <c r="DN78" s="10">
        <v>386062249</v>
      </c>
      <c r="DO78" s="10">
        <v>360458175</v>
      </c>
      <c r="DP78" s="10">
        <v>347870126</v>
      </c>
      <c r="DQ78" s="10">
        <v>328664077</v>
      </c>
      <c r="DR78" s="10">
        <v>320361846</v>
      </c>
      <c r="DS78" s="10">
        <v>317290558</v>
      </c>
      <c r="DT78" s="10">
        <v>322746144</v>
      </c>
      <c r="DU78" s="10">
        <v>274414887</v>
      </c>
      <c r="DV78" s="10">
        <v>280336054</v>
      </c>
      <c r="DW78" s="10">
        <v>310167375</v>
      </c>
      <c r="DX78" s="10">
        <v>300975159</v>
      </c>
      <c r="DY78" s="10">
        <v>326961337</v>
      </c>
      <c r="DZ78" s="10">
        <v>343179263</v>
      </c>
      <c r="EA78" s="10">
        <v>325570830</v>
      </c>
      <c r="EB78" s="10">
        <v>314311623</v>
      </c>
      <c r="EC78" s="10">
        <v>289237145</v>
      </c>
      <c r="ED78" s="10">
        <v>308749158</v>
      </c>
      <c r="EE78" s="10">
        <v>336182444</v>
      </c>
      <c r="EF78" s="10">
        <v>275216600</v>
      </c>
      <c r="EG78" s="10">
        <v>341343564</v>
      </c>
      <c r="EH78" s="10">
        <v>279074381</v>
      </c>
      <c r="EI78" s="10">
        <v>285957488</v>
      </c>
      <c r="EJ78" s="10">
        <v>301954594</v>
      </c>
      <c r="EK78" s="10">
        <v>303764146</v>
      </c>
      <c r="EL78" s="10">
        <v>317249372</v>
      </c>
      <c r="EM78" s="10">
        <v>313705251</v>
      </c>
      <c r="EN78" s="10">
        <v>338733086</v>
      </c>
      <c r="EO78" s="10">
        <v>290341511</v>
      </c>
      <c r="EP78" s="10">
        <v>293427358</v>
      </c>
      <c r="EQ78" s="10">
        <v>315169880</v>
      </c>
      <c r="ER78" s="10">
        <v>304359465</v>
      </c>
      <c r="ES78" s="10">
        <v>265393836</v>
      </c>
      <c r="ET78" s="10">
        <v>291807846</v>
      </c>
      <c r="EU78" s="10">
        <v>341364717</v>
      </c>
      <c r="EV78" s="10">
        <v>294328491</v>
      </c>
      <c r="EW78" s="10">
        <v>321032769</v>
      </c>
      <c r="EX78" s="10">
        <v>320409620</v>
      </c>
      <c r="EY78" s="10">
        <v>340126840</v>
      </c>
      <c r="EZ78" s="10">
        <v>352147240</v>
      </c>
      <c r="FA78" s="10">
        <v>318221148</v>
      </c>
      <c r="FB78" s="10">
        <v>278523442</v>
      </c>
      <c r="FC78" s="10">
        <v>339421950</v>
      </c>
      <c r="FD78" s="10">
        <v>253335736</v>
      </c>
      <c r="FE78" s="10">
        <v>253331568</v>
      </c>
      <c r="FF78" s="10">
        <v>240320195</v>
      </c>
      <c r="FG78" s="10">
        <v>292842552</v>
      </c>
      <c r="FH78" s="10">
        <v>331726342</v>
      </c>
      <c r="FI78" s="10"/>
      <c r="FJ78" s="10"/>
    </row>
    <row r="79" spans="1:166" x14ac:dyDescent="0.2">
      <c r="A79" t="s">
        <v>186</v>
      </c>
      <c r="B79" t="s">
        <v>179</v>
      </c>
      <c r="C79" s="10">
        <v>453321600</v>
      </c>
      <c r="D79" s="10">
        <v>362097400</v>
      </c>
      <c r="E79" s="10">
        <v>395524400</v>
      </c>
      <c r="F79" s="10">
        <v>435002700</v>
      </c>
      <c r="G79" s="10">
        <v>410460600</v>
      </c>
      <c r="H79" s="10">
        <v>435782200</v>
      </c>
      <c r="I79" s="10">
        <v>449055100</v>
      </c>
      <c r="J79" s="10">
        <v>478803100</v>
      </c>
      <c r="K79" s="10">
        <v>446808600</v>
      </c>
      <c r="L79" s="10">
        <v>441668700</v>
      </c>
      <c r="M79" s="10">
        <v>422124800</v>
      </c>
      <c r="N79" s="10">
        <v>406293300</v>
      </c>
      <c r="O79" s="10">
        <v>402968800</v>
      </c>
      <c r="P79" s="10">
        <v>363605300</v>
      </c>
      <c r="Q79" s="10">
        <v>461675600</v>
      </c>
      <c r="R79" s="10">
        <v>374642000</v>
      </c>
      <c r="S79" s="10">
        <v>412067300</v>
      </c>
      <c r="T79" s="10">
        <v>419557700</v>
      </c>
      <c r="U79" s="10">
        <v>455951100</v>
      </c>
      <c r="V79" s="10">
        <v>470709000</v>
      </c>
      <c r="W79" s="10">
        <v>457319100</v>
      </c>
      <c r="X79" s="10">
        <v>486739700</v>
      </c>
      <c r="Y79" s="10">
        <v>409235800</v>
      </c>
      <c r="Z79" s="10">
        <v>415427800</v>
      </c>
      <c r="AA79" s="10">
        <v>391399400</v>
      </c>
      <c r="AB79" s="10">
        <v>421376500</v>
      </c>
      <c r="AC79" s="10">
        <v>424807800</v>
      </c>
      <c r="AD79" s="10">
        <v>378249500</v>
      </c>
      <c r="AE79" s="10">
        <v>413231100</v>
      </c>
      <c r="AF79" s="10">
        <v>415717800</v>
      </c>
      <c r="AG79" s="10">
        <v>442980600</v>
      </c>
      <c r="AH79" s="10">
        <v>440733400</v>
      </c>
      <c r="AI79" s="10">
        <v>426044800</v>
      </c>
      <c r="AJ79" s="10">
        <v>447309600</v>
      </c>
      <c r="AK79" s="10">
        <v>374299600</v>
      </c>
      <c r="AL79" s="10">
        <v>372932600</v>
      </c>
      <c r="AM79" s="10">
        <v>369369700</v>
      </c>
      <c r="AN79" s="10">
        <v>353096700</v>
      </c>
      <c r="AO79" s="10">
        <v>380788400</v>
      </c>
      <c r="AP79" s="10">
        <v>334061100</v>
      </c>
      <c r="AQ79" s="10">
        <v>430479000</v>
      </c>
      <c r="AR79" s="10">
        <v>407635600</v>
      </c>
      <c r="AS79" s="10">
        <v>441629500</v>
      </c>
      <c r="AT79" s="10">
        <v>426179100</v>
      </c>
      <c r="AU79" s="10">
        <v>405039000</v>
      </c>
      <c r="AV79" s="10">
        <v>435357000</v>
      </c>
      <c r="AW79" s="10">
        <v>373123100</v>
      </c>
      <c r="AX79" s="10">
        <v>372292700</v>
      </c>
      <c r="AY79" s="10">
        <v>371468000</v>
      </c>
      <c r="AZ79" s="10">
        <v>389151500</v>
      </c>
      <c r="BA79" s="10">
        <v>427988100</v>
      </c>
      <c r="BB79" s="10">
        <v>362574900</v>
      </c>
      <c r="BC79" s="10">
        <v>399379000</v>
      </c>
      <c r="BD79" s="10">
        <v>378562800</v>
      </c>
      <c r="BE79" s="10">
        <v>406620200</v>
      </c>
      <c r="BF79" s="10">
        <v>399879700</v>
      </c>
      <c r="BG79" s="10">
        <v>386127400</v>
      </c>
      <c r="BH79" s="10">
        <v>405046200</v>
      </c>
      <c r="BI79" s="10">
        <v>392791100</v>
      </c>
      <c r="BJ79" s="10">
        <v>375655200</v>
      </c>
      <c r="BK79" s="10">
        <v>361830300</v>
      </c>
      <c r="BL79" s="10">
        <v>373325200</v>
      </c>
      <c r="BM79" s="10">
        <v>422694200</v>
      </c>
      <c r="BN79" s="10">
        <v>381244800</v>
      </c>
      <c r="BO79" s="10">
        <v>388968600</v>
      </c>
      <c r="BP79" s="10">
        <v>364970900</v>
      </c>
      <c r="BQ79" s="10">
        <v>386404000</v>
      </c>
      <c r="BR79" s="10">
        <v>396455000</v>
      </c>
      <c r="BS79" s="10">
        <v>401220300</v>
      </c>
      <c r="BT79" s="10">
        <v>390181800</v>
      </c>
      <c r="BU79" s="10">
        <v>376016400</v>
      </c>
      <c r="BV79" s="10">
        <v>417281500</v>
      </c>
      <c r="BW79" s="10">
        <v>376524800</v>
      </c>
      <c r="BX79" s="10">
        <v>352432900</v>
      </c>
      <c r="BY79" s="10">
        <v>396119800</v>
      </c>
      <c r="BZ79" s="10">
        <v>358451200</v>
      </c>
      <c r="CA79" s="10">
        <v>342909700</v>
      </c>
      <c r="CB79" s="10">
        <v>347434500</v>
      </c>
      <c r="CC79" s="10">
        <v>366557100</v>
      </c>
      <c r="CD79" s="10">
        <v>393618200</v>
      </c>
      <c r="CE79" s="10">
        <v>356703900</v>
      </c>
      <c r="CF79" s="10">
        <v>386798300</v>
      </c>
      <c r="CG79" s="10">
        <v>340013500</v>
      </c>
      <c r="CH79" s="10">
        <v>350767000</v>
      </c>
      <c r="CI79" s="10">
        <v>411998400</v>
      </c>
      <c r="CJ79" s="10">
        <v>322293500</v>
      </c>
      <c r="CK79" s="10">
        <v>359250800</v>
      </c>
      <c r="CL79" s="10">
        <v>327861000</v>
      </c>
      <c r="CM79" s="10">
        <v>331124800</v>
      </c>
      <c r="CN79" s="10">
        <v>330774300</v>
      </c>
      <c r="CO79" s="10">
        <v>347971800</v>
      </c>
      <c r="CP79" s="10">
        <v>347416400</v>
      </c>
      <c r="CQ79" s="10">
        <v>328203700</v>
      </c>
      <c r="CR79" s="10">
        <v>361206500</v>
      </c>
      <c r="CS79" s="10">
        <v>328962200</v>
      </c>
      <c r="CT79" s="10">
        <v>334692400</v>
      </c>
      <c r="CU79" s="10">
        <v>345563700</v>
      </c>
      <c r="CV79" s="10">
        <v>328332600</v>
      </c>
      <c r="CW79" s="10">
        <v>305714300</v>
      </c>
      <c r="CX79" s="10">
        <v>281688000</v>
      </c>
      <c r="CY79" s="10">
        <v>320610000</v>
      </c>
      <c r="CZ79" s="10">
        <v>313268500</v>
      </c>
      <c r="DA79" s="10">
        <v>319523700</v>
      </c>
      <c r="DB79" s="10">
        <v>342972600</v>
      </c>
      <c r="DC79" s="10">
        <v>403817600</v>
      </c>
      <c r="DD79" s="10">
        <v>344438100</v>
      </c>
      <c r="DE79" s="10">
        <v>287130400</v>
      </c>
      <c r="DF79" s="10">
        <v>322691700</v>
      </c>
      <c r="DG79" s="10">
        <v>329726700</v>
      </c>
      <c r="DH79" s="10">
        <v>251499200</v>
      </c>
      <c r="DI79" s="10">
        <v>277719900</v>
      </c>
      <c r="DJ79" s="10">
        <v>337167800</v>
      </c>
      <c r="DK79" s="10">
        <v>323200700</v>
      </c>
      <c r="DL79" s="10">
        <v>331470000</v>
      </c>
      <c r="DM79" s="10">
        <v>348720800</v>
      </c>
      <c r="DN79" s="10">
        <v>370032200</v>
      </c>
      <c r="DO79" s="10">
        <v>351770800</v>
      </c>
      <c r="DP79" s="10">
        <v>341241200</v>
      </c>
      <c r="DQ79" s="10">
        <v>324263000</v>
      </c>
      <c r="DR79" s="10">
        <v>316705700</v>
      </c>
      <c r="DS79" s="10">
        <v>311928100</v>
      </c>
      <c r="DT79" s="10">
        <v>316664500</v>
      </c>
      <c r="DU79" s="10">
        <v>272431000</v>
      </c>
      <c r="DV79" s="10">
        <v>278334900</v>
      </c>
      <c r="DW79" s="10">
        <v>303925300</v>
      </c>
      <c r="DX79" s="10">
        <v>297135300</v>
      </c>
      <c r="DY79" s="10">
        <v>324341005</v>
      </c>
      <c r="DZ79" s="10">
        <v>334137800</v>
      </c>
      <c r="EA79" s="10">
        <v>320507500</v>
      </c>
      <c r="EB79" s="10">
        <v>310320900</v>
      </c>
      <c r="EC79" s="10">
        <v>283443700</v>
      </c>
      <c r="ED79" s="10">
        <v>306785200</v>
      </c>
      <c r="EE79" s="10">
        <v>334807600</v>
      </c>
      <c r="EF79" s="10">
        <v>266906200</v>
      </c>
      <c r="EG79" s="10">
        <v>329343700</v>
      </c>
      <c r="EH79" s="10">
        <v>267909700</v>
      </c>
      <c r="EI79" s="10">
        <v>275496600</v>
      </c>
      <c r="EJ79" s="10">
        <v>292229600</v>
      </c>
      <c r="EK79" s="10">
        <v>297417300</v>
      </c>
      <c r="EL79" s="10">
        <v>306613100</v>
      </c>
      <c r="EM79" s="10">
        <v>301755000</v>
      </c>
      <c r="EN79" s="10">
        <v>333778100</v>
      </c>
      <c r="EO79" s="10">
        <v>286241500</v>
      </c>
      <c r="EP79" s="10">
        <v>285816800</v>
      </c>
      <c r="EQ79" s="10">
        <v>305241000</v>
      </c>
      <c r="ER79" s="10">
        <v>297591800</v>
      </c>
      <c r="ES79" s="10">
        <v>260830600</v>
      </c>
      <c r="ET79" s="10">
        <v>280412500</v>
      </c>
      <c r="EU79" s="10">
        <v>332961800</v>
      </c>
      <c r="EV79" s="10">
        <v>291121900</v>
      </c>
      <c r="EW79" s="10">
        <v>314027100</v>
      </c>
      <c r="EX79" s="10">
        <v>313170900</v>
      </c>
      <c r="EY79" s="10">
        <v>331921500</v>
      </c>
      <c r="EZ79" s="10">
        <v>340820300</v>
      </c>
      <c r="FA79" s="10">
        <v>303166700</v>
      </c>
      <c r="FB79" s="10">
        <v>269668800</v>
      </c>
      <c r="FC79" s="10">
        <v>327090540</v>
      </c>
      <c r="FD79" s="10">
        <v>243853920</v>
      </c>
      <c r="FE79" s="10">
        <v>243272300</v>
      </c>
      <c r="FF79" s="10">
        <v>224425450</v>
      </c>
      <c r="FG79" s="10">
        <v>271248900</v>
      </c>
      <c r="FH79" s="10">
        <v>314524670</v>
      </c>
      <c r="FI79" s="10"/>
      <c r="FJ79" s="10"/>
    </row>
    <row r="80" spans="1:166" x14ac:dyDescent="0.2">
      <c r="A80" t="s">
        <v>187</v>
      </c>
      <c r="B80" t="s">
        <v>179</v>
      </c>
      <c r="C80" s="10">
        <v>5765720</v>
      </c>
      <c r="D80" s="10">
        <v>971760</v>
      </c>
      <c r="E80" s="10">
        <v>759080</v>
      </c>
      <c r="F80" s="10">
        <v>925880</v>
      </c>
      <c r="G80" s="10">
        <v>1315402</v>
      </c>
      <c r="H80" s="10">
        <v>2497769</v>
      </c>
      <c r="I80" s="10">
        <v>1536090</v>
      </c>
      <c r="J80" s="10">
        <v>3354394</v>
      </c>
      <c r="K80" s="10">
        <v>973218</v>
      </c>
      <c r="L80" s="10">
        <v>2007314</v>
      </c>
      <c r="M80" s="10">
        <v>1091837</v>
      </c>
      <c r="N80" s="10">
        <v>793202</v>
      </c>
      <c r="O80" s="10">
        <v>1125708</v>
      </c>
      <c r="P80" s="10">
        <v>1888222</v>
      </c>
      <c r="Q80" s="10">
        <v>1371941</v>
      </c>
      <c r="R80" s="10">
        <v>720517</v>
      </c>
      <c r="S80" s="10">
        <v>1642755</v>
      </c>
      <c r="T80" s="10">
        <v>3582541</v>
      </c>
      <c r="U80" s="10">
        <v>4890305</v>
      </c>
      <c r="V80" s="10">
        <v>1740094</v>
      </c>
      <c r="W80" s="10">
        <v>1736927</v>
      </c>
      <c r="X80" s="10">
        <v>2122380</v>
      </c>
      <c r="Y80" s="10">
        <v>1830281</v>
      </c>
      <c r="Z80" s="10">
        <v>549614</v>
      </c>
      <c r="AA80" s="10">
        <v>325424</v>
      </c>
      <c r="AB80" s="10">
        <v>1360026</v>
      </c>
      <c r="AC80" s="10">
        <v>1775490</v>
      </c>
      <c r="AD80" s="10">
        <v>1013511</v>
      </c>
      <c r="AE80" s="10">
        <v>714130</v>
      </c>
      <c r="AF80" s="10">
        <v>818928</v>
      </c>
      <c r="AG80" s="10">
        <v>5095878</v>
      </c>
      <c r="AH80" s="10">
        <v>4600020</v>
      </c>
      <c r="AI80" s="10">
        <v>3594454</v>
      </c>
      <c r="AJ80" s="10">
        <v>3315251</v>
      </c>
      <c r="AK80" s="10">
        <v>1494393</v>
      </c>
      <c r="AL80" s="10">
        <v>2181128</v>
      </c>
      <c r="AM80" s="10">
        <v>547914</v>
      </c>
      <c r="AN80" s="10">
        <v>577196</v>
      </c>
      <c r="AO80" s="10">
        <v>897272</v>
      </c>
      <c r="AP80" s="10">
        <v>369844</v>
      </c>
      <c r="AQ80" s="10">
        <v>1186958</v>
      </c>
      <c r="AR80" s="10">
        <v>1247697</v>
      </c>
      <c r="AS80" s="10">
        <v>2381870</v>
      </c>
      <c r="AT80" s="10">
        <v>6615028</v>
      </c>
      <c r="AU80" s="10">
        <v>13531655</v>
      </c>
      <c r="AV80" s="10">
        <v>8273823</v>
      </c>
      <c r="AW80" s="10">
        <v>6822146</v>
      </c>
      <c r="AX80" s="10">
        <v>7743979</v>
      </c>
      <c r="AY80" s="10">
        <v>1041638</v>
      </c>
      <c r="AZ80" s="10">
        <v>3633188</v>
      </c>
      <c r="BA80" s="10">
        <v>4117054</v>
      </c>
      <c r="BB80" s="10">
        <v>1514720</v>
      </c>
      <c r="BC80" s="10">
        <v>726745</v>
      </c>
      <c r="BD80" s="10">
        <v>1202148</v>
      </c>
      <c r="BE80" s="10">
        <v>582244</v>
      </c>
      <c r="BF80" s="10">
        <v>2014672</v>
      </c>
      <c r="BG80" s="10">
        <v>4720192</v>
      </c>
      <c r="BH80" s="10">
        <v>1477263</v>
      </c>
      <c r="BI80" s="10">
        <v>340527</v>
      </c>
      <c r="BJ80" s="10">
        <v>696210</v>
      </c>
      <c r="BK80" s="10">
        <v>605559</v>
      </c>
      <c r="BL80" s="10">
        <v>323727</v>
      </c>
      <c r="BM80" s="10">
        <v>699656</v>
      </c>
      <c r="BN80" s="10">
        <v>473750</v>
      </c>
      <c r="BO80" s="10">
        <v>494112</v>
      </c>
      <c r="BP80" s="10">
        <v>2325625</v>
      </c>
      <c r="BQ80" s="10">
        <v>991438</v>
      </c>
      <c r="BR80" s="10">
        <v>2425159</v>
      </c>
      <c r="BS80" s="10">
        <v>175793</v>
      </c>
      <c r="BT80" s="10">
        <v>332342</v>
      </c>
      <c r="BU80" s="10">
        <v>44876</v>
      </c>
      <c r="BV80" s="10">
        <v>331676</v>
      </c>
      <c r="BW80" s="10">
        <v>1872466</v>
      </c>
      <c r="BX80" s="10">
        <v>75228</v>
      </c>
      <c r="BY80" s="10">
        <v>325679</v>
      </c>
      <c r="BZ80" s="10">
        <v>349676</v>
      </c>
      <c r="CA80" s="10">
        <v>234085</v>
      </c>
      <c r="CB80" s="10">
        <v>443598</v>
      </c>
      <c r="CC80" s="10">
        <v>576113</v>
      </c>
      <c r="CD80" s="10">
        <v>389987</v>
      </c>
      <c r="CE80" s="10">
        <v>71173</v>
      </c>
      <c r="CF80" s="10">
        <v>253732</v>
      </c>
      <c r="CG80" s="10">
        <v>525770</v>
      </c>
      <c r="CH80" s="10">
        <v>158011</v>
      </c>
      <c r="CI80" s="10">
        <v>1700415</v>
      </c>
      <c r="CJ80" s="10">
        <v>275846</v>
      </c>
      <c r="CK80" s="10">
        <v>484546</v>
      </c>
      <c r="CL80" s="10">
        <v>172323</v>
      </c>
      <c r="CM80" s="10">
        <v>632169</v>
      </c>
      <c r="CN80" s="10">
        <v>31184</v>
      </c>
      <c r="CO80" s="10">
        <v>108963</v>
      </c>
      <c r="CP80" s="10">
        <v>468579</v>
      </c>
      <c r="CQ80" s="10">
        <v>223888</v>
      </c>
      <c r="CR80" s="10">
        <v>527039</v>
      </c>
      <c r="CS80" s="10">
        <v>129490</v>
      </c>
      <c r="CT80" s="10">
        <v>309094</v>
      </c>
      <c r="CU80" s="10">
        <v>130371</v>
      </c>
      <c r="CV80" s="10">
        <v>356769</v>
      </c>
      <c r="CW80" s="10">
        <v>201559</v>
      </c>
      <c r="CX80" s="10">
        <v>264939</v>
      </c>
      <c r="CY80" s="10">
        <v>225301</v>
      </c>
      <c r="CZ80" s="10">
        <v>128038</v>
      </c>
      <c r="DA80" s="10">
        <v>686451</v>
      </c>
      <c r="DB80" s="10">
        <v>1969975</v>
      </c>
      <c r="DC80" s="10">
        <v>4171888</v>
      </c>
      <c r="DD80" s="10">
        <v>828687</v>
      </c>
      <c r="DE80" s="10">
        <v>1018200</v>
      </c>
      <c r="DF80" s="10">
        <v>3861661</v>
      </c>
      <c r="DG80" s="10">
        <v>4135790</v>
      </c>
      <c r="DH80" s="10">
        <v>1941879</v>
      </c>
      <c r="DI80" s="10">
        <v>1312202</v>
      </c>
      <c r="DJ80" s="10">
        <v>166701</v>
      </c>
      <c r="DK80" s="10">
        <v>28751</v>
      </c>
      <c r="DL80" s="10">
        <v>26836</v>
      </c>
      <c r="DM80" s="10">
        <v>844128</v>
      </c>
      <c r="DN80" s="10">
        <v>2525368</v>
      </c>
      <c r="DO80" s="10">
        <v>1591614</v>
      </c>
      <c r="DP80" s="10">
        <v>1581049</v>
      </c>
      <c r="DQ80" s="10">
        <v>1181207</v>
      </c>
      <c r="DR80" s="10">
        <v>854696</v>
      </c>
      <c r="DS80" s="10">
        <v>232263</v>
      </c>
      <c r="DT80" s="10">
        <v>1048318</v>
      </c>
      <c r="DU80" s="10">
        <v>640203</v>
      </c>
      <c r="DV80" s="10">
        <v>865692</v>
      </c>
      <c r="DW80" s="10">
        <v>958328</v>
      </c>
      <c r="DX80" s="10">
        <v>766702</v>
      </c>
      <c r="DY80" s="10">
        <v>882816</v>
      </c>
      <c r="DZ80" s="10">
        <v>2299566</v>
      </c>
      <c r="EA80" s="10">
        <v>1380760</v>
      </c>
      <c r="EB80" s="10">
        <v>1583119</v>
      </c>
      <c r="EC80" s="10">
        <v>920767</v>
      </c>
      <c r="ED80" s="10">
        <v>253654</v>
      </c>
      <c r="EE80" s="10">
        <v>177453</v>
      </c>
      <c r="EF80" s="10">
        <v>1464778</v>
      </c>
      <c r="EG80" s="10">
        <v>5011640</v>
      </c>
      <c r="EH80" s="10">
        <v>6893348</v>
      </c>
      <c r="EI80" s="10">
        <v>5491888</v>
      </c>
      <c r="EJ80" s="10">
        <v>4399570</v>
      </c>
      <c r="EK80" s="10">
        <v>2081580</v>
      </c>
      <c r="EL80" s="10">
        <v>4322050</v>
      </c>
      <c r="EM80" s="10">
        <v>5443439</v>
      </c>
      <c r="EN80" s="10">
        <v>1282309</v>
      </c>
      <c r="EO80" s="10">
        <v>1523085</v>
      </c>
      <c r="EP80" s="10">
        <v>1517177</v>
      </c>
      <c r="EQ80" s="10">
        <v>1713026</v>
      </c>
      <c r="ER80" s="10">
        <v>2997984</v>
      </c>
      <c r="ES80" s="10">
        <v>1142257</v>
      </c>
      <c r="ET80" s="10">
        <v>2840465</v>
      </c>
      <c r="EU80" s="10">
        <v>1035541</v>
      </c>
      <c r="EV80" s="10">
        <v>891133</v>
      </c>
      <c r="EW80" s="10">
        <v>1035864</v>
      </c>
      <c r="EX80" s="10">
        <v>2127031</v>
      </c>
      <c r="EY80" s="10">
        <v>3132725</v>
      </c>
      <c r="EZ80" s="10">
        <v>6157810</v>
      </c>
      <c r="FA80" s="10">
        <v>9611813</v>
      </c>
      <c r="FB80" s="10">
        <v>4956245</v>
      </c>
      <c r="FC80" s="10">
        <v>6391916</v>
      </c>
      <c r="FD80" s="10">
        <v>2641331</v>
      </c>
      <c r="FE80" s="10">
        <v>5259384</v>
      </c>
      <c r="FF80" s="10">
        <v>10963248</v>
      </c>
      <c r="FG80" s="10">
        <v>16438216</v>
      </c>
      <c r="FH80" s="10">
        <v>13579985</v>
      </c>
      <c r="FI80" s="10"/>
      <c r="FJ80" s="10"/>
    </row>
    <row r="81" spans="1:166" x14ac:dyDescent="0.2">
      <c r="A81" t="s">
        <v>188</v>
      </c>
      <c r="B81" t="s">
        <v>179</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c r="AS81" s="10">
        <v>0</v>
      </c>
      <c r="AT81" s="10">
        <v>0</v>
      </c>
      <c r="AU81" s="10">
        <v>0</v>
      </c>
      <c r="AV81" s="10">
        <v>0</v>
      </c>
      <c r="AW81" s="10">
        <v>0</v>
      </c>
      <c r="AX81" s="10">
        <v>0</v>
      </c>
      <c r="AY81" s="10">
        <v>0</v>
      </c>
      <c r="AZ81" s="10">
        <v>0</v>
      </c>
      <c r="BA81" s="10">
        <v>0</v>
      </c>
      <c r="BB81" s="10">
        <v>0</v>
      </c>
      <c r="BC81" s="10">
        <v>0</v>
      </c>
      <c r="BD81" s="10">
        <v>0</v>
      </c>
      <c r="BE81" s="10">
        <v>0</v>
      </c>
      <c r="BF81" s="10">
        <v>0</v>
      </c>
      <c r="BG81" s="10">
        <v>0</v>
      </c>
      <c r="BH81" s="10">
        <v>0</v>
      </c>
      <c r="BI81" s="10">
        <v>0</v>
      </c>
      <c r="BJ81" s="10">
        <v>0</v>
      </c>
      <c r="BK81" s="10">
        <v>2999112</v>
      </c>
      <c r="BL81" s="10">
        <v>722779</v>
      </c>
      <c r="BM81" s="10">
        <v>4405515</v>
      </c>
      <c r="BN81" s="10">
        <v>1417712</v>
      </c>
      <c r="BO81" s="10">
        <v>1206112</v>
      </c>
      <c r="BP81" s="10">
        <v>3145978</v>
      </c>
      <c r="BQ81" s="10">
        <v>2114243</v>
      </c>
      <c r="BR81" s="10">
        <v>4316899</v>
      </c>
      <c r="BS81" s="10">
        <v>5481863</v>
      </c>
      <c r="BT81" s="10">
        <v>678521</v>
      </c>
      <c r="BU81" s="10">
        <v>1293431</v>
      </c>
      <c r="BV81" s="10">
        <v>1287566</v>
      </c>
      <c r="BW81" s="10">
        <v>1297744</v>
      </c>
      <c r="BX81" s="10">
        <v>412161</v>
      </c>
      <c r="BY81" s="10">
        <v>2166357</v>
      </c>
      <c r="BZ81" s="10">
        <v>578123</v>
      </c>
      <c r="CA81" s="10">
        <v>2052350</v>
      </c>
      <c r="CB81" s="10">
        <v>6887552</v>
      </c>
      <c r="CC81" s="10">
        <v>1994431</v>
      </c>
      <c r="CD81" s="10">
        <v>822201</v>
      </c>
      <c r="CE81" s="10">
        <v>6016643</v>
      </c>
      <c r="CF81" s="10">
        <v>794385</v>
      </c>
      <c r="CG81" s="10">
        <v>1355083</v>
      </c>
      <c r="CH81" s="10">
        <v>1302034</v>
      </c>
      <c r="CI81" s="10">
        <v>4978888</v>
      </c>
      <c r="CJ81" s="10">
        <v>1569583</v>
      </c>
      <c r="CK81" s="10">
        <v>1157266</v>
      </c>
      <c r="CL81" s="10">
        <v>1413534</v>
      </c>
      <c r="CM81" s="10">
        <v>3874850</v>
      </c>
      <c r="CN81" s="10">
        <v>823825</v>
      </c>
      <c r="CO81" s="10">
        <v>1078316</v>
      </c>
      <c r="CP81" s="10">
        <v>2371960</v>
      </c>
      <c r="CQ81" s="10">
        <v>5214261</v>
      </c>
      <c r="CR81" s="10">
        <v>3722135</v>
      </c>
      <c r="CS81" s="10">
        <v>3122888</v>
      </c>
      <c r="CT81" s="10">
        <v>3592615</v>
      </c>
      <c r="CU81" s="10">
        <v>3249736</v>
      </c>
      <c r="CV81" s="10">
        <v>2264309</v>
      </c>
      <c r="CW81" s="10">
        <v>197222</v>
      </c>
      <c r="CX81" s="10">
        <v>1250791</v>
      </c>
      <c r="CY81" s="10">
        <v>5910171</v>
      </c>
      <c r="CZ81" s="10">
        <v>2067559</v>
      </c>
      <c r="DA81" s="10">
        <v>6431624</v>
      </c>
      <c r="DB81" s="10">
        <v>575026</v>
      </c>
      <c r="DC81" s="10">
        <v>0</v>
      </c>
      <c r="DD81" s="10">
        <v>7049264</v>
      </c>
      <c r="DE81" s="10">
        <v>3740591</v>
      </c>
      <c r="DF81" s="10">
        <v>7672259</v>
      </c>
      <c r="DG81" s="10">
        <v>5598625</v>
      </c>
      <c r="DH81" s="10">
        <v>3988492</v>
      </c>
      <c r="DI81" s="10">
        <v>2389470</v>
      </c>
      <c r="DJ81" s="10">
        <v>2010919</v>
      </c>
      <c r="DK81" s="10">
        <v>3836396</v>
      </c>
      <c r="DL81" s="10">
        <v>835745</v>
      </c>
      <c r="DM81" s="10">
        <v>6856061</v>
      </c>
      <c r="DN81" s="10">
        <v>13504681</v>
      </c>
      <c r="DO81" s="10">
        <v>7095761</v>
      </c>
      <c r="DP81" s="10">
        <v>5047877</v>
      </c>
      <c r="DQ81" s="10">
        <v>3219870</v>
      </c>
      <c r="DR81" s="10">
        <v>2801450</v>
      </c>
      <c r="DS81" s="10">
        <v>5130195</v>
      </c>
      <c r="DT81" s="10">
        <v>5033326</v>
      </c>
      <c r="DU81" s="10">
        <v>1343684</v>
      </c>
      <c r="DV81" s="10">
        <v>1135462</v>
      </c>
      <c r="DW81" s="10">
        <v>5283747</v>
      </c>
      <c r="DX81" s="10">
        <v>3073157</v>
      </c>
      <c r="DY81" s="10">
        <v>1737516</v>
      </c>
      <c r="DZ81" s="10">
        <v>6741897</v>
      </c>
      <c r="EA81" s="10">
        <v>3682570</v>
      </c>
      <c r="EB81" s="10">
        <v>2407604</v>
      </c>
      <c r="EC81" s="10">
        <v>4872678</v>
      </c>
      <c r="ED81" s="10">
        <v>1710304</v>
      </c>
      <c r="EE81" s="10">
        <v>1197391</v>
      </c>
      <c r="EF81" s="10">
        <v>6845622</v>
      </c>
      <c r="EG81" s="10">
        <v>3988224</v>
      </c>
      <c r="EH81" s="10">
        <v>4271333</v>
      </c>
      <c r="EI81" s="10">
        <v>4969000</v>
      </c>
      <c r="EJ81" s="10">
        <v>5325424</v>
      </c>
      <c r="EK81" s="10">
        <v>4265266</v>
      </c>
      <c r="EL81" s="10">
        <v>6314222</v>
      </c>
      <c r="EM81" s="10">
        <v>6506812</v>
      </c>
      <c r="EN81" s="10">
        <v>3672677</v>
      </c>
      <c r="EO81" s="10">
        <v>2576926</v>
      </c>
      <c r="EP81" s="10">
        <v>6093381</v>
      </c>
      <c r="EQ81" s="10">
        <v>8215854</v>
      </c>
      <c r="ER81" s="10">
        <v>3769681</v>
      </c>
      <c r="ES81" s="10">
        <v>3420979</v>
      </c>
      <c r="ET81" s="10">
        <v>8554881</v>
      </c>
      <c r="EU81" s="10">
        <v>7367376</v>
      </c>
      <c r="EV81" s="10">
        <v>2315458</v>
      </c>
      <c r="EW81" s="10">
        <v>5969805</v>
      </c>
      <c r="EX81" s="10">
        <v>5111689</v>
      </c>
      <c r="EY81" s="10">
        <v>5072615</v>
      </c>
      <c r="EZ81" s="10">
        <v>5169130</v>
      </c>
      <c r="FA81" s="10">
        <v>5442635</v>
      </c>
      <c r="FB81" s="10">
        <v>3898397</v>
      </c>
      <c r="FC81" s="10">
        <v>5939494</v>
      </c>
      <c r="FD81" s="10">
        <v>6840485</v>
      </c>
      <c r="FE81" s="10">
        <v>4799884</v>
      </c>
      <c r="FF81" s="10">
        <v>4931497</v>
      </c>
      <c r="FG81" s="10">
        <v>5155436</v>
      </c>
      <c r="FH81" s="10">
        <v>3621687</v>
      </c>
      <c r="FI81" s="10"/>
      <c r="FJ81" s="10"/>
    </row>
    <row r="82" spans="1:166" x14ac:dyDescent="0.2">
      <c r="A82" t="s">
        <v>189</v>
      </c>
      <c r="B82" t="s">
        <v>179</v>
      </c>
      <c r="C82" s="29">
        <v>0</v>
      </c>
      <c r="D82" s="29">
        <v>0</v>
      </c>
      <c r="E82" s="29">
        <v>0</v>
      </c>
      <c r="F82" s="29">
        <v>0</v>
      </c>
      <c r="G82" s="29">
        <v>0</v>
      </c>
      <c r="H82" s="29">
        <v>0</v>
      </c>
      <c r="I82" s="29">
        <v>0</v>
      </c>
      <c r="J82" s="29">
        <v>0</v>
      </c>
      <c r="K82" s="29">
        <v>0</v>
      </c>
      <c r="L82" s="29">
        <v>0</v>
      </c>
      <c r="M82" s="29">
        <v>0</v>
      </c>
      <c r="N82" s="29">
        <v>0</v>
      </c>
      <c r="O82" s="29">
        <v>0</v>
      </c>
      <c r="P82" s="29">
        <v>0</v>
      </c>
      <c r="Q82" s="29">
        <v>0</v>
      </c>
      <c r="R82" s="29">
        <v>0</v>
      </c>
      <c r="S82" s="29">
        <v>0</v>
      </c>
      <c r="T82" s="29">
        <v>0</v>
      </c>
      <c r="U82" s="29">
        <v>0</v>
      </c>
      <c r="V82" s="29">
        <v>0</v>
      </c>
      <c r="W82" s="29">
        <v>0</v>
      </c>
      <c r="X82" s="29">
        <v>0</v>
      </c>
      <c r="Y82" s="29">
        <v>0</v>
      </c>
      <c r="Z82" s="29">
        <v>0</v>
      </c>
      <c r="AA82" s="29">
        <v>0</v>
      </c>
      <c r="AB82" s="29">
        <v>0</v>
      </c>
      <c r="AC82" s="29">
        <v>0</v>
      </c>
      <c r="AD82" s="29">
        <v>0</v>
      </c>
      <c r="AE82" s="29">
        <v>0</v>
      </c>
      <c r="AF82" s="29">
        <v>0</v>
      </c>
      <c r="AG82" s="29">
        <v>0</v>
      </c>
      <c r="AH82" s="29">
        <v>0</v>
      </c>
      <c r="AI82" s="29">
        <v>0</v>
      </c>
      <c r="AJ82" s="29">
        <v>0</v>
      </c>
      <c r="AK82" s="29">
        <v>0</v>
      </c>
      <c r="AL82" s="29">
        <v>0</v>
      </c>
      <c r="AM82" s="29">
        <v>0</v>
      </c>
      <c r="AN82" s="29">
        <v>0</v>
      </c>
      <c r="AO82" s="29">
        <v>0</v>
      </c>
      <c r="AP82" s="29">
        <v>0</v>
      </c>
      <c r="AQ82" s="29">
        <v>0</v>
      </c>
      <c r="AR82" s="29">
        <v>0</v>
      </c>
      <c r="AS82" s="29">
        <v>0</v>
      </c>
      <c r="AT82" s="29">
        <v>0</v>
      </c>
      <c r="AU82" s="29">
        <v>0</v>
      </c>
      <c r="AV82" s="29">
        <v>0</v>
      </c>
      <c r="AW82" s="29">
        <v>0</v>
      </c>
      <c r="AX82" s="29">
        <v>0</v>
      </c>
      <c r="AY82" s="29">
        <v>0</v>
      </c>
      <c r="AZ82" s="29">
        <v>0</v>
      </c>
      <c r="BA82" s="29">
        <v>0</v>
      </c>
      <c r="BB82" s="29">
        <v>0</v>
      </c>
      <c r="BC82" s="29">
        <v>0</v>
      </c>
      <c r="BD82" s="29">
        <v>0</v>
      </c>
      <c r="BE82" s="29">
        <v>0</v>
      </c>
      <c r="BF82" s="29">
        <v>0</v>
      </c>
      <c r="BG82" s="29">
        <v>0</v>
      </c>
      <c r="BH82" s="29">
        <v>0</v>
      </c>
      <c r="BI82" s="29">
        <v>0</v>
      </c>
      <c r="BJ82" s="29">
        <v>0</v>
      </c>
      <c r="BK82" s="29">
        <v>0</v>
      </c>
      <c r="BL82" s="29">
        <v>0</v>
      </c>
      <c r="BM82" s="29">
        <v>0</v>
      </c>
      <c r="BN82" s="29">
        <v>0</v>
      </c>
      <c r="BO82" s="29">
        <v>0</v>
      </c>
      <c r="BP82" s="29">
        <v>0</v>
      </c>
      <c r="BQ82" s="29">
        <v>0</v>
      </c>
      <c r="BR82" s="29">
        <v>0</v>
      </c>
      <c r="BS82" s="29">
        <v>0</v>
      </c>
      <c r="BT82" s="29">
        <v>0</v>
      </c>
      <c r="BU82" s="29">
        <v>0</v>
      </c>
      <c r="BV82" s="29">
        <v>0</v>
      </c>
      <c r="BW82" s="29">
        <v>0</v>
      </c>
      <c r="BX82" s="29">
        <v>0</v>
      </c>
      <c r="BY82" s="29">
        <v>0</v>
      </c>
      <c r="BZ82" s="29">
        <v>0</v>
      </c>
      <c r="CA82" s="29">
        <v>0</v>
      </c>
      <c r="CB82" s="29">
        <v>0</v>
      </c>
      <c r="CC82" s="29">
        <v>0</v>
      </c>
      <c r="CD82" s="29">
        <v>0</v>
      </c>
      <c r="CE82" s="29">
        <v>0</v>
      </c>
      <c r="CF82" s="29">
        <v>0</v>
      </c>
      <c r="CG82" s="29">
        <v>0</v>
      </c>
      <c r="CH82" s="29">
        <v>0</v>
      </c>
      <c r="CI82" s="29">
        <v>0</v>
      </c>
      <c r="CJ82" s="29">
        <v>0</v>
      </c>
      <c r="CK82" s="29">
        <v>0</v>
      </c>
      <c r="CL82" s="29">
        <v>0</v>
      </c>
      <c r="CM82" s="29">
        <v>0</v>
      </c>
      <c r="CN82" s="29">
        <v>0</v>
      </c>
      <c r="CO82" s="29">
        <v>0</v>
      </c>
      <c r="CP82" s="29">
        <v>0</v>
      </c>
      <c r="CQ82" s="29">
        <v>0</v>
      </c>
      <c r="CR82" s="29">
        <v>0</v>
      </c>
      <c r="CS82" s="29">
        <v>0</v>
      </c>
      <c r="CT82" s="29">
        <v>0</v>
      </c>
      <c r="CU82" s="29">
        <v>0</v>
      </c>
      <c r="CV82" s="29">
        <v>0</v>
      </c>
      <c r="CW82" s="29">
        <v>0</v>
      </c>
      <c r="CX82" s="29">
        <v>0</v>
      </c>
      <c r="CY82" s="29">
        <v>0</v>
      </c>
      <c r="CZ82" s="29">
        <v>0</v>
      </c>
      <c r="DA82" s="29">
        <v>0</v>
      </c>
      <c r="DB82" s="29">
        <v>0</v>
      </c>
      <c r="DC82" s="29">
        <v>0</v>
      </c>
      <c r="DD82" s="29">
        <v>0</v>
      </c>
      <c r="DE82" s="29">
        <v>0</v>
      </c>
      <c r="DF82" s="29">
        <v>0</v>
      </c>
      <c r="DG82" s="29">
        <v>0</v>
      </c>
      <c r="DH82" s="29">
        <v>0</v>
      </c>
      <c r="DI82" s="29">
        <v>0</v>
      </c>
      <c r="DJ82" s="29">
        <v>0</v>
      </c>
      <c r="DK82" s="29">
        <v>0</v>
      </c>
      <c r="DL82" s="29">
        <v>0</v>
      </c>
      <c r="DM82" s="29">
        <v>0</v>
      </c>
      <c r="DN82" s="29">
        <v>0</v>
      </c>
      <c r="DO82" s="29">
        <v>0</v>
      </c>
      <c r="DP82" s="29">
        <v>0</v>
      </c>
      <c r="DQ82" s="29">
        <v>0</v>
      </c>
      <c r="DR82" s="29">
        <v>0</v>
      </c>
      <c r="DS82" s="29">
        <v>0</v>
      </c>
      <c r="DT82" s="29">
        <v>0</v>
      </c>
      <c r="DU82" s="29">
        <v>0</v>
      </c>
      <c r="DV82" s="29">
        <v>0</v>
      </c>
      <c r="DW82" s="29">
        <v>0</v>
      </c>
      <c r="DX82" s="29">
        <v>0</v>
      </c>
      <c r="DY82" s="29">
        <v>0</v>
      </c>
      <c r="DZ82" s="29">
        <v>0</v>
      </c>
      <c r="EA82" s="29">
        <v>0</v>
      </c>
      <c r="EB82" s="29">
        <v>0</v>
      </c>
      <c r="EC82" s="29">
        <v>0</v>
      </c>
      <c r="ED82" s="29">
        <v>0</v>
      </c>
      <c r="EE82" s="29">
        <v>0</v>
      </c>
      <c r="EF82" s="29">
        <v>0</v>
      </c>
      <c r="EG82" s="29">
        <v>0</v>
      </c>
      <c r="EH82" s="29">
        <v>0</v>
      </c>
      <c r="EI82" s="29">
        <v>0</v>
      </c>
      <c r="EJ82" s="29">
        <v>0</v>
      </c>
      <c r="EK82" s="29">
        <v>0</v>
      </c>
      <c r="EL82" s="29">
        <v>0</v>
      </c>
      <c r="EM82" s="29">
        <v>0</v>
      </c>
      <c r="EN82" s="29">
        <v>0</v>
      </c>
      <c r="EO82" s="29">
        <v>0</v>
      </c>
      <c r="EP82" s="29">
        <v>0</v>
      </c>
      <c r="EQ82" s="29">
        <v>0</v>
      </c>
      <c r="ER82" s="29">
        <v>0</v>
      </c>
      <c r="ES82" s="29">
        <v>0</v>
      </c>
      <c r="ET82" s="29">
        <v>0</v>
      </c>
      <c r="EU82" s="29">
        <v>0</v>
      </c>
      <c r="EV82" s="29">
        <v>0</v>
      </c>
      <c r="EW82" s="29">
        <v>0</v>
      </c>
      <c r="EX82" s="29">
        <v>0</v>
      </c>
      <c r="EY82" s="29">
        <v>0</v>
      </c>
      <c r="EZ82" s="29">
        <v>0</v>
      </c>
      <c r="FA82" s="29">
        <v>0</v>
      </c>
      <c r="FB82" s="29">
        <v>0</v>
      </c>
      <c r="FC82" s="29">
        <v>0</v>
      </c>
      <c r="FD82" s="29">
        <v>0</v>
      </c>
      <c r="FE82" s="29">
        <v>0</v>
      </c>
      <c r="FF82" s="29">
        <v>0</v>
      </c>
      <c r="FG82" s="29">
        <v>0</v>
      </c>
      <c r="FH82" s="29">
        <v>0</v>
      </c>
      <c r="FI82" s="29"/>
      <c r="FJ82" s="29"/>
    </row>
    <row r="83" spans="1:166" x14ac:dyDescent="0.2">
      <c r="A83" t="s">
        <v>190</v>
      </c>
      <c r="B83" t="s">
        <v>179</v>
      </c>
      <c r="C83" s="10">
        <v>228496908</v>
      </c>
      <c r="D83" s="10">
        <v>237774114</v>
      </c>
      <c r="E83" s="10">
        <v>290821336</v>
      </c>
      <c r="F83" s="10">
        <v>220772223</v>
      </c>
      <c r="G83" s="10">
        <v>275604872</v>
      </c>
      <c r="H83" s="10">
        <v>270669959</v>
      </c>
      <c r="I83" s="10">
        <v>289582137</v>
      </c>
      <c r="J83" s="10">
        <v>279590181</v>
      </c>
      <c r="K83" s="10">
        <v>279744320</v>
      </c>
      <c r="L83" s="10">
        <v>289899549</v>
      </c>
      <c r="M83" s="10">
        <v>291407636</v>
      </c>
      <c r="N83" s="10">
        <v>295664535</v>
      </c>
      <c r="O83" s="10">
        <v>285791293</v>
      </c>
      <c r="P83" s="10">
        <v>238711736</v>
      </c>
      <c r="Q83" s="10">
        <v>224752662</v>
      </c>
      <c r="R83" s="10">
        <v>286213115</v>
      </c>
      <c r="S83" s="10">
        <v>294217208</v>
      </c>
      <c r="T83" s="10">
        <v>279934041</v>
      </c>
      <c r="U83" s="10">
        <v>276285810</v>
      </c>
      <c r="V83" s="10">
        <v>280702140</v>
      </c>
      <c r="W83" s="10">
        <v>265179113</v>
      </c>
      <c r="X83" s="10">
        <v>249040012</v>
      </c>
      <c r="Y83" s="10">
        <v>280361449</v>
      </c>
      <c r="Z83" s="10">
        <v>277287089</v>
      </c>
      <c r="AA83" s="10">
        <v>269335768</v>
      </c>
      <c r="AB83" s="10">
        <v>210155711</v>
      </c>
      <c r="AC83" s="10">
        <v>261718023</v>
      </c>
      <c r="AD83" s="10">
        <v>282794609</v>
      </c>
      <c r="AE83" s="10">
        <v>286952927</v>
      </c>
      <c r="AF83" s="10">
        <v>274482896</v>
      </c>
      <c r="AG83" s="10">
        <v>283800131</v>
      </c>
      <c r="AH83" s="10">
        <v>286259603</v>
      </c>
      <c r="AI83" s="10">
        <v>270762064</v>
      </c>
      <c r="AJ83" s="10">
        <v>262745897</v>
      </c>
      <c r="AK83" s="10">
        <v>286923951</v>
      </c>
      <c r="AL83" s="10">
        <v>290314348</v>
      </c>
      <c r="AM83" s="10">
        <v>271597464</v>
      </c>
      <c r="AN83" s="10">
        <v>213960509</v>
      </c>
      <c r="AO83" s="10">
        <v>248181309</v>
      </c>
      <c r="AP83" s="10">
        <v>282334108</v>
      </c>
      <c r="AQ83" s="10">
        <v>251814449</v>
      </c>
      <c r="AR83" s="10">
        <v>278937752</v>
      </c>
      <c r="AS83" s="10">
        <v>273192769</v>
      </c>
      <c r="AT83" s="10">
        <v>296136591</v>
      </c>
      <c r="AU83" s="10">
        <v>284742061</v>
      </c>
      <c r="AV83" s="10">
        <v>291490697</v>
      </c>
      <c r="AW83" s="10">
        <v>284531484</v>
      </c>
      <c r="AX83" s="10">
        <v>289764325</v>
      </c>
      <c r="AY83" s="10">
        <v>285393840</v>
      </c>
      <c r="AZ83" s="10">
        <v>186480836</v>
      </c>
      <c r="BA83" s="10">
        <v>211164861</v>
      </c>
      <c r="BB83" s="10">
        <v>267593247</v>
      </c>
      <c r="BC83" s="10">
        <v>273641320</v>
      </c>
      <c r="BD83" s="10">
        <v>286312513</v>
      </c>
      <c r="BE83" s="10">
        <v>282274415</v>
      </c>
      <c r="BF83" s="10">
        <v>302137374</v>
      </c>
      <c r="BG83" s="10">
        <v>288545666</v>
      </c>
      <c r="BH83" s="10">
        <v>287725037</v>
      </c>
      <c r="BI83" s="10">
        <v>265866436</v>
      </c>
      <c r="BJ83" s="10">
        <v>293407116</v>
      </c>
      <c r="BK83" s="10">
        <v>285489028</v>
      </c>
      <c r="BL83" s="10">
        <v>237822795</v>
      </c>
      <c r="BM83" s="10">
        <v>240333072</v>
      </c>
      <c r="BN83" s="10">
        <v>270424800</v>
      </c>
      <c r="BO83" s="10">
        <v>277522171</v>
      </c>
      <c r="BP83" s="10">
        <v>275109087</v>
      </c>
      <c r="BQ83" s="10">
        <v>284841245</v>
      </c>
      <c r="BR83" s="10">
        <v>286024351</v>
      </c>
      <c r="BS83" s="10">
        <v>260697918</v>
      </c>
      <c r="BT83" s="10">
        <v>287722181</v>
      </c>
      <c r="BU83" s="10">
        <v>258451235</v>
      </c>
      <c r="BV83" s="10">
        <v>223010472</v>
      </c>
      <c r="BW83" s="10">
        <v>262016734</v>
      </c>
      <c r="BX83" s="10">
        <v>236532055</v>
      </c>
      <c r="BY83" s="10">
        <v>219837433</v>
      </c>
      <c r="BZ83" s="10">
        <v>242181553</v>
      </c>
      <c r="CA83" s="10">
        <v>290549392</v>
      </c>
      <c r="CB83" s="10">
        <v>270346332</v>
      </c>
      <c r="CC83" s="10">
        <v>278371062</v>
      </c>
      <c r="CD83" s="10">
        <v>279029444</v>
      </c>
      <c r="CE83" s="10">
        <v>267690865</v>
      </c>
      <c r="CF83" s="10">
        <v>281986239</v>
      </c>
      <c r="CG83" s="10">
        <v>276901185</v>
      </c>
      <c r="CH83" s="10">
        <v>284686379</v>
      </c>
      <c r="CI83" s="10">
        <v>192140499</v>
      </c>
      <c r="CJ83" s="10">
        <v>211628245</v>
      </c>
      <c r="CK83" s="10">
        <v>231466908</v>
      </c>
      <c r="CL83" s="10">
        <v>274602900</v>
      </c>
      <c r="CM83" s="10">
        <v>295504550</v>
      </c>
      <c r="CN83" s="10">
        <v>281666674</v>
      </c>
      <c r="CO83" s="10">
        <v>308823084</v>
      </c>
      <c r="CP83" s="10">
        <v>312047990</v>
      </c>
      <c r="CQ83" s="10">
        <v>304347220</v>
      </c>
      <c r="CR83" s="10">
        <v>295041513</v>
      </c>
      <c r="CS83" s="10">
        <v>280575608</v>
      </c>
      <c r="CT83" s="10">
        <v>292661094</v>
      </c>
      <c r="CU83" s="10">
        <v>244461255</v>
      </c>
      <c r="CV83" s="10">
        <v>228718476</v>
      </c>
      <c r="CW83" s="10">
        <v>277943923</v>
      </c>
      <c r="CX83" s="10">
        <v>289543833</v>
      </c>
      <c r="CY83" s="10">
        <v>290196806</v>
      </c>
      <c r="CZ83" s="10">
        <v>284818660</v>
      </c>
      <c r="DA83" s="10">
        <v>320591471</v>
      </c>
      <c r="DB83" s="10">
        <v>314752187</v>
      </c>
      <c r="DC83" s="10">
        <v>254023392</v>
      </c>
      <c r="DD83" s="10">
        <v>313083087</v>
      </c>
      <c r="DE83" s="10">
        <v>301818552</v>
      </c>
      <c r="DF83" s="10">
        <v>259269229</v>
      </c>
      <c r="DG83" s="10">
        <v>231016062</v>
      </c>
      <c r="DH83" s="10">
        <v>264776503</v>
      </c>
      <c r="DI83" s="10">
        <v>282548950</v>
      </c>
      <c r="DJ83" s="10">
        <v>237478358</v>
      </c>
      <c r="DK83" s="10">
        <v>254831168</v>
      </c>
      <c r="DL83" s="10">
        <v>264462501</v>
      </c>
      <c r="DM83" s="10">
        <v>306320476</v>
      </c>
      <c r="DN83" s="10">
        <v>309415927</v>
      </c>
      <c r="DO83" s="10">
        <v>304779016</v>
      </c>
      <c r="DP83" s="10">
        <v>304170154</v>
      </c>
      <c r="DQ83" s="10">
        <v>297205577</v>
      </c>
      <c r="DR83" s="10">
        <v>295064659</v>
      </c>
      <c r="DS83" s="10">
        <v>265040191</v>
      </c>
      <c r="DT83" s="10">
        <v>214400317</v>
      </c>
      <c r="DU83" s="10">
        <v>293024080</v>
      </c>
      <c r="DV83" s="10">
        <v>287900087</v>
      </c>
      <c r="DW83" s="10">
        <v>289756666</v>
      </c>
      <c r="DX83" s="10">
        <v>288412025</v>
      </c>
      <c r="DY83" s="10">
        <v>315235212</v>
      </c>
      <c r="DZ83" s="10">
        <v>320518340</v>
      </c>
      <c r="EA83" s="10">
        <v>306787049</v>
      </c>
      <c r="EB83" s="10">
        <v>312818511</v>
      </c>
      <c r="EC83" s="10">
        <v>296286226</v>
      </c>
      <c r="ED83" s="10">
        <v>288167285</v>
      </c>
      <c r="EE83" s="10">
        <v>228583734</v>
      </c>
      <c r="EF83" s="10">
        <v>233002470</v>
      </c>
      <c r="EG83" s="10">
        <v>243424808</v>
      </c>
      <c r="EH83" s="10">
        <v>287264006</v>
      </c>
      <c r="EI83" s="10">
        <v>303514776</v>
      </c>
      <c r="EJ83" s="10">
        <v>297277613</v>
      </c>
      <c r="EK83" s="10">
        <v>328002243</v>
      </c>
      <c r="EL83" s="10">
        <v>332825789</v>
      </c>
      <c r="EM83" s="10">
        <v>312922592</v>
      </c>
      <c r="EN83" s="10">
        <v>292338324</v>
      </c>
      <c r="EO83" s="10">
        <v>281236604</v>
      </c>
      <c r="EP83" s="10">
        <v>263002991</v>
      </c>
      <c r="EQ83" s="10">
        <v>249166887</v>
      </c>
      <c r="ER83" s="10">
        <v>206105042</v>
      </c>
      <c r="ES83" s="10">
        <v>282995314</v>
      </c>
      <c r="ET83" s="10">
        <v>266142029</v>
      </c>
      <c r="EU83" s="10">
        <v>242558382</v>
      </c>
      <c r="EV83" s="10">
        <v>290938114</v>
      </c>
      <c r="EW83" s="10">
        <v>313211221</v>
      </c>
      <c r="EX83" s="10">
        <v>323104035</v>
      </c>
      <c r="EY83" s="10">
        <v>285450785</v>
      </c>
      <c r="EZ83" s="10">
        <v>282561660</v>
      </c>
      <c r="FA83" s="10">
        <v>270360820</v>
      </c>
      <c r="FB83" s="10">
        <v>290987369</v>
      </c>
      <c r="FC83" s="10">
        <v>212889090</v>
      </c>
      <c r="FD83" s="10">
        <v>210890212</v>
      </c>
      <c r="FE83" s="10">
        <v>263247643</v>
      </c>
      <c r="FF83" s="10">
        <v>290849064</v>
      </c>
      <c r="FG83" s="10">
        <v>287352102</v>
      </c>
      <c r="FH83" s="10">
        <v>269666011</v>
      </c>
      <c r="FI83" s="10"/>
      <c r="FJ83" s="10"/>
    </row>
    <row r="84" spans="1:166" x14ac:dyDescent="0.2">
      <c r="A84" t="s">
        <v>191</v>
      </c>
      <c r="B84" t="s">
        <v>179</v>
      </c>
      <c r="C84" s="10">
        <v>27154600</v>
      </c>
      <c r="D84" s="10">
        <v>21769580</v>
      </c>
      <c r="E84" s="10">
        <v>24265330</v>
      </c>
      <c r="F84" s="10">
        <v>25560290</v>
      </c>
      <c r="G84" s="10">
        <v>24958540</v>
      </c>
      <c r="H84" s="10">
        <v>25518850</v>
      </c>
      <c r="I84" s="10">
        <v>26228580</v>
      </c>
      <c r="J84" s="10">
        <v>27284810</v>
      </c>
      <c r="K84" s="10">
        <v>25855770</v>
      </c>
      <c r="L84" s="10">
        <v>25805790</v>
      </c>
      <c r="M84" s="10">
        <v>25248750</v>
      </c>
      <c r="N84" s="10">
        <v>24440450</v>
      </c>
      <c r="O84" s="10">
        <v>24336800</v>
      </c>
      <c r="P84" s="10">
        <v>21951060</v>
      </c>
      <c r="Q84" s="10">
        <v>26895020</v>
      </c>
      <c r="R84" s="10">
        <v>22490910</v>
      </c>
      <c r="S84" s="10">
        <v>24090480</v>
      </c>
      <c r="T84" s="10">
        <v>25044730</v>
      </c>
      <c r="U84" s="10">
        <v>25903470</v>
      </c>
      <c r="V84" s="10">
        <v>27098870</v>
      </c>
      <c r="W84" s="10">
        <v>27019980</v>
      </c>
      <c r="X84" s="10">
        <v>28022190</v>
      </c>
      <c r="Y84" s="10">
        <v>24809570</v>
      </c>
      <c r="Z84" s="10">
        <v>24798160</v>
      </c>
      <c r="AA84" s="10">
        <v>24098230</v>
      </c>
      <c r="AB84" s="10">
        <v>24721100</v>
      </c>
      <c r="AC84" s="10">
        <v>25193430</v>
      </c>
      <c r="AD84" s="10">
        <v>22916070</v>
      </c>
      <c r="AE84" s="10">
        <v>24555890</v>
      </c>
      <c r="AF84" s="10">
        <v>24351270</v>
      </c>
      <c r="AG84" s="10">
        <v>25916350</v>
      </c>
      <c r="AH84" s="10">
        <v>25916310</v>
      </c>
      <c r="AI84" s="10">
        <v>24710420</v>
      </c>
      <c r="AJ84" s="10">
        <v>25643000</v>
      </c>
      <c r="AK84" s="10">
        <v>21502910</v>
      </c>
      <c r="AL84" s="10">
        <v>21443600</v>
      </c>
      <c r="AM84" s="10">
        <v>22243700</v>
      </c>
      <c r="AN84" s="10">
        <v>21065960</v>
      </c>
      <c r="AO84" s="10">
        <v>21603860</v>
      </c>
      <c r="AP84" s="10">
        <v>19900160</v>
      </c>
      <c r="AQ84" s="10">
        <v>25438440</v>
      </c>
      <c r="AR84" s="10">
        <v>23909140</v>
      </c>
      <c r="AS84" s="10">
        <v>25701211</v>
      </c>
      <c r="AT84" s="10">
        <v>25906946</v>
      </c>
      <c r="AU84" s="10">
        <v>24928202</v>
      </c>
      <c r="AV84" s="10">
        <v>26158359</v>
      </c>
      <c r="AW84" s="10">
        <v>23410334</v>
      </c>
      <c r="AX84" s="10">
        <v>24066266</v>
      </c>
      <c r="AY84" s="10">
        <v>23779698</v>
      </c>
      <c r="AZ84" s="10">
        <v>23471061</v>
      </c>
      <c r="BA84" s="10">
        <v>25887041</v>
      </c>
      <c r="BB84" s="10">
        <v>23600520</v>
      </c>
      <c r="BC84" s="10">
        <v>24125076</v>
      </c>
      <c r="BD84" s="10">
        <v>23559408</v>
      </c>
      <c r="BE84" s="10">
        <v>25288549</v>
      </c>
      <c r="BF84" s="10">
        <v>24855833</v>
      </c>
      <c r="BG84" s="10">
        <v>24450661</v>
      </c>
      <c r="BH84" s="10">
        <v>25542490</v>
      </c>
      <c r="BI84" s="10">
        <v>24875947</v>
      </c>
      <c r="BJ84" s="10">
        <v>23856219</v>
      </c>
      <c r="BK84" s="10">
        <v>23564540</v>
      </c>
      <c r="BL84" s="10">
        <v>22704561</v>
      </c>
      <c r="BM84" s="10">
        <v>26364180</v>
      </c>
      <c r="BN84" s="10">
        <v>23973417</v>
      </c>
      <c r="BO84" s="10">
        <v>24327185</v>
      </c>
      <c r="BP84" s="10">
        <v>23628422</v>
      </c>
      <c r="BQ84" s="10">
        <v>24907880</v>
      </c>
      <c r="BR84" s="10">
        <v>25100830</v>
      </c>
      <c r="BS84" s="10">
        <v>24358215</v>
      </c>
      <c r="BT84" s="10">
        <v>24333002</v>
      </c>
      <c r="BU84" s="10">
        <v>23681244</v>
      </c>
      <c r="BV84" s="10">
        <v>25578561</v>
      </c>
      <c r="BW84" s="10">
        <v>24055051</v>
      </c>
      <c r="BX84" s="10">
        <v>22093872</v>
      </c>
      <c r="BY84" s="10">
        <v>24531628</v>
      </c>
      <c r="BZ84" s="10">
        <v>22202828</v>
      </c>
      <c r="CA84" s="10">
        <v>22927775</v>
      </c>
      <c r="CB84" s="10">
        <v>22822008</v>
      </c>
      <c r="CC84" s="10">
        <v>23569567</v>
      </c>
      <c r="CD84" s="10">
        <v>24631602</v>
      </c>
      <c r="CE84" s="10">
        <v>22954043</v>
      </c>
      <c r="CF84" s="10">
        <v>24154561</v>
      </c>
      <c r="CG84" s="10">
        <v>21734567</v>
      </c>
      <c r="CH84" s="10">
        <v>22741419</v>
      </c>
      <c r="CI84" s="10">
        <v>24624993</v>
      </c>
      <c r="CJ84" s="10">
        <v>20668163</v>
      </c>
      <c r="CK84" s="10">
        <v>23012064</v>
      </c>
      <c r="CL84" s="10">
        <v>21428065</v>
      </c>
      <c r="CM84" s="10">
        <v>21563981</v>
      </c>
      <c r="CN84" s="10">
        <v>21562460</v>
      </c>
      <c r="CO84" s="10">
        <v>22517192</v>
      </c>
      <c r="CP84" s="10">
        <v>21103149</v>
      </c>
      <c r="CQ84" s="10">
        <v>19846957</v>
      </c>
      <c r="CR84" s="10">
        <v>23061690</v>
      </c>
      <c r="CS84" s="10">
        <v>21458824</v>
      </c>
      <c r="CT84" s="10">
        <v>22068992</v>
      </c>
      <c r="CU84" s="10">
        <v>22469170</v>
      </c>
      <c r="CV84" s="10">
        <v>20444479</v>
      </c>
      <c r="CW84" s="10">
        <v>19655428</v>
      </c>
      <c r="CX84" s="10">
        <v>18752300</v>
      </c>
      <c r="CY84" s="10">
        <v>20543556</v>
      </c>
      <c r="CZ84" s="10">
        <v>20204079</v>
      </c>
      <c r="DA84" s="10">
        <v>20820302</v>
      </c>
      <c r="DB84" s="10">
        <v>22174837</v>
      </c>
      <c r="DC84" s="10">
        <v>23914590</v>
      </c>
      <c r="DD84" s="10">
        <v>20768221</v>
      </c>
      <c r="DE84" s="10">
        <v>17668387</v>
      </c>
      <c r="DF84" s="10">
        <v>19979704</v>
      </c>
      <c r="DG84" s="10">
        <v>20463136</v>
      </c>
      <c r="DH84" s="10">
        <v>16194297</v>
      </c>
      <c r="DI84" s="10">
        <v>18219903</v>
      </c>
      <c r="DJ84" s="10">
        <v>20846555</v>
      </c>
      <c r="DK84" s="10">
        <v>20432275</v>
      </c>
      <c r="DL84" s="10">
        <v>20517828</v>
      </c>
      <c r="DM84" s="10">
        <v>20980773</v>
      </c>
      <c r="DN84" s="10">
        <v>21993616</v>
      </c>
      <c r="DO84" s="10">
        <v>21994386</v>
      </c>
      <c r="DP84" s="10">
        <v>21163836</v>
      </c>
      <c r="DQ84" s="10">
        <v>19827989</v>
      </c>
      <c r="DR84" s="10">
        <v>20187338</v>
      </c>
      <c r="DS84" s="10">
        <v>19456355</v>
      </c>
      <c r="DT84" s="10">
        <v>19595446</v>
      </c>
      <c r="DU84" s="10">
        <v>18031532</v>
      </c>
      <c r="DV84" s="10">
        <v>16761692</v>
      </c>
      <c r="DW84" s="10">
        <v>18735874</v>
      </c>
      <c r="DX84" s="10">
        <v>18833954</v>
      </c>
      <c r="DY84" s="10">
        <v>20355922</v>
      </c>
      <c r="DZ84" s="10">
        <v>20937119</v>
      </c>
      <c r="EA84" s="10">
        <v>19743679</v>
      </c>
      <c r="EB84" s="10">
        <v>19355769</v>
      </c>
      <c r="EC84" s="10">
        <v>17930509</v>
      </c>
      <c r="ED84" s="10">
        <v>19490145</v>
      </c>
      <c r="EE84" s="10">
        <v>20693066</v>
      </c>
      <c r="EF84" s="10">
        <v>17504949</v>
      </c>
      <c r="EG84" s="10">
        <v>20121010</v>
      </c>
      <c r="EH84" s="10">
        <v>16713387</v>
      </c>
      <c r="EI84" s="10">
        <v>17781085</v>
      </c>
      <c r="EJ84" s="10">
        <v>18067489</v>
      </c>
      <c r="EK84" s="10">
        <v>18233964</v>
      </c>
      <c r="EL84" s="10">
        <v>18915694</v>
      </c>
      <c r="EM84" s="10">
        <v>18481821</v>
      </c>
      <c r="EN84" s="10">
        <v>21371248</v>
      </c>
      <c r="EO84" s="10">
        <v>18588475</v>
      </c>
      <c r="EP84" s="10">
        <v>19184918</v>
      </c>
      <c r="EQ84" s="10">
        <v>19298535</v>
      </c>
      <c r="ER84" s="10">
        <v>18957180</v>
      </c>
      <c r="ES84" s="10">
        <v>17923610</v>
      </c>
      <c r="ET84" s="10">
        <v>18270803</v>
      </c>
      <c r="EU84" s="10">
        <v>21382768</v>
      </c>
      <c r="EV84" s="10">
        <v>19429109</v>
      </c>
      <c r="EW84" s="10">
        <v>21071274</v>
      </c>
      <c r="EX84" s="10">
        <v>21253554</v>
      </c>
      <c r="EY84" s="10">
        <v>21167061</v>
      </c>
      <c r="EZ84" s="10">
        <v>21188485</v>
      </c>
      <c r="FA84" s="10">
        <v>19589218</v>
      </c>
      <c r="FB84" s="10">
        <v>19150238</v>
      </c>
      <c r="FC84" s="10">
        <v>21772569</v>
      </c>
      <c r="FD84" s="10">
        <v>17144073</v>
      </c>
      <c r="FE84" s="10">
        <v>16535790</v>
      </c>
      <c r="FF84" s="10">
        <v>15159695</v>
      </c>
      <c r="FG84" s="10">
        <v>16599722</v>
      </c>
      <c r="FH84" s="10">
        <v>18736210</v>
      </c>
      <c r="FI84" s="10"/>
      <c r="FJ84" s="10"/>
    </row>
    <row r="86" spans="1:166" x14ac:dyDescent="0.2">
      <c r="A86" t="s">
        <v>64</v>
      </c>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row>
    <row r="87" spans="1:166" x14ac:dyDescent="0.2">
      <c r="A87" s="7" t="s">
        <v>192</v>
      </c>
      <c r="B87" s="7" t="s">
        <v>193</v>
      </c>
      <c r="C87" s="10">
        <v>717612</v>
      </c>
      <c r="D87" s="10">
        <v>568097</v>
      </c>
      <c r="E87" s="10">
        <v>623865</v>
      </c>
      <c r="F87" s="10">
        <v>679107</v>
      </c>
      <c r="G87" s="10">
        <v>639285</v>
      </c>
      <c r="H87" s="10">
        <v>680351</v>
      </c>
      <c r="I87" s="10">
        <v>701477</v>
      </c>
      <c r="J87" s="10">
        <v>753814</v>
      </c>
      <c r="K87" s="10">
        <v>708045</v>
      </c>
      <c r="L87" s="10">
        <v>698874</v>
      </c>
      <c r="M87" s="10">
        <v>669152</v>
      </c>
      <c r="N87" s="10">
        <v>637050</v>
      </c>
      <c r="O87" s="10">
        <v>635094</v>
      </c>
      <c r="P87" s="10">
        <v>571711</v>
      </c>
      <c r="Q87" s="10">
        <v>729513</v>
      </c>
      <c r="R87" s="10">
        <v>591511</v>
      </c>
      <c r="S87" s="10">
        <v>647334</v>
      </c>
      <c r="T87" s="10">
        <v>670769</v>
      </c>
      <c r="U87" s="10">
        <v>729609</v>
      </c>
      <c r="V87" s="10">
        <v>747839</v>
      </c>
      <c r="W87" s="10">
        <v>727035</v>
      </c>
      <c r="X87" s="10">
        <v>762955</v>
      </c>
      <c r="Y87" s="10">
        <v>639413</v>
      </c>
      <c r="Z87" s="10">
        <v>645692</v>
      </c>
      <c r="AA87" s="10">
        <v>605461</v>
      </c>
      <c r="AB87" s="10">
        <v>654393</v>
      </c>
      <c r="AC87" s="10">
        <v>665395</v>
      </c>
      <c r="AD87" s="10">
        <v>589045</v>
      </c>
      <c r="AE87" s="10">
        <v>643745</v>
      </c>
      <c r="AF87" s="10">
        <v>647656</v>
      </c>
      <c r="AG87" s="10">
        <v>694765</v>
      </c>
      <c r="AH87" s="10">
        <v>690393</v>
      </c>
      <c r="AI87" s="10">
        <v>671153</v>
      </c>
      <c r="AJ87" s="10">
        <v>702591</v>
      </c>
      <c r="AK87" s="10">
        <v>590988</v>
      </c>
      <c r="AL87" s="10">
        <v>591484</v>
      </c>
      <c r="AM87" s="10">
        <v>581587</v>
      </c>
      <c r="AN87" s="10">
        <v>550140</v>
      </c>
      <c r="AO87" s="10">
        <v>590473</v>
      </c>
      <c r="AP87" s="10">
        <v>521139</v>
      </c>
      <c r="AQ87" s="10">
        <v>681300</v>
      </c>
      <c r="AR87" s="10">
        <v>643545</v>
      </c>
      <c r="AS87" s="10">
        <v>699190</v>
      </c>
      <c r="AT87" s="10">
        <v>672330</v>
      </c>
      <c r="AU87" s="10">
        <v>636749</v>
      </c>
      <c r="AV87" s="10">
        <v>684089</v>
      </c>
      <c r="AW87" s="10">
        <v>578099</v>
      </c>
      <c r="AX87" s="10">
        <v>573258</v>
      </c>
      <c r="AY87" s="10">
        <v>574958</v>
      </c>
      <c r="AZ87" s="10">
        <v>603819</v>
      </c>
      <c r="BA87" s="10">
        <v>662320</v>
      </c>
      <c r="BB87" s="10">
        <v>565831</v>
      </c>
      <c r="BC87" s="10">
        <v>623588</v>
      </c>
      <c r="BD87" s="10">
        <v>589512</v>
      </c>
      <c r="BE87" s="10">
        <v>635691</v>
      </c>
      <c r="BF87" s="10">
        <v>621026</v>
      </c>
      <c r="BG87" s="10">
        <v>604224</v>
      </c>
      <c r="BH87" s="10">
        <v>630593</v>
      </c>
      <c r="BI87" s="10">
        <v>607721</v>
      </c>
      <c r="BJ87" s="10">
        <v>588195</v>
      </c>
      <c r="BK87" s="10">
        <v>566363</v>
      </c>
      <c r="BL87" s="10">
        <v>585198</v>
      </c>
      <c r="BM87" s="10">
        <v>665875</v>
      </c>
      <c r="BN87" s="10">
        <v>597518</v>
      </c>
      <c r="BO87" s="10">
        <v>603916</v>
      </c>
      <c r="BP87" s="10">
        <v>568162</v>
      </c>
      <c r="BQ87" s="10">
        <v>618982</v>
      </c>
      <c r="BR87" s="10">
        <v>628476</v>
      </c>
      <c r="BS87" s="10">
        <v>626989</v>
      </c>
      <c r="BT87" s="10">
        <v>605008</v>
      </c>
      <c r="BU87" s="10">
        <v>575494</v>
      </c>
      <c r="BV87" s="10">
        <v>643197</v>
      </c>
      <c r="BW87" s="10">
        <v>582481</v>
      </c>
      <c r="BX87" s="10">
        <v>539606</v>
      </c>
      <c r="BY87" s="10">
        <v>602636</v>
      </c>
      <c r="BZ87" s="10">
        <v>547081</v>
      </c>
      <c r="CA87" s="10">
        <v>527219</v>
      </c>
      <c r="CB87" s="10">
        <v>540761</v>
      </c>
      <c r="CC87" s="10">
        <v>567307</v>
      </c>
      <c r="CD87" s="10">
        <v>602706</v>
      </c>
      <c r="CE87" s="10">
        <v>546207</v>
      </c>
      <c r="CF87" s="10">
        <v>592389</v>
      </c>
      <c r="CG87" s="10">
        <v>518651</v>
      </c>
      <c r="CH87" s="10">
        <v>536937</v>
      </c>
      <c r="CI87" s="10">
        <v>631873</v>
      </c>
      <c r="CJ87" s="10">
        <v>494032</v>
      </c>
      <c r="CK87" s="10">
        <v>549899</v>
      </c>
      <c r="CL87" s="10">
        <v>504833</v>
      </c>
      <c r="CM87" s="10">
        <v>512752</v>
      </c>
      <c r="CN87" s="10">
        <v>506257</v>
      </c>
      <c r="CO87" s="10">
        <v>541405</v>
      </c>
      <c r="CP87" s="10">
        <v>538533</v>
      </c>
      <c r="CQ87" s="10">
        <v>513725</v>
      </c>
      <c r="CR87" s="10">
        <v>562957</v>
      </c>
      <c r="CS87" s="10">
        <v>518683</v>
      </c>
      <c r="CT87" s="10">
        <v>516294</v>
      </c>
      <c r="CU87" s="10">
        <v>535499</v>
      </c>
      <c r="CV87" s="10">
        <v>503687</v>
      </c>
      <c r="CW87" s="10">
        <v>476052</v>
      </c>
      <c r="CX87" s="10">
        <v>442885</v>
      </c>
      <c r="CY87" s="10">
        <v>498934</v>
      </c>
      <c r="CZ87" s="10">
        <v>485130</v>
      </c>
      <c r="DA87" s="10">
        <v>497116</v>
      </c>
      <c r="DB87" s="10">
        <v>537426</v>
      </c>
      <c r="DC87" s="10">
        <v>630558</v>
      </c>
      <c r="DD87" s="10">
        <v>541198</v>
      </c>
      <c r="DE87" s="10">
        <v>453851</v>
      </c>
      <c r="DF87" s="10">
        <v>510240</v>
      </c>
      <c r="DG87" s="10">
        <v>523104</v>
      </c>
      <c r="DH87" s="10">
        <v>394640</v>
      </c>
      <c r="DI87" s="10">
        <v>432091</v>
      </c>
      <c r="DJ87" s="10">
        <v>524052</v>
      </c>
      <c r="DK87" s="10">
        <v>506378</v>
      </c>
      <c r="DL87" s="10">
        <v>521734</v>
      </c>
      <c r="DM87" s="10">
        <v>549797</v>
      </c>
      <c r="DN87" s="10">
        <v>582502</v>
      </c>
      <c r="DO87" s="10">
        <v>556250</v>
      </c>
      <c r="DP87" s="10">
        <v>537567</v>
      </c>
      <c r="DQ87" s="10">
        <v>513437</v>
      </c>
      <c r="DR87" s="10">
        <v>498397</v>
      </c>
      <c r="DS87" s="10">
        <v>493601</v>
      </c>
      <c r="DT87" s="10">
        <v>499029</v>
      </c>
      <c r="DU87" s="10">
        <v>430864</v>
      </c>
      <c r="DV87" s="10">
        <v>440220</v>
      </c>
      <c r="DW87" s="10">
        <v>483648</v>
      </c>
      <c r="DX87" s="10">
        <v>468929</v>
      </c>
      <c r="DY87" s="10">
        <v>507836</v>
      </c>
      <c r="DZ87" s="10">
        <v>527004</v>
      </c>
      <c r="EA87" s="10">
        <v>502953</v>
      </c>
      <c r="EB87" s="10">
        <v>490180</v>
      </c>
      <c r="EC87" s="10">
        <v>444768</v>
      </c>
      <c r="ED87" s="10">
        <v>479941</v>
      </c>
      <c r="EE87" s="10">
        <v>525091</v>
      </c>
      <c r="EF87" s="10">
        <v>422680</v>
      </c>
      <c r="EG87" s="10">
        <v>523855</v>
      </c>
      <c r="EH87" s="10">
        <v>433778</v>
      </c>
      <c r="EI87" s="10">
        <v>445007</v>
      </c>
      <c r="EJ87" s="10">
        <v>468339</v>
      </c>
      <c r="EK87" s="10">
        <v>478648</v>
      </c>
      <c r="EL87" s="10">
        <v>491070</v>
      </c>
      <c r="EM87" s="10">
        <v>482691</v>
      </c>
      <c r="EN87" s="10">
        <v>530603</v>
      </c>
      <c r="EO87" s="10">
        <v>454382</v>
      </c>
      <c r="EP87" s="10">
        <v>453697</v>
      </c>
      <c r="EQ87" s="10">
        <v>488803</v>
      </c>
      <c r="ER87" s="10">
        <v>473237</v>
      </c>
      <c r="ES87" s="10">
        <v>412135</v>
      </c>
      <c r="ET87" s="10">
        <v>452168</v>
      </c>
      <c r="EU87" s="10">
        <v>525849</v>
      </c>
      <c r="EV87" s="10">
        <v>464728</v>
      </c>
      <c r="EW87" s="10">
        <v>503135</v>
      </c>
      <c r="EX87" s="10">
        <v>503861</v>
      </c>
      <c r="EY87" s="10">
        <v>530117</v>
      </c>
      <c r="EZ87" s="10">
        <v>548717</v>
      </c>
      <c r="FA87" s="10">
        <v>475513</v>
      </c>
      <c r="FB87" s="10">
        <v>435574</v>
      </c>
      <c r="FC87" s="10">
        <v>528182</v>
      </c>
      <c r="FD87" s="10">
        <v>387850</v>
      </c>
      <c r="FE87" s="10">
        <v>383472</v>
      </c>
      <c r="FF87" s="10">
        <v>360999</v>
      </c>
      <c r="FG87" s="10">
        <v>436575</v>
      </c>
      <c r="FH87" s="10">
        <v>499549</v>
      </c>
      <c r="FI87" s="10"/>
      <c r="FJ87" s="10"/>
    </row>
    <row r="88" spans="1:166" x14ac:dyDescent="0.2">
      <c r="A88" s="7" t="s">
        <v>194</v>
      </c>
      <c r="B88" s="7" t="s">
        <v>67</v>
      </c>
      <c r="C88" s="10">
        <v>42504988</v>
      </c>
      <c r="D88" s="10">
        <v>33227194</v>
      </c>
      <c r="E88" s="10">
        <v>37815712</v>
      </c>
      <c r="F88" s="10">
        <v>42481553</v>
      </c>
      <c r="G88" s="10">
        <v>41224687</v>
      </c>
      <c r="H88" s="10">
        <v>45762103</v>
      </c>
      <c r="I88" s="10">
        <v>48488142</v>
      </c>
      <c r="J88" s="10">
        <v>52225517</v>
      </c>
      <c r="K88" s="10">
        <v>48090288</v>
      </c>
      <c r="L88" s="10">
        <v>44716734</v>
      </c>
      <c r="M88" s="10">
        <v>38439927</v>
      </c>
      <c r="N88" s="10">
        <v>34182024</v>
      </c>
      <c r="O88" s="10">
        <v>32326136</v>
      </c>
      <c r="P88" s="10">
        <v>29591159</v>
      </c>
      <c r="Q88" s="10">
        <v>37337512</v>
      </c>
      <c r="R88" s="10">
        <v>31467311</v>
      </c>
      <c r="S88" s="10">
        <v>35079504</v>
      </c>
      <c r="T88" s="10">
        <v>40652866</v>
      </c>
      <c r="U88" s="10">
        <v>46835616</v>
      </c>
      <c r="V88" s="10">
        <v>52856207</v>
      </c>
      <c r="W88" s="10">
        <v>54664615</v>
      </c>
      <c r="X88" s="10">
        <v>57691770</v>
      </c>
      <c r="Y88" s="10">
        <v>47937063</v>
      </c>
      <c r="Z88" s="10">
        <v>49823078</v>
      </c>
      <c r="AA88" s="10">
        <v>50046218</v>
      </c>
      <c r="AB88" s="10">
        <v>59361022</v>
      </c>
      <c r="AC88" s="10">
        <v>61579620</v>
      </c>
      <c r="AD88" s="10">
        <v>54184931</v>
      </c>
      <c r="AE88" s="10">
        <v>64315721</v>
      </c>
      <c r="AF88" s="10">
        <v>68890138</v>
      </c>
      <c r="AG88" s="10">
        <v>83319725</v>
      </c>
      <c r="AH88" s="10">
        <v>89803081</v>
      </c>
      <c r="AI88" s="10">
        <v>95004359</v>
      </c>
      <c r="AJ88" s="10">
        <v>94907060</v>
      </c>
      <c r="AK88" s="10">
        <v>75785702</v>
      </c>
      <c r="AL88" s="10">
        <v>61066098</v>
      </c>
      <c r="AM88" s="10">
        <v>42233066</v>
      </c>
      <c r="AN88" s="10">
        <v>28048101</v>
      </c>
      <c r="AO88" s="10">
        <v>27749663</v>
      </c>
      <c r="AP88" s="10">
        <v>23981261</v>
      </c>
      <c r="AQ88" s="10">
        <v>30868720</v>
      </c>
      <c r="AR88" s="10">
        <v>30842004</v>
      </c>
      <c r="AS88" s="10">
        <v>36875278</v>
      </c>
      <c r="AT88" s="10">
        <v>43802839</v>
      </c>
      <c r="AU88" s="10">
        <v>45876782</v>
      </c>
      <c r="AV88" s="10">
        <v>52121750</v>
      </c>
      <c r="AW88" s="10">
        <v>42622642</v>
      </c>
      <c r="AX88" s="10">
        <v>42188447</v>
      </c>
      <c r="AY88" s="10">
        <v>43001080</v>
      </c>
      <c r="AZ88" s="10">
        <v>45281643</v>
      </c>
      <c r="BA88" s="10">
        <v>56082168</v>
      </c>
      <c r="BB88" s="10">
        <v>46241334</v>
      </c>
      <c r="BC88" s="10">
        <v>52202992</v>
      </c>
      <c r="BD88" s="10">
        <v>51855009</v>
      </c>
      <c r="BE88" s="10">
        <v>57324846</v>
      </c>
      <c r="BF88" s="10">
        <v>54433733</v>
      </c>
      <c r="BG88" s="10">
        <v>53103678</v>
      </c>
      <c r="BH88" s="10">
        <v>55369296</v>
      </c>
      <c r="BI88" s="10">
        <v>54534513</v>
      </c>
      <c r="BJ88" s="10">
        <v>53673234</v>
      </c>
      <c r="BK88" s="10">
        <v>54758915</v>
      </c>
      <c r="BL88" s="10">
        <v>60471598</v>
      </c>
      <c r="BM88" s="10">
        <v>62807861</v>
      </c>
      <c r="BN88" s="10">
        <v>69150157</v>
      </c>
      <c r="BO88" s="10">
        <v>73862583</v>
      </c>
      <c r="BP88" s="10">
        <v>73014472</v>
      </c>
      <c r="BQ88" s="10">
        <v>83671245</v>
      </c>
      <c r="BR88" s="10">
        <v>82629166</v>
      </c>
      <c r="BS88" s="10">
        <v>84748947</v>
      </c>
      <c r="BT88" s="10">
        <v>81104610</v>
      </c>
      <c r="BU88" s="10">
        <v>77723335</v>
      </c>
      <c r="BV88" s="10">
        <v>85055665</v>
      </c>
      <c r="BW88" s="10">
        <v>77978784</v>
      </c>
      <c r="BX88" s="10">
        <v>72052793</v>
      </c>
      <c r="BY88" s="10">
        <v>81368803</v>
      </c>
      <c r="BZ88" s="10">
        <v>77278150</v>
      </c>
      <c r="CA88" s="10">
        <v>76854603</v>
      </c>
      <c r="CB88" s="10">
        <v>79759876</v>
      </c>
      <c r="CC88" s="10">
        <v>84291456</v>
      </c>
      <c r="CD88" s="10">
        <v>84412733</v>
      </c>
      <c r="CE88" s="10">
        <v>73194377</v>
      </c>
      <c r="CF88" s="10">
        <v>78903930</v>
      </c>
      <c r="CG88" s="10">
        <v>68972039</v>
      </c>
      <c r="CH88" s="10">
        <v>69281734</v>
      </c>
      <c r="CI88" s="10">
        <v>81889928</v>
      </c>
      <c r="CJ88" s="10">
        <v>63062475</v>
      </c>
      <c r="CK88" s="10">
        <v>70284161</v>
      </c>
      <c r="CL88" s="10">
        <v>66490815</v>
      </c>
      <c r="CM88" s="10">
        <v>67330973</v>
      </c>
      <c r="CN88" s="10">
        <v>65411310</v>
      </c>
      <c r="CO88" s="10">
        <v>68861579</v>
      </c>
      <c r="CP88" s="10">
        <v>71660198</v>
      </c>
      <c r="CQ88" s="10">
        <v>61901386</v>
      </c>
      <c r="CR88" s="10">
        <v>73384710</v>
      </c>
      <c r="CS88" s="10">
        <v>70570959</v>
      </c>
      <c r="CT88" s="10">
        <v>70283699</v>
      </c>
      <c r="CU88" s="10">
        <v>71416352</v>
      </c>
      <c r="CV88" s="10">
        <v>65670446</v>
      </c>
      <c r="CW88" s="10">
        <v>63068327</v>
      </c>
      <c r="CX88" s="10">
        <v>58210257</v>
      </c>
      <c r="CY88" s="10">
        <v>67022719</v>
      </c>
      <c r="CZ88" s="10">
        <v>64876267</v>
      </c>
      <c r="DA88" s="10">
        <v>65538143</v>
      </c>
      <c r="DB88" s="10">
        <v>72299241</v>
      </c>
      <c r="DC88" s="10">
        <v>84337542</v>
      </c>
      <c r="DD88" s="10">
        <v>69285120</v>
      </c>
      <c r="DE88" s="10">
        <v>52541539</v>
      </c>
      <c r="DF88" s="10">
        <v>56118057</v>
      </c>
      <c r="DG88" s="10">
        <v>48707109</v>
      </c>
      <c r="DH88" s="10">
        <v>30868694</v>
      </c>
      <c r="DI88" s="10">
        <v>28396676</v>
      </c>
      <c r="DJ88" s="10">
        <v>34518480</v>
      </c>
      <c r="DK88" s="10">
        <v>31509701</v>
      </c>
      <c r="DL88" s="10">
        <v>35254440</v>
      </c>
      <c r="DM88" s="10">
        <v>42190585</v>
      </c>
      <c r="DN88" s="10">
        <v>47230792</v>
      </c>
      <c r="DO88" s="10">
        <v>42656676</v>
      </c>
      <c r="DP88" s="10">
        <v>33416794</v>
      </c>
      <c r="DQ88" s="10">
        <v>26413434</v>
      </c>
      <c r="DR88" s="10">
        <v>26507942</v>
      </c>
      <c r="DS88" s="10">
        <v>25960888</v>
      </c>
      <c r="DT88" s="10">
        <v>24779798</v>
      </c>
      <c r="DU88" s="10">
        <v>17332636</v>
      </c>
      <c r="DV88" s="10">
        <v>16233240</v>
      </c>
      <c r="DW88" s="10">
        <v>19720948</v>
      </c>
      <c r="DX88" s="10">
        <v>22182623</v>
      </c>
      <c r="DY88" s="10">
        <v>27206481</v>
      </c>
      <c r="DZ88" s="10">
        <v>31484502</v>
      </c>
      <c r="EA88" s="10">
        <v>29022288</v>
      </c>
      <c r="EB88" s="10">
        <v>26148158</v>
      </c>
      <c r="EC88" s="10">
        <v>24322600</v>
      </c>
      <c r="ED88" s="10">
        <v>28011112</v>
      </c>
      <c r="EE88" s="10">
        <v>31199127</v>
      </c>
      <c r="EF88" s="10">
        <v>27278061</v>
      </c>
      <c r="EG88" s="10">
        <v>34592006</v>
      </c>
      <c r="EH88" s="10">
        <v>30658112</v>
      </c>
      <c r="EI88" s="10">
        <v>29710770</v>
      </c>
      <c r="EJ88" s="10">
        <v>31133213</v>
      </c>
      <c r="EK88" s="10">
        <v>32027189</v>
      </c>
      <c r="EL88" s="10">
        <v>31332118</v>
      </c>
      <c r="EM88" s="10">
        <v>30942723</v>
      </c>
      <c r="EN88" s="10">
        <v>34507507</v>
      </c>
      <c r="EO88" s="10">
        <v>32263138</v>
      </c>
      <c r="EP88" s="10">
        <v>32711293</v>
      </c>
      <c r="EQ88" s="10">
        <v>35961394</v>
      </c>
      <c r="ER88" s="10">
        <v>36646527</v>
      </c>
      <c r="ES88" s="10">
        <v>33227143</v>
      </c>
      <c r="ET88" s="10">
        <v>34638330</v>
      </c>
      <c r="EU88" s="10">
        <v>40492334</v>
      </c>
      <c r="EV88" s="10">
        <v>38803452</v>
      </c>
      <c r="EW88" s="10">
        <v>45977560</v>
      </c>
      <c r="EX88" s="10">
        <v>45365322</v>
      </c>
      <c r="EY88" s="10">
        <v>48401513</v>
      </c>
      <c r="EZ88" s="10">
        <v>48601856</v>
      </c>
      <c r="FA88" s="10">
        <v>44328757</v>
      </c>
      <c r="FB88" s="10">
        <v>44484404</v>
      </c>
      <c r="FC88" s="10">
        <v>44365959</v>
      </c>
      <c r="FD88" s="10">
        <v>24772863</v>
      </c>
      <c r="FE88" s="10">
        <v>30386704</v>
      </c>
      <c r="FF88" s="10">
        <v>30709114</v>
      </c>
      <c r="FG88" s="10">
        <v>37883214</v>
      </c>
      <c r="FH88" s="10">
        <v>42536196</v>
      </c>
      <c r="FI88" s="10"/>
      <c r="FJ88" s="10"/>
    </row>
    <row r="89" spans="1:166" x14ac:dyDescent="0.2">
      <c r="A89" t="s">
        <v>66</v>
      </c>
      <c r="B89" t="s">
        <v>67</v>
      </c>
      <c r="C89" s="23">
        <v>59.231000000000002</v>
      </c>
      <c r="D89" s="23">
        <v>58.488999999999997</v>
      </c>
      <c r="E89" s="23">
        <v>60.615000000000002</v>
      </c>
      <c r="F89" s="23">
        <v>62.555</v>
      </c>
      <c r="G89" s="23">
        <v>64.486000000000004</v>
      </c>
      <c r="H89" s="23">
        <v>67.262</v>
      </c>
      <c r="I89" s="23">
        <v>69.123000000000005</v>
      </c>
      <c r="J89" s="23">
        <v>69.281999999999996</v>
      </c>
      <c r="K89" s="23">
        <v>67.92</v>
      </c>
      <c r="L89" s="23">
        <v>63.984000000000002</v>
      </c>
      <c r="M89" s="23">
        <v>57.445999999999998</v>
      </c>
      <c r="N89" s="23">
        <v>53.656999999999996</v>
      </c>
      <c r="O89" s="22">
        <v>50.9</v>
      </c>
      <c r="P89" s="22">
        <v>51.759</v>
      </c>
      <c r="Q89" s="22">
        <v>51.180999999999997</v>
      </c>
      <c r="R89" s="22">
        <v>53.198</v>
      </c>
      <c r="S89" s="22">
        <v>54.191000000000003</v>
      </c>
      <c r="T89" s="22">
        <v>60.606000000000002</v>
      </c>
      <c r="U89" s="22">
        <v>64.192999999999998</v>
      </c>
      <c r="V89" s="22">
        <v>70.679000000000002</v>
      </c>
      <c r="W89" s="22">
        <v>75.188000000000002</v>
      </c>
      <c r="X89" s="22">
        <v>75.616</v>
      </c>
      <c r="Y89" s="22">
        <v>74.97</v>
      </c>
      <c r="Z89" s="22">
        <v>77.162000000000006</v>
      </c>
      <c r="AA89" s="22">
        <v>82.658037429330705</v>
      </c>
      <c r="AB89" s="22">
        <v>90.71157851627386</v>
      </c>
      <c r="AC89" s="22">
        <v>92.545961421411349</v>
      </c>
      <c r="AD89" s="22">
        <v>91.98776154623161</v>
      </c>
      <c r="AE89" s="22">
        <v>99.90869210634645</v>
      </c>
      <c r="AF89" s="22">
        <v>106.36840853786578</v>
      </c>
      <c r="AG89" s="22">
        <v>119.92504659849014</v>
      </c>
      <c r="AH89" s="22">
        <v>130.07530638346566</v>
      </c>
      <c r="AI89" s="22">
        <v>141.5539511854972</v>
      </c>
      <c r="AJ89" s="22">
        <v>135.08151968926444</v>
      </c>
      <c r="AK89" s="22">
        <v>128.2356020765227</v>
      </c>
      <c r="AL89" s="22">
        <v>103.24218068451556</v>
      </c>
      <c r="AM89" s="22">
        <v>72.616936073192832</v>
      </c>
      <c r="AN89" s="22">
        <v>50.983569636819716</v>
      </c>
      <c r="AO89" s="22">
        <v>46.995650944243003</v>
      </c>
      <c r="AP89" s="22">
        <v>46.017014654439599</v>
      </c>
      <c r="AQ89" s="22">
        <v>45.308557170115954</v>
      </c>
      <c r="AR89" s="22">
        <v>47.925170733981304</v>
      </c>
      <c r="AS89" s="22">
        <v>52.739996281411351</v>
      </c>
      <c r="AT89" s="22">
        <v>65.150802433328877</v>
      </c>
      <c r="AU89" s="22">
        <v>72.048455513868106</v>
      </c>
      <c r="AV89" s="22">
        <v>76.19147508584409</v>
      </c>
      <c r="AW89" s="22">
        <v>73.728966837859957</v>
      </c>
      <c r="AX89" s="22">
        <v>73.594170513102299</v>
      </c>
      <c r="AY89" s="22">
        <v>74.789949874599543</v>
      </c>
      <c r="AZ89" s="22">
        <v>74.992080408201801</v>
      </c>
      <c r="BA89" s="22">
        <v>84.675335185408869</v>
      </c>
      <c r="BB89" s="22">
        <v>81.722871316700576</v>
      </c>
      <c r="BC89" s="22">
        <v>83.713913673771785</v>
      </c>
      <c r="BD89" s="22">
        <v>87.962601270203152</v>
      </c>
      <c r="BE89" s="22">
        <v>90.177218176755687</v>
      </c>
      <c r="BF89" s="22">
        <v>87.651294792810603</v>
      </c>
      <c r="BG89" s="22">
        <v>87.887402685096916</v>
      </c>
      <c r="BH89" s="22">
        <v>87.805123114274977</v>
      </c>
      <c r="BI89" s="22">
        <v>89.736100941056833</v>
      </c>
      <c r="BJ89" s="22">
        <v>91.25074847627063</v>
      </c>
      <c r="BK89" s="22">
        <v>96.685191299572892</v>
      </c>
      <c r="BL89" s="22">
        <v>103.33527797429247</v>
      </c>
      <c r="BM89" s="22">
        <v>94.323801013703772</v>
      </c>
      <c r="BN89" s="22">
        <v>115.72899393825793</v>
      </c>
      <c r="BO89" s="22">
        <v>122.30605415322661</v>
      </c>
      <c r="BP89" s="22">
        <v>128.50995314716576</v>
      </c>
      <c r="BQ89" s="22">
        <v>135.17557053355347</v>
      </c>
      <c r="BR89" s="22">
        <v>131.47545172767138</v>
      </c>
      <c r="BS89" s="22">
        <v>135.16815606015416</v>
      </c>
      <c r="BT89" s="22">
        <v>134.05543397773252</v>
      </c>
      <c r="BU89" s="22">
        <v>135.05498754113856</v>
      </c>
      <c r="BV89" s="22">
        <v>132.23890192273907</v>
      </c>
      <c r="BW89" s="22">
        <v>133.87352377159084</v>
      </c>
      <c r="BX89" s="22">
        <v>133.52852451603579</v>
      </c>
      <c r="BY89" s="22">
        <v>135.02147730968611</v>
      </c>
      <c r="BZ89" s="22">
        <v>141.25540824850432</v>
      </c>
      <c r="CA89" s="22">
        <v>145.77358365309291</v>
      </c>
      <c r="CB89" s="22">
        <v>147.49561451362061</v>
      </c>
      <c r="CC89" s="22">
        <v>148.5817308794004</v>
      </c>
      <c r="CD89" s="22">
        <v>140.05623471476972</v>
      </c>
      <c r="CE89" s="22">
        <v>134.0048315016102</v>
      </c>
      <c r="CF89" s="22">
        <v>133.19614307490517</v>
      </c>
      <c r="CG89" s="22">
        <v>132.9835264946949</v>
      </c>
      <c r="CH89" s="22">
        <v>129.03140219429841</v>
      </c>
      <c r="CI89" s="22">
        <v>129.59871366556254</v>
      </c>
      <c r="CJ89" s="22">
        <v>127.64856325096351</v>
      </c>
      <c r="CK89" s="22">
        <v>127.81285472423117</v>
      </c>
      <c r="CL89" s="22">
        <v>131.70853529781135</v>
      </c>
      <c r="CM89" s="22">
        <v>131.31294075888539</v>
      </c>
      <c r="CN89" s="22">
        <v>129.20573937743083</v>
      </c>
      <c r="CO89" s="22">
        <v>127.19051172412519</v>
      </c>
      <c r="CP89" s="22">
        <v>133.06556515571006</v>
      </c>
      <c r="CQ89" s="22">
        <v>120.49517932746119</v>
      </c>
      <c r="CR89" s="22">
        <v>130.35579982130074</v>
      </c>
      <c r="CS89" s="22">
        <v>136.05797568071443</v>
      </c>
      <c r="CT89" s="22">
        <v>136.13115589179807</v>
      </c>
      <c r="CU89" s="22">
        <v>133.36411832701836</v>
      </c>
      <c r="CV89" s="22">
        <v>130.37947376049016</v>
      </c>
      <c r="CW89" s="22">
        <v>132.48201246922605</v>
      </c>
      <c r="CX89" s="22">
        <v>131.43424816826038</v>
      </c>
      <c r="CY89" s="22">
        <v>134.33183346895581</v>
      </c>
      <c r="CZ89" s="22">
        <v>133.72965390720015</v>
      </c>
      <c r="DA89" s="22">
        <v>131.83672020212586</v>
      </c>
      <c r="DB89" s="22">
        <v>134.52873697960277</v>
      </c>
      <c r="DC89" s="22">
        <v>133.75064942479517</v>
      </c>
      <c r="DD89" s="22">
        <v>128.02175913436488</v>
      </c>
      <c r="DE89" s="22">
        <v>115.7682565423454</v>
      </c>
      <c r="DF89" s="22">
        <v>109.98364887111947</v>
      </c>
      <c r="DG89" s="22">
        <v>93.111712011378231</v>
      </c>
      <c r="DH89" s="22">
        <v>78.21988141090614</v>
      </c>
      <c r="DI89" s="22">
        <v>65.719202667956523</v>
      </c>
      <c r="DJ89" s="22">
        <v>65.868425270774651</v>
      </c>
      <c r="DK89" s="22">
        <v>62.225651588339147</v>
      </c>
      <c r="DL89" s="22">
        <v>67.57167445479881</v>
      </c>
      <c r="DM89" s="22">
        <v>76.738478020069223</v>
      </c>
      <c r="DN89" s="22">
        <v>81.082626325746517</v>
      </c>
      <c r="DO89" s="22">
        <v>76.686159101123593</v>
      </c>
      <c r="DP89" s="22">
        <v>62.163030840806819</v>
      </c>
      <c r="DQ89" s="22">
        <v>51.444352471676176</v>
      </c>
      <c r="DR89" s="22">
        <v>53.186399597108327</v>
      </c>
      <c r="DS89" s="22">
        <v>52.594885342614781</v>
      </c>
      <c r="DT89" s="22">
        <v>49.656028006388404</v>
      </c>
      <c r="DU89" s="22">
        <v>40.227626350774258</v>
      </c>
      <c r="DV89" s="22">
        <v>36.875289627913318</v>
      </c>
      <c r="DW89" s="22">
        <v>40.775415177980683</v>
      </c>
      <c r="DX89" s="22">
        <v>47.304864915584233</v>
      </c>
      <c r="DY89" s="22">
        <v>53.573360297418851</v>
      </c>
      <c r="DZ89" s="22">
        <v>59.742434592526813</v>
      </c>
      <c r="EA89" s="22">
        <v>57.703777490143217</v>
      </c>
      <c r="EB89" s="22">
        <v>53.343992002937696</v>
      </c>
      <c r="EC89" s="22">
        <v>54.686038563925464</v>
      </c>
      <c r="ED89" s="22">
        <v>58.363657199530778</v>
      </c>
      <c r="EE89" s="22">
        <v>59.416609692415221</v>
      </c>
      <c r="EF89" s="22">
        <v>64.535963376549631</v>
      </c>
      <c r="EG89" s="22">
        <v>66.033551268958007</v>
      </c>
      <c r="EH89" s="22">
        <v>70.676963792539041</v>
      </c>
      <c r="EI89" s="22">
        <v>66.76472504926889</v>
      </c>
      <c r="EJ89" s="22">
        <v>66.475807054291863</v>
      </c>
      <c r="EK89" s="22">
        <v>66.911778593037056</v>
      </c>
      <c r="EL89" s="22">
        <v>63.803771356425763</v>
      </c>
      <c r="EM89" s="22">
        <v>64.104619725662999</v>
      </c>
      <c r="EN89" s="22">
        <v>65.0345116782227</v>
      </c>
      <c r="EO89" s="22">
        <v>71.004436795471648</v>
      </c>
      <c r="EP89" s="22">
        <v>72.09942538742817</v>
      </c>
      <c r="EQ89" s="22">
        <v>73.570321786077415</v>
      </c>
      <c r="ER89" s="22">
        <v>77.438000409942589</v>
      </c>
      <c r="ES89" s="22">
        <v>80.621987940844633</v>
      </c>
      <c r="ET89" s="22">
        <v>76.605000796164262</v>
      </c>
      <c r="EU89" s="22">
        <v>77.003729207434077</v>
      </c>
      <c r="EV89" s="22">
        <v>83.497125200117054</v>
      </c>
      <c r="EW89" s="22">
        <v>91.382153895077863</v>
      </c>
      <c r="EX89" s="22">
        <v>90.035390712914875</v>
      </c>
      <c r="EY89" s="22">
        <v>91.303453765866777</v>
      </c>
      <c r="EZ89" s="22">
        <v>88.573629029171684</v>
      </c>
      <c r="FA89" s="22">
        <v>93.223018087833566</v>
      </c>
      <c r="FB89" s="22">
        <v>102.12823538595049</v>
      </c>
      <c r="FC89" s="22">
        <v>83.997483821864435</v>
      </c>
      <c r="FD89" s="22">
        <v>63.872277942503544</v>
      </c>
      <c r="FE89" s="22">
        <v>79.240998038970247</v>
      </c>
      <c r="FF89" s="22">
        <v>85.067033426685398</v>
      </c>
      <c r="FG89" s="22">
        <v>86.773667754681327</v>
      </c>
      <c r="FH89" s="22">
        <v>85.149196575310924</v>
      </c>
      <c r="FI89" s="22"/>
      <c r="FJ89" s="22"/>
    </row>
    <row r="90" spans="1:166" x14ac:dyDescent="0.2">
      <c r="A90" t="s">
        <v>195</v>
      </c>
      <c r="B90" t="s">
        <v>67</v>
      </c>
      <c r="C90" s="23">
        <v>57.27</v>
      </c>
      <c r="D90" s="23">
        <v>59.58</v>
      </c>
      <c r="E90" s="23">
        <v>61.6</v>
      </c>
      <c r="F90" s="23">
        <v>62.86</v>
      </c>
      <c r="G90" s="23">
        <v>66.48</v>
      </c>
      <c r="H90" s="23">
        <v>68.180000000000007</v>
      </c>
      <c r="I90" s="23">
        <v>68.290000000000006</v>
      </c>
      <c r="J90" s="23">
        <v>66.72</v>
      </c>
      <c r="K90" s="23">
        <v>62.76</v>
      </c>
      <c r="L90" s="23">
        <v>57.53</v>
      </c>
      <c r="M90" s="23">
        <v>52.41</v>
      </c>
      <c r="N90" s="23">
        <v>50.05</v>
      </c>
      <c r="O90" s="22">
        <v>50.65</v>
      </c>
      <c r="P90" s="22">
        <v>50.34</v>
      </c>
      <c r="Q90" s="22">
        <v>51.02</v>
      </c>
      <c r="R90" s="22">
        <v>53.06</v>
      </c>
      <c r="S90" s="22">
        <v>59.38</v>
      </c>
      <c r="T90" s="22">
        <v>62.87</v>
      </c>
      <c r="U90" s="22">
        <v>69.349999999999994</v>
      </c>
      <c r="V90" s="22">
        <v>73.92</v>
      </c>
      <c r="W90" s="22">
        <v>74.650000000000006</v>
      </c>
      <c r="X90" s="22">
        <v>74.5</v>
      </c>
      <c r="Y90" s="22">
        <v>75.28</v>
      </c>
      <c r="Z90" s="22">
        <v>81.48</v>
      </c>
      <c r="AA90" s="22">
        <v>89.6</v>
      </c>
      <c r="AB90" s="22">
        <v>91.99</v>
      </c>
      <c r="AC90" s="22">
        <v>90.89</v>
      </c>
      <c r="AD90" s="22">
        <v>98.66</v>
      </c>
      <c r="AE90" s="22">
        <v>104.63</v>
      </c>
      <c r="AF90" s="22">
        <v>118.16</v>
      </c>
      <c r="AG90" s="22">
        <v>128.11000000000001</v>
      </c>
      <c r="AH90" s="22">
        <v>139.16999999999999</v>
      </c>
      <c r="AI90" s="22">
        <v>132.79</v>
      </c>
      <c r="AJ90" s="22">
        <v>125.89</v>
      </c>
      <c r="AK90" s="22">
        <v>99.81</v>
      </c>
      <c r="AL90" s="22">
        <v>72.09</v>
      </c>
      <c r="AM90" s="22">
        <v>49.65</v>
      </c>
      <c r="AN90" s="22">
        <v>45.66</v>
      </c>
      <c r="AO90" s="22">
        <v>44.93</v>
      </c>
      <c r="AP90" s="22">
        <v>44.21</v>
      </c>
      <c r="AQ90" s="22">
        <v>45.84</v>
      </c>
      <c r="AR90" s="22">
        <v>51.89</v>
      </c>
      <c r="AS90" s="22">
        <v>63.91</v>
      </c>
      <c r="AT90" s="22">
        <v>70.239999999999995</v>
      </c>
      <c r="AU90" s="22">
        <v>74.38</v>
      </c>
      <c r="AV90" s="22">
        <v>72.040000000000006</v>
      </c>
      <c r="AW90" s="22">
        <v>71.91</v>
      </c>
      <c r="AX90" s="22">
        <v>73.239999999999995</v>
      </c>
      <c r="AY90" s="22">
        <v>73.52</v>
      </c>
      <c r="AZ90" s="22">
        <v>82.94</v>
      </c>
      <c r="BA90" s="22">
        <v>80.66</v>
      </c>
      <c r="BB90" s="22">
        <v>82.12</v>
      </c>
      <c r="BC90" s="22">
        <v>86.53</v>
      </c>
      <c r="BD90" s="22">
        <v>86.61</v>
      </c>
      <c r="BE90" s="22">
        <v>86.28</v>
      </c>
      <c r="BF90" s="22">
        <v>86.64</v>
      </c>
      <c r="BG90" s="22">
        <v>86.69</v>
      </c>
      <c r="BH90" s="22">
        <v>87.75</v>
      </c>
      <c r="BI90" s="22">
        <v>88.71</v>
      </c>
      <c r="BJ90" s="22">
        <v>94.21</v>
      </c>
      <c r="BK90" s="22">
        <v>97.5</v>
      </c>
      <c r="BL90" s="22">
        <v>101.89</v>
      </c>
      <c r="BM90" s="22">
        <v>109.38</v>
      </c>
      <c r="BN90" s="22">
        <v>115.75</v>
      </c>
      <c r="BO90" s="22">
        <v>126.27</v>
      </c>
      <c r="BP90" s="22">
        <v>133.83000000000001</v>
      </c>
      <c r="BQ90" s="22">
        <v>129.74</v>
      </c>
      <c r="BR90" s="22">
        <v>130.19999999999999</v>
      </c>
      <c r="BS90" s="22">
        <v>132.66</v>
      </c>
      <c r="BT90" s="22">
        <v>131.88999999999999</v>
      </c>
      <c r="BU90" s="22">
        <v>129.91999999999999</v>
      </c>
      <c r="BV90" s="22">
        <v>131.91</v>
      </c>
      <c r="BW90" s="22">
        <v>131.72</v>
      </c>
      <c r="BX90" s="22">
        <v>132.9</v>
      </c>
      <c r="BY90" s="22">
        <v>138.78</v>
      </c>
      <c r="BZ90" s="22">
        <v>143.83000000000001</v>
      </c>
      <c r="CA90" s="22">
        <v>144.72999999999999</v>
      </c>
      <c r="CB90" s="22">
        <v>145.55000000000001</v>
      </c>
      <c r="CC90" s="22">
        <v>137.47</v>
      </c>
      <c r="CD90" s="22">
        <v>132.35</v>
      </c>
      <c r="CE90" s="22">
        <v>131.54</v>
      </c>
      <c r="CF90" s="22">
        <v>130.68</v>
      </c>
      <c r="CG90" s="22">
        <v>127.45</v>
      </c>
      <c r="CH90" s="22">
        <v>127.45</v>
      </c>
      <c r="CI90" s="22">
        <v>124.89</v>
      </c>
      <c r="CJ90" s="22">
        <v>125.82</v>
      </c>
      <c r="CK90" s="22">
        <v>130.27000000000001</v>
      </c>
      <c r="CL90" s="22">
        <v>129.83000000000001</v>
      </c>
      <c r="CM90" s="22">
        <v>127.1</v>
      </c>
      <c r="CN90" s="22">
        <v>124.98</v>
      </c>
      <c r="CO90" s="22">
        <v>131.01</v>
      </c>
      <c r="CP90" s="22">
        <v>118.37</v>
      </c>
      <c r="CQ90" s="22">
        <v>127.72</v>
      </c>
      <c r="CR90" s="22">
        <v>133.18</v>
      </c>
      <c r="CS90" s="22">
        <v>132.54</v>
      </c>
      <c r="CT90" s="22">
        <v>129.85</v>
      </c>
      <c r="CU90" s="22">
        <v>127.78</v>
      </c>
      <c r="CV90" s="22">
        <v>129.44999999999999</v>
      </c>
      <c r="CW90" s="22">
        <v>128.9</v>
      </c>
      <c r="CX90" s="22">
        <v>131.16999999999999</v>
      </c>
      <c r="CY90" s="22">
        <v>130.87</v>
      </c>
      <c r="CZ90" s="22">
        <v>130.31</v>
      </c>
      <c r="DA90" s="22">
        <v>135.1</v>
      </c>
      <c r="DB90" s="22">
        <v>131.97999999999999</v>
      </c>
      <c r="DC90" s="22">
        <v>125.56</v>
      </c>
      <c r="DD90" s="22">
        <v>113.94</v>
      </c>
      <c r="DE90" s="22">
        <v>104.46</v>
      </c>
      <c r="DF90" s="22">
        <v>90.56</v>
      </c>
      <c r="DG90" s="22">
        <v>75.209999999999994</v>
      </c>
      <c r="DH90" s="22">
        <v>63.79</v>
      </c>
      <c r="DI90" s="22">
        <v>64.069999999999993</v>
      </c>
      <c r="DJ90" s="22">
        <v>60.85</v>
      </c>
      <c r="DK90" s="22">
        <v>66.78</v>
      </c>
      <c r="DL90" s="22">
        <v>74.400000000000006</v>
      </c>
      <c r="DM90" s="22">
        <v>79.819999999999993</v>
      </c>
      <c r="DN90" s="22">
        <v>75.680000000000007</v>
      </c>
      <c r="DO90" s="22">
        <v>61.16</v>
      </c>
      <c r="DP90" s="22">
        <v>49.93</v>
      </c>
      <c r="DQ90" s="22">
        <v>51.62</v>
      </c>
      <c r="DR90" s="22">
        <v>50.38</v>
      </c>
      <c r="DS90" s="22">
        <v>47.01</v>
      </c>
      <c r="DT90" s="22">
        <v>39.01</v>
      </c>
      <c r="DU90" s="22">
        <v>34.83</v>
      </c>
      <c r="DV90" s="22">
        <v>39.450000000000003</v>
      </c>
      <c r="DW90" s="22">
        <v>46.72</v>
      </c>
      <c r="DX90" s="22">
        <v>52.4</v>
      </c>
      <c r="DY90" s="22">
        <v>58.44</v>
      </c>
      <c r="DZ90" s="22">
        <v>56.49</v>
      </c>
      <c r="EA90" s="22">
        <v>52.25</v>
      </c>
      <c r="EB90" s="22">
        <v>53.19</v>
      </c>
      <c r="EC90" s="22">
        <v>57.09</v>
      </c>
      <c r="ED90" s="22">
        <v>58.37</v>
      </c>
      <c r="EE90" s="22">
        <v>63.12</v>
      </c>
      <c r="EF90" s="22">
        <v>65.02</v>
      </c>
      <c r="EG90" s="22">
        <v>69.7</v>
      </c>
      <c r="EH90" s="22">
        <v>65.040000000000006</v>
      </c>
      <c r="EI90" s="22">
        <v>62.94</v>
      </c>
      <c r="EJ90" s="22">
        <v>65.760000000000005</v>
      </c>
      <c r="EK90" s="22">
        <v>61.33</v>
      </c>
      <c r="EL90" s="22">
        <v>63.17</v>
      </c>
      <c r="EM90" s="22">
        <v>63.97</v>
      </c>
      <c r="EN90" s="22">
        <v>68.91</v>
      </c>
      <c r="EO90" s="22">
        <v>70.86</v>
      </c>
      <c r="EP90" s="22">
        <v>72.180000000000007</v>
      </c>
      <c r="EQ90" s="22">
        <v>76.55</v>
      </c>
      <c r="ER90" s="22">
        <v>78.900000000000006</v>
      </c>
      <c r="ES90" s="22">
        <v>75.53</v>
      </c>
      <c r="ET90" s="22">
        <v>75.760000000000005</v>
      </c>
      <c r="EU90" s="22">
        <v>82.18</v>
      </c>
      <c r="EV90" s="22">
        <v>90.27</v>
      </c>
      <c r="EW90" s="22">
        <v>88.71</v>
      </c>
      <c r="EX90" s="22">
        <v>89.95</v>
      </c>
      <c r="EY90" s="22">
        <v>88.46</v>
      </c>
      <c r="EZ90" s="22">
        <v>92.63</v>
      </c>
      <c r="FA90" s="22">
        <v>101.89</v>
      </c>
      <c r="FB90" s="22">
        <v>83.76</v>
      </c>
      <c r="FC90" s="22">
        <v>62.69</v>
      </c>
      <c r="FD90" s="22">
        <v>76.63</v>
      </c>
      <c r="FE90" s="22">
        <v>84.58</v>
      </c>
      <c r="FF90" s="22">
        <v>85.95</v>
      </c>
      <c r="FG90" s="22">
        <v>83.6</v>
      </c>
      <c r="FH90" s="22">
        <v>79.61</v>
      </c>
      <c r="FI90" s="22"/>
      <c r="FJ90" s="22"/>
    </row>
    <row r="91" spans="1:166" x14ac:dyDescent="0.2">
      <c r="A91" t="s">
        <v>196</v>
      </c>
      <c r="B91" t="s">
        <v>197</v>
      </c>
      <c r="C91" s="23">
        <v>9.9699999999999997E-2</v>
      </c>
      <c r="D91" s="23">
        <v>9.7600000000000006E-2</v>
      </c>
      <c r="E91" s="23">
        <v>0.1019</v>
      </c>
      <c r="F91" s="23">
        <v>0.1038</v>
      </c>
      <c r="G91" s="23">
        <v>0.1069</v>
      </c>
      <c r="H91" s="23">
        <v>0.1115</v>
      </c>
      <c r="I91" s="23">
        <v>0.1147</v>
      </c>
      <c r="J91" s="23">
        <v>0.1157</v>
      </c>
      <c r="K91" s="23">
        <v>0.1142</v>
      </c>
      <c r="L91" s="23">
        <v>0.1075</v>
      </c>
      <c r="M91" s="23">
        <v>9.69E-2</v>
      </c>
      <c r="N91" s="23">
        <v>8.9499999999999996E-2</v>
      </c>
      <c r="O91" s="23">
        <v>8.5400000000000004E-2</v>
      </c>
      <c r="P91" s="23">
        <v>8.6599999999999996E-2</v>
      </c>
      <c r="Q91" s="23">
        <v>8.5900000000000004E-2</v>
      </c>
      <c r="R91" s="23">
        <v>8.9399999999999993E-2</v>
      </c>
      <c r="S91" s="23">
        <v>9.0399999999999994E-2</v>
      </c>
      <c r="T91" s="23">
        <v>0.10299999999999999</v>
      </c>
      <c r="U91" s="23">
        <v>0.1089</v>
      </c>
      <c r="V91" s="23">
        <v>0.1191</v>
      </c>
      <c r="W91" s="23">
        <v>0.127</v>
      </c>
      <c r="X91" s="23">
        <v>0.1258</v>
      </c>
      <c r="Y91" s="23">
        <v>0.12470000000000001</v>
      </c>
      <c r="Z91" s="23">
        <v>0.1275</v>
      </c>
      <c r="AA91" s="23">
        <v>0.13619999999999999</v>
      </c>
      <c r="AB91" s="23">
        <v>0.14960000000000001</v>
      </c>
      <c r="AC91" s="23">
        <v>0.15409999999999999</v>
      </c>
      <c r="AD91" s="23">
        <v>0.1525</v>
      </c>
      <c r="AE91" s="23">
        <v>0.15659999999999999</v>
      </c>
      <c r="AF91" s="23">
        <v>0.17599999999999999</v>
      </c>
      <c r="AG91" s="23">
        <v>0.19980000000000001</v>
      </c>
      <c r="AH91" s="23">
        <v>0.2165</v>
      </c>
      <c r="AI91" s="23">
        <v>0.23669999999999999</v>
      </c>
      <c r="AJ91" s="23">
        <v>0.22509999999999999</v>
      </c>
      <c r="AK91" s="23">
        <v>0.21479999999999999</v>
      </c>
      <c r="AL91" s="23">
        <v>0.17369999999999999</v>
      </c>
      <c r="AM91" s="23">
        <v>0.1217</v>
      </c>
      <c r="AN91" s="23">
        <v>8.4500000000000006E-2</v>
      </c>
      <c r="AO91" s="23">
        <v>7.7299999999999994E-2</v>
      </c>
      <c r="AP91" s="23">
        <v>7.6300000000000007E-2</v>
      </c>
      <c r="AQ91" s="23">
        <v>7.6200000000000004E-2</v>
      </c>
      <c r="AR91" s="23">
        <v>8.0399999999999999E-2</v>
      </c>
      <c r="AS91" s="23">
        <v>8.8599999999999998E-2</v>
      </c>
      <c r="AT91" s="23">
        <v>0.10929999999999999</v>
      </c>
      <c r="AU91" s="23">
        <v>0.1206</v>
      </c>
      <c r="AV91" s="23">
        <v>0.1273</v>
      </c>
      <c r="AW91" s="23">
        <v>0.12180000000000001</v>
      </c>
      <c r="AX91" s="23">
        <v>0.121</v>
      </c>
      <c r="AY91" s="23">
        <v>0.1235</v>
      </c>
      <c r="AZ91" s="23">
        <v>0.1237</v>
      </c>
      <c r="BA91" s="23">
        <v>0.13930000000000001</v>
      </c>
      <c r="BB91" s="23">
        <v>0.13619999999999999</v>
      </c>
      <c r="BC91" s="23">
        <v>0.13900000000000001</v>
      </c>
      <c r="BD91" s="23">
        <v>0.1459</v>
      </c>
      <c r="BE91" s="23">
        <v>0.1502</v>
      </c>
      <c r="BF91" s="23">
        <v>0.14499999999999999</v>
      </c>
      <c r="BG91" s="23">
        <v>0.14660000000000001</v>
      </c>
      <c r="BH91" s="23">
        <v>0.1457</v>
      </c>
      <c r="BI91" s="23">
        <v>0.14810000000000001</v>
      </c>
      <c r="BJ91" s="23">
        <v>0.15240000000000001</v>
      </c>
      <c r="BK91" s="23">
        <v>0.16170000000000001</v>
      </c>
      <c r="BL91" s="23">
        <v>0.17230000000000001</v>
      </c>
      <c r="BM91" s="23">
        <v>0.1583</v>
      </c>
      <c r="BN91" s="23">
        <v>0.1933</v>
      </c>
      <c r="BO91" s="23">
        <v>0.20230000000000001</v>
      </c>
      <c r="BP91" s="23">
        <v>0.21360000000000001</v>
      </c>
      <c r="BQ91" s="23">
        <v>0.23119999999999999</v>
      </c>
      <c r="BR91" s="23">
        <v>0.22220000000000001</v>
      </c>
      <c r="BS91" s="23">
        <v>0.22459999999999999</v>
      </c>
      <c r="BT91" s="23">
        <v>0.22140000000000001</v>
      </c>
      <c r="BU91" s="23">
        <v>0.2203</v>
      </c>
      <c r="BV91" s="23">
        <v>0.21690000000000001</v>
      </c>
      <c r="BW91" s="23">
        <v>0.221</v>
      </c>
      <c r="BX91" s="23">
        <v>0.21790000000000001</v>
      </c>
      <c r="BY91" s="23">
        <v>0.21870000000000001</v>
      </c>
      <c r="BZ91" s="23">
        <v>0.2296</v>
      </c>
      <c r="CA91" s="23">
        <v>0.23960000000000001</v>
      </c>
      <c r="CB91" s="23">
        <v>0.24560000000000001</v>
      </c>
      <c r="CC91" s="23">
        <v>0.2455</v>
      </c>
      <c r="CD91" s="23">
        <v>0.22850000000000001</v>
      </c>
      <c r="CE91" s="23">
        <v>0.219</v>
      </c>
      <c r="CF91" s="23">
        <v>0.21729999999999999</v>
      </c>
      <c r="CG91" s="23">
        <v>0.21640000000000001</v>
      </c>
      <c r="CH91" s="23">
        <v>0.21099999999999999</v>
      </c>
      <c r="CI91" s="23">
        <v>0.2112</v>
      </c>
      <c r="CJ91" s="23">
        <v>0.20880000000000001</v>
      </c>
      <c r="CK91" s="23">
        <v>0.20880000000000001</v>
      </c>
      <c r="CL91" s="23">
        <v>0.2167</v>
      </c>
      <c r="CM91" s="23">
        <v>0.2172</v>
      </c>
      <c r="CN91" s="23">
        <v>0.21129999999999999</v>
      </c>
      <c r="CO91" s="23">
        <v>0.21129999999999999</v>
      </c>
      <c r="CP91" s="23">
        <v>0.21929999999999999</v>
      </c>
      <c r="CQ91" s="23">
        <v>0.20050000000000001</v>
      </c>
      <c r="CR91" s="23">
        <v>0.2167</v>
      </c>
      <c r="CS91" s="23">
        <v>0.22919999999999999</v>
      </c>
      <c r="CT91" s="23">
        <v>0.22450000000000001</v>
      </c>
      <c r="CU91" s="23">
        <v>0.22070000000000001</v>
      </c>
      <c r="CV91" s="23">
        <v>0.21299999999999999</v>
      </c>
      <c r="CW91" s="23">
        <v>0.22020000000000001</v>
      </c>
      <c r="CX91" s="23">
        <v>0.22109999999999999</v>
      </c>
      <c r="CY91" s="23">
        <v>0.223</v>
      </c>
      <c r="CZ91" s="23">
        <v>0.22109999999999999</v>
      </c>
      <c r="DA91" s="23">
        <v>0.21909999999999999</v>
      </c>
      <c r="DB91" s="23">
        <v>0.22509999999999999</v>
      </c>
      <c r="DC91" s="23">
        <v>0.22189999999999999</v>
      </c>
      <c r="DD91" s="23">
        <v>0.2137</v>
      </c>
      <c r="DE91" s="23">
        <v>0.19470000000000001</v>
      </c>
      <c r="DF91" s="23">
        <v>0.18509999999999999</v>
      </c>
      <c r="DG91" s="23">
        <v>0.15720000000000001</v>
      </c>
      <c r="DH91" s="23">
        <v>0.13100000000000001</v>
      </c>
      <c r="DI91" s="23">
        <v>0.10929999999999999</v>
      </c>
      <c r="DJ91" s="23">
        <v>0.109</v>
      </c>
      <c r="DK91" s="23">
        <v>0.10390000000000001</v>
      </c>
      <c r="DL91" s="23">
        <v>0.1132</v>
      </c>
      <c r="DM91" s="23">
        <v>0.1285</v>
      </c>
      <c r="DN91" s="23">
        <v>0.13550000000000001</v>
      </c>
      <c r="DO91" s="23">
        <v>0.12920000000000001</v>
      </c>
      <c r="DP91" s="23">
        <v>0.1043</v>
      </c>
      <c r="DQ91" s="23">
        <v>8.6599999999999996E-2</v>
      </c>
      <c r="DR91" s="23">
        <v>8.9300000000000004E-2</v>
      </c>
      <c r="DS91" s="23">
        <v>8.8599999999999998E-2</v>
      </c>
      <c r="DT91" s="23">
        <v>8.3299999999999999E-2</v>
      </c>
      <c r="DU91" s="23">
        <v>6.8000000000000005E-2</v>
      </c>
      <c r="DV91" s="23">
        <v>6.2E-2</v>
      </c>
      <c r="DW91" s="23">
        <v>6.9000000000000006E-2</v>
      </c>
      <c r="DX91" s="23">
        <v>7.9600000000000004E-2</v>
      </c>
      <c r="DY91" s="23">
        <v>8.9399999999999993E-2</v>
      </c>
      <c r="DZ91" s="23">
        <v>0.1004</v>
      </c>
      <c r="EA91" s="23">
        <v>9.64E-2</v>
      </c>
      <c r="EB91" s="23">
        <v>8.9700000000000002E-2</v>
      </c>
      <c r="EC91" s="23">
        <v>9.1499999999999998E-2</v>
      </c>
      <c r="ED91" s="23">
        <v>9.74E-2</v>
      </c>
      <c r="EE91" s="23">
        <v>9.9199999999999997E-2</v>
      </c>
      <c r="EF91" s="23">
        <v>0.10920000000000001</v>
      </c>
      <c r="EG91" s="23">
        <v>0.11169999999999999</v>
      </c>
      <c r="EH91" s="23">
        <v>0.12180000000000001</v>
      </c>
      <c r="EI91" s="23">
        <v>0.11509999999999999</v>
      </c>
      <c r="EJ91" s="23">
        <v>0.1134</v>
      </c>
      <c r="EK91" s="23">
        <v>0.1145</v>
      </c>
      <c r="EL91" s="23">
        <v>0.1087</v>
      </c>
      <c r="EM91" s="23">
        <v>0.109</v>
      </c>
      <c r="EN91" s="23">
        <v>0.1103</v>
      </c>
      <c r="EO91" s="23">
        <v>0.12039999999999999</v>
      </c>
      <c r="EP91" s="23">
        <v>0.1225</v>
      </c>
      <c r="EQ91" s="23">
        <v>0.1255</v>
      </c>
      <c r="ER91" s="23">
        <v>0.1313</v>
      </c>
      <c r="ES91" s="23">
        <v>0.1366</v>
      </c>
      <c r="ET91" s="23">
        <v>0.13189999999999999</v>
      </c>
      <c r="EU91" s="23">
        <v>0.1298</v>
      </c>
      <c r="EV91" s="23">
        <v>0.14269999999999999</v>
      </c>
      <c r="EW91" s="23">
        <v>0.15670000000000001</v>
      </c>
      <c r="EX91" s="23">
        <v>0.15509999999999999</v>
      </c>
      <c r="EY91" s="23">
        <v>0.1555</v>
      </c>
      <c r="EZ91" s="23">
        <v>0.15</v>
      </c>
      <c r="FA91" s="23">
        <v>0.16</v>
      </c>
      <c r="FB91" s="23">
        <v>0.18</v>
      </c>
      <c r="FC91" s="23">
        <v>0.14000000000000001</v>
      </c>
      <c r="FD91" s="23">
        <v>0.11</v>
      </c>
      <c r="FE91" s="23">
        <v>0.13</v>
      </c>
      <c r="FF91" s="23">
        <v>0.15</v>
      </c>
      <c r="FG91" s="23">
        <v>0.15</v>
      </c>
      <c r="FH91" s="23">
        <v>0.14000000000000001</v>
      </c>
      <c r="FI91" s="23"/>
      <c r="FJ91" s="23"/>
    </row>
    <row r="93" spans="1:166" x14ac:dyDescent="0.2">
      <c r="A93" t="s">
        <v>68</v>
      </c>
    </row>
    <row r="94" spans="1:166" x14ac:dyDescent="0.2">
      <c r="A94" s="7" t="s">
        <v>192</v>
      </c>
      <c r="B94" s="7" t="s">
        <v>193</v>
      </c>
      <c r="C94" s="10">
        <v>18500</v>
      </c>
      <c r="D94" s="10">
        <v>3026</v>
      </c>
      <c r="E94" s="10">
        <v>2280</v>
      </c>
      <c r="F94" s="10">
        <v>2982</v>
      </c>
      <c r="G94" s="10">
        <v>3763</v>
      </c>
      <c r="H94" s="10">
        <v>7391</v>
      </c>
      <c r="I94" s="10">
        <v>4813</v>
      </c>
      <c r="J94" s="10">
        <v>11998</v>
      </c>
      <c r="K94" s="10">
        <v>4068</v>
      </c>
      <c r="L94" s="10">
        <v>7143</v>
      </c>
      <c r="M94" s="10">
        <v>5388</v>
      </c>
      <c r="N94" s="10">
        <v>2996</v>
      </c>
      <c r="O94" s="10">
        <v>5356</v>
      </c>
      <c r="P94" s="10">
        <v>7465</v>
      </c>
      <c r="Q94" s="10">
        <v>6598</v>
      </c>
      <c r="R94" s="10">
        <v>2663</v>
      </c>
      <c r="S94" s="10">
        <v>7222</v>
      </c>
      <c r="T94" s="10">
        <v>18180</v>
      </c>
      <c r="U94" s="10">
        <v>20706</v>
      </c>
      <c r="V94" s="10">
        <v>6130</v>
      </c>
      <c r="W94" s="10">
        <v>6145</v>
      </c>
      <c r="X94" s="10">
        <v>6615</v>
      </c>
      <c r="Y94" s="10">
        <v>7268</v>
      </c>
      <c r="Z94" s="10">
        <v>2784</v>
      </c>
      <c r="AA94" s="10">
        <v>909</v>
      </c>
      <c r="AB94" s="10">
        <v>4054</v>
      </c>
      <c r="AC94" s="10">
        <v>5636</v>
      </c>
      <c r="AD94" s="10">
        <v>3809</v>
      </c>
      <c r="AE94" s="10">
        <v>2457</v>
      </c>
      <c r="AF94" s="10">
        <v>1986</v>
      </c>
      <c r="AG94" s="10">
        <v>11719</v>
      </c>
      <c r="AH94" s="10">
        <v>10544</v>
      </c>
      <c r="AI94" s="10">
        <v>9057</v>
      </c>
      <c r="AJ94" s="10">
        <v>8421</v>
      </c>
      <c r="AK94" s="10">
        <v>4400</v>
      </c>
      <c r="AL94" s="10">
        <v>6939</v>
      </c>
      <c r="AM94" s="10">
        <v>1832</v>
      </c>
      <c r="AN94" s="10">
        <v>2321</v>
      </c>
      <c r="AO94" s="10">
        <v>4020</v>
      </c>
      <c r="AP94" s="10">
        <v>1424</v>
      </c>
      <c r="AQ94" s="10">
        <v>5732</v>
      </c>
      <c r="AR94" s="10">
        <v>4665</v>
      </c>
      <c r="AS94" s="10">
        <v>10059</v>
      </c>
      <c r="AT94" s="10">
        <v>18096</v>
      </c>
      <c r="AU94" s="10">
        <v>34881</v>
      </c>
      <c r="AV94" s="10">
        <v>23542</v>
      </c>
      <c r="AW94" s="10">
        <v>16918</v>
      </c>
      <c r="AX94" s="10">
        <v>19693</v>
      </c>
      <c r="AY94" s="10">
        <v>3321</v>
      </c>
      <c r="AZ94" s="10">
        <v>9100</v>
      </c>
      <c r="BA94" s="10">
        <v>9986</v>
      </c>
      <c r="BB94" s="10">
        <v>3906</v>
      </c>
      <c r="BC94" s="10">
        <v>2704</v>
      </c>
      <c r="BD94" s="10">
        <v>4302</v>
      </c>
      <c r="BE94" s="10">
        <v>2371</v>
      </c>
      <c r="BF94" s="10">
        <v>7939</v>
      </c>
      <c r="BG94" s="10">
        <v>13948</v>
      </c>
      <c r="BH94" s="10">
        <v>4982</v>
      </c>
      <c r="BI94" s="10">
        <v>1783</v>
      </c>
      <c r="BJ94" s="10">
        <v>3100</v>
      </c>
      <c r="BK94" s="10">
        <v>2924</v>
      </c>
      <c r="BL94" s="10">
        <v>1389</v>
      </c>
      <c r="BM94" s="10">
        <v>2643</v>
      </c>
      <c r="BN94" s="10">
        <v>1660</v>
      </c>
      <c r="BO94" s="10">
        <v>1457</v>
      </c>
      <c r="BP94" s="10">
        <v>5862</v>
      </c>
      <c r="BQ94" s="10">
        <v>3210</v>
      </c>
      <c r="BR94" s="10">
        <v>5653</v>
      </c>
      <c r="BS94" s="10">
        <v>539</v>
      </c>
      <c r="BT94" s="10">
        <v>1062</v>
      </c>
      <c r="BU94" s="10">
        <v>239</v>
      </c>
      <c r="BV94" s="10">
        <v>1146</v>
      </c>
      <c r="BW94" s="10">
        <v>5098</v>
      </c>
      <c r="BX94" s="10">
        <v>291</v>
      </c>
      <c r="BY94" s="10">
        <v>1008</v>
      </c>
      <c r="BZ94" s="10">
        <v>1080</v>
      </c>
      <c r="CA94" s="10">
        <v>585</v>
      </c>
      <c r="CB94" s="10">
        <v>1391</v>
      </c>
      <c r="CC94" s="10">
        <v>1611</v>
      </c>
      <c r="CD94" s="10">
        <v>944</v>
      </c>
      <c r="CE94" s="10">
        <v>311</v>
      </c>
      <c r="CF94" s="10">
        <v>953</v>
      </c>
      <c r="CG94" s="10">
        <v>1594</v>
      </c>
      <c r="CH94" s="10">
        <v>738</v>
      </c>
      <c r="CI94" s="10">
        <v>4638</v>
      </c>
      <c r="CJ94" s="10">
        <v>1080</v>
      </c>
      <c r="CK94" s="10">
        <v>1825</v>
      </c>
      <c r="CL94" s="10">
        <v>673</v>
      </c>
      <c r="CM94" s="10">
        <v>2039</v>
      </c>
      <c r="CN94" s="10">
        <v>146</v>
      </c>
      <c r="CO94" s="10">
        <v>443</v>
      </c>
      <c r="CP94" s="10">
        <v>1561</v>
      </c>
      <c r="CQ94" s="10">
        <v>1154</v>
      </c>
      <c r="CR94" s="10">
        <v>1942</v>
      </c>
      <c r="CS94" s="10">
        <v>437</v>
      </c>
      <c r="CT94" s="10">
        <v>1022</v>
      </c>
      <c r="CU94" s="10">
        <v>571</v>
      </c>
      <c r="CV94" s="10">
        <v>1265</v>
      </c>
      <c r="CW94" s="10">
        <v>805</v>
      </c>
      <c r="CX94" s="10">
        <v>1078</v>
      </c>
      <c r="CY94" s="10">
        <v>1478</v>
      </c>
      <c r="CZ94" s="10">
        <v>703</v>
      </c>
      <c r="DA94" s="10">
        <v>3345</v>
      </c>
      <c r="DB94" s="10">
        <v>4926</v>
      </c>
      <c r="DC94" s="10">
        <v>12301</v>
      </c>
      <c r="DD94" s="10">
        <v>2929</v>
      </c>
      <c r="DE94" s="10">
        <v>5475</v>
      </c>
      <c r="DF94" s="10">
        <v>19824</v>
      </c>
      <c r="DG94" s="10">
        <v>18113</v>
      </c>
      <c r="DH94" s="10">
        <v>9491</v>
      </c>
      <c r="DI94" s="10">
        <v>7037</v>
      </c>
      <c r="DJ94" s="10">
        <v>1082</v>
      </c>
      <c r="DK94" s="10">
        <v>296</v>
      </c>
      <c r="DL94" s="10">
        <v>5</v>
      </c>
      <c r="DM94" s="10">
        <v>2841</v>
      </c>
      <c r="DN94" s="10">
        <v>7550</v>
      </c>
      <c r="DO94" s="10">
        <v>5910</v>
      </c>
      <c r="DP94" s="10">
        <v>8966</v>
      </c>
      <c r="DQ94" s="10">
        <v>6918</v>
      </c>
      <c r="DR94" s="10">
        <v>4955</v>
      </c>
      <c r="DS94" s="10">
        <v>1431</v>
      </c>
      <c r="DT94" s="10">
        <v>5512</v>
      </c>
      <c r="DU94" s="10">
        <v>3626</v>
      </c>
      <c r="DV94" s="10">
        <v>5711</v>
      </c>
      <c r="DW94" s="10">
        <v>6043</v>
      </c>
      <c r="DX94" s="10">
        <v>4918</v>
      </c>
      <c r="DY94" s="10">
        <v>4544</v>
      </c>
      <c r="DZ94" s="10">
        <v>8115</v>
      </c>
      <c r="EA94" s="10">
        <v>7470</v>
      </c>
      <c r="EB94" s="10">
        <v>8594</v>
      </c>
      <c r="EC94" s="10">
        <v>5436</v>
      </c>
      <c r="ED94" s="10">
        <v>1604</v>
      </c>
      <c r="EE94" s="10">
        <v>860</v>
      </c>
      <c r="EF94" s="10">
        <v>4746</v>
      </c>
      <c r="EG94" s="10">
        <v>14527</v>
      </c>
      <c r="EH94" s="10">
        <v>18433</v>
      </c>
      <c r="EI94" s="10">
        <v>15882</v>
      </c>
      <c r="EJ94" s="10">
        <v>13880</v>
      </c>
      <c r="EK94" s="10">
        <v>7813</v>
      </c>
      <c r="EL94" s="10">
        <v>14143</v>
      </c>
      <c r="EM94" s="10">
        <v>17013</v>
      </c>
      <c r="EN94" s="10">
        <v>6190</v>
      </c>
      <c r="EO94" s="10">
        <v>7348</v>
      </c>
      <c r="EP94" s="10">
        <v>6688</v>
      </c>
      <c r="EQ94" s="10">
        <v>8282</v>
      </c>
      <c r="ER94" s="10">
        <v>13347</v>
      </c>
      <c r="ES94" s="10">
        <v>6303</v>
      </c>
      <c r="ET94" s="10">
        <v>12644</v>
      </c>
      <c r="EU94" s="10">
        <v>4353</v>
      </c>
      <c r="EV94" s="10">
        <v>5635</v>
      </c>
      <c r="EW94" s="10">
        <v>4672</v>
      </c>
      <c r="EX94" s="10">
        <v>9579</v>
      </c>
      <c r="EY94" s="10">
        <v>10960</v>
      </c>
      <c r="EZ94" s="10">
        <v>19295</v>
      </c>
      <c r="FA94" s="10">
        <v>27073</v>
      </c>
      <c r="FB94" s="10">
        <v>14490</v>
      </c>
      <c r="FC94" s="10">
        <v>18759</v>
      </c>
      <c r="FD94" s="10">
        <v>7813</v>
      </c>
      <c r="FE94" s="10">
        <v>15611</v>
      </c>
      <c r="FF94" s="10">
        <v>29886</v>
      </c>
      <c r="FG94" s="10">
        <v>47398</v>
      </c>
      <c r="FH94" s="10">
        <v>39796</v>
      </c>
      <c r="FI94" s="10"/>
      <c r="FJ94" s="10"/>
    </row>
    <row r="95" spans="1:166" x14ac:dyDescent="0.2">
      <c r="A95" s="7" t="s">
        <v>194</v>
      </c>
      <c r="B95" s="27" t="s">
        <v>67</v>
      </c>
      <c r="C95" s="10">
        <v>1701915</v>
      </c>
      <c r="D95" s="10">
        <v>278831</v>
      </c>
      <c r="E95" s="10">
        <v>206272</v>
      </c>
      <c r="F95" s="10">
        <v>270804</v>
      </c>
      <c r="G95" s="10">
        <v>338539</v>
      </c>
      <c r="H95" s="10">
        <v>679506</v>
      </c>
      <c r="I95" s="10">
        <v>472224</v>
      </c>
      <c r="J95" s="10">
        <v>1182069</v>
      </c>
      <c r="K95" s="10">
        <v>409683</v>
      </c>
      <c r="L95" s="10">
        <v>713642</v>
      </c>
      <c r="M95" s="10">
        <v>527979</v>
      </c>
      <c r="N95" s="10">
        <v>297956</v>
      </c>
      <c r="O95" s="10">
        <v>509288</v>
      </c>
      <c r="P95" s="10">
        <v>694960</v>
      </c>
      <c r="Q95" s="10">
        <v>603286</v>
      </c>
      <c r="R95" s="10">
        <v>244608</v>
      </c>
      <c r="S95" s="10">
        <v>664865</v>
      </c>
      <c r="T95" s="10">
        <v>1665586</v>
      </c>
      <c r="U95" s="10">
        <v>1979570</v>
      </c>
      <c r="V95" s="10">
        <v>613952</v>
      </c>
      <c r="W95" s="10">
        <v>617814</v>
      </c>
      <c r="X95" s="10">
        <v>660328</v>
      </c>
      <c r="Y95" s="10">
        <v>738739</v>
      </c>
      <c r="Z95" s="10">
        <v>299727</v>
      </c>
      <c r="AA95" s="10">
        <v>107702</v>
      </c>
      <c r="AB95" s="10">
        <v>440866</v>
      </c>
      <c r="AC95" s="10">
        <v>617026</v>
      </c>
      <c r="AD95" s="10">
        <v>442031</v>
      </c>
      <c r="AE95" s="10">
        <v>281280</v>
      </c>
      <c r="AF95" s="10">
        <v>259330</v>
      </c>
      <c r="AG95" s="10">
        <v>1374328</v>
      </c>
      <c r="AH95" s="10">
        <v>1277540</v>
      </c>
      <c r="AI95" s="10">
        <v>1110076</v>
      </c>
      <c r="AJ95" s="10">
        <v>1150880</v>
      </c>
      <c r="AK95" s="10">
        <v>589572</v>
      </c>
      <c r="AL95" s="10">
        <v>912301</v>
      </c>
      <c r="AM95" s="10">
        <v>237339</v>
      </c>
      <c r="AN95" s="10">
        <v>245290</v>
      </c>
      <c r="AO95" s="10">
        <v>417659</v>
      </c>
      <c r="AP95" s="10">
        <v>138936</v>
      </c>
      <c r="AQ95" s="10">
        <v>543244</v>
      </c>
      <c r="AR95" s="10">
        <v>433397</v>
      </c>
      <c r="AS95" s="10">
        <v>949181</v>
      </c>
      <c r="AT95" s="10">
        <v>1353742</v>
      </c>
      <c r="AU95" s="10">
        <v>2858779</v>
      </c>
      <c r="AV95" s="10">
        <v>1969056</v>
      </c>
      <c r="AW95" s="10">
        <v>1474685</v>
      </c>
      <c r="AX95" s="10">
        <v>2238850</v>
      </c>
      <c r="AY95" s="10">
        <v>317342</v>
      </c>
      <c r="AZ95" s="10">
        <v>785661</v>
      </c>
      <c r="BA95" s="10">
        <v>874424</v>
      </c>
      <c r="BB95" s="10">
        <v>370770</v>
      </c>
      <c r="BC95" s="10">
        <v>270514</v>
      </c>
      <c r="BD95" s="10">
        <v>433233</v>
      </c>
      <c r="BE95" s="10">
        <v>235194</v>
      </c>
      <c r="BF95" s="10">
        <v>766565</v>
      </c>
      <c r="BG95" s="10">
        <v>1319258</v>
      </c>
      <c r="BH95" s="10">
        <v>470056</v>
      </c>
      <c r="BI95" s="10">
        <v>207540</v>
      </c>
      <c r="BJ95" s="10">
        <v>307161</v>
      </c>
      <c r="BK95" s="10">
        <v>304453</v>
      </c>
      <c r="BL95" s="10">
        <v>146845</v>
      </c>
      <c r="BM95" s="10">
        <v>282080</v>
      </c>
      <c r="BN95" s="10">
        <v>187232</v>
      </c>
      <c r="BO95" s="10">
        <v>164630</v>
      </c>
      <c r="BP95" s="10">
        <v>662904</v>
      </c>
      <c r="BQ95" s="10">
        <v>362524</v>
      </c>
      <c r="BR95" s="10">
        <v>637816</v>
      </c>
      <c r="BS95" s="10">
        <v>64845</v>
      </c>
      <c r="BT95" s="10">
        <v>128334</v>
      </c>
      <c r="BU95" s="10">
        <v>30122</v>
      </c>
      <c r="BV95" s="10">
        <v>144420</v>
      </c>
      <c r="BW95" s="10">
        <v>642184</v>
      </c>
      <c r="BX95" s="10">
        <v>36685</v>
      </c>
      <c r="BY95" s="10">
        <v>130315</v>
      </c>
      <c r="BZ95" s="10">
        <v>139735</v>
      </c>
      <c r="CA95" s="10">
        <v>75627</v>
      </c>
      <c r="CB95" s="10">
        <v>180802</v>
      </c>
      <c r="CC95" s="10">
        <v>213277</v>
      </c>
      <c r="CD95" s="10">
        <v>121487</v>
      </c>
      <c r="CE95" s="10">
        <v>40168</v>
      </c>
      <c r="CF95" s="10">
        <v>122802</v>
      </c>
      <c r="CG95" s="10">
        <v>205176</v>
      </c>
      <c r="CH95" s="10">
        <v>94777</v>
      </c>
      <c r="CI95" s="10">
        <v>605782</v>
      </c>
      <c r="CJ95" s="10">
        <v>141816</v>
      </c>
      <c r="CK95" s="10">
        <v>241347</v>
      </c>
      <c r="CL95" s="10">
        <v>89058</v>
      </c>
      <c r="CM95" s="10">
        <v>269793</v>
      </c>
      <c r="CN95" s="10">
        <v>19318</v>
      </c>
      <c r="CO95" s="10">
        <v>58616</v>
      </c>
      <c r="CP95" s="10">
        <v>205748</v>
      </c>
      <c r="CQ95" s="10">
        <v>154227</v>
      </c>
      <c r="CR95" s="10">
        <v>259393</v>
      </c>
      <c r="CS95" s="10">
        <v>58915</v>
      </c>
      <c r="CT95" s="10">
        <v>137763</v>
      </c>
      <c r="CU95" s="10">
        <v>76982</v>
      </c>
      <c r="CV95" s="10">
        <v>170552</v>
      </c>
      <c r="CW95" s="10">
        <v>108533</v>
      </c>
      <c r="CX95" s="10">
        <v>145339</v>
      </c>
      <c r="CY95" s="10">
        <v>200193</v>
      </c>
      <c r="CZ95" s="10">
        <v>95436</v>
      </c>
      <c r="DA95" s="10">
        <v>454103</v>
      </c>
      <c r="DB95" s="10">
        <v>663053</v>
      </c>
      <c r="DC95" s="10">
        <v>1694273</v>
      </c>
      <c r="DD95" s="10">
        <v>385204</v>
      </c>
      <c r="DE95" s="10">
        <v>731731</v>
      </c>
      <c r="DF95" s="10">
        <v>2654663</v>
      </c>
      <c r="DG95" s="10">
        <v>2284558</v>
      </c>
      <c r="DH95" s="10">
        <v>846829</v>
      </c>
      <c r="DI95" s="10">
        <v>568124</v>
      </c>
      <c r="DJ95" s="10">
        <v>82234</v>
      </c>
      <c r="DK95" s="10">
        <v>24215</v>
      </c>
      <c r="DL95" s="10">
        <v>412</v>
      </c>
      <c r="DM95" s="10">
        <v>233354</v>
      </c>
      <c r="DN95" s="10">
        <v>616380</v>
      </c>
      <c r="DO95" s="10">
        <v>482837</v>
      </c>
      <c r="DP95" s="10">
        <v>703996</v>
      </c>
      <c r="DQ95" s="10">
        <v>526202</v>
      </c>
      <c r="DR95" s="10">
        <v>372800</v>
      </c>
      <c r="DS95" s="10">
        <v>103243</v>
      </c>
      <c r="DT95" s="10">
        <v>402671</v>
      </c>
      <c r="DU95" s="10">
        <v>265883</v>
      </c>
      <c r="DV95" s="10">
        <v>362234</v>
      </c>
      <c r="DW95" s="10">
        <v>375805</v>
      </c>
      <c r="DX95" s="10">
        <v>298039</v>
      </c>
      <c r="DY95" s="10">
        <v>274763</v>
      </c>
      <c r="DZ95" s="10">
        <v>528492</v>
      </c>
      <c r="EA95" s="10">
        <v>490892</v>
      </c>
      <c r="EB95" s="10">
        <v>557120</v>
      </c>
      <c r="EC95" s="10">
        <v>360896</v>
      </c>
      <c r="ED95" s="10">
        <v>109731</v>
      </c>
      <c r="EE95" s="10">
        <v>59702</v>
      </c>
      <c r="EF95" s="10">
        <v>328969</v>
      </c>
      <c r="EG95" s="10">
        <v>1010206</v>
      </c>
      <c r="EH95" s="10">
        <v>1314824</v>
      </c>
      <c r="EI95" s="10">
        <v>1075507</v>
      </c>
      <c r="EJ95" s="10">
        <v>970375</v>
      </c>
      <c r="EK95" s="10">
        <v>572428</v>
      </c>
      <c r="EL95" s="10">
        <v>984651</v>
      </c>
      <c r="EM95" s="10">
        <v>1195563</v>
      </c>
      <c r="EN95" s="10">
        <v>467442</v>
      </c>
      <c r="EO95" s="10">
        <v>637743</v>
      </c>
      <c r="EP95" s="10">
        <v>580102</v>
      </c>
      <c r="EQ95" s="10">
        <v>725312</v>
      </c>
      <c r="ER95" s="10">
        <v>1136969</v>
      </c>
      <c r="ES95" s="10">
        <v>615368</v>
      </c>
      <c r="ET95" s="10">
        <v>1205148</v>
      </c>
      <c r="EU95" s="10">
        <v>361681</v>
      </c>
      <c r="EV95" s="10">
        <v>570183</v>
      </c>
      <c r="EW95" s="10">
        <v>479510</v>
      </c>
      <c r="EX95" s="10">
        <v>953390</v>
      </c>
      <c r="EY95" s="10">
        <v>1093008</v>
      </c>
      <c r="EZ95" s="10">
        <v>2029482</v>
      </c>
      <c r="FA95" s="10">
        <v>2894657</v>
      </c>
      <c r="FB95" s="10">
        <v>1510843</v>
      </c>
      <c r="FC95" s="10">
        <v>1746501</v>
      </c>
      <c r="FD95" s="10">
        <v>651586</v>
      </c>
      <c r="FE95" s="10">
        <v>1261164</v>
      </c>
      <c r="FF95" s="10">
        <v>2506167</v>
      </c>
      <c r="FG95" s="10">
        <v>4205564</v>
      </c>
      <c r="FH95" s="10">
        <v>3796794</v>
      </c>
      <c r="FI95" s="10"/>
      <c r="FJ95" s="10"/>
    </row>
    <row r="96" spans="1:166" x14ac:dyDescent="0.2">
      <c r="A96" t="s">
        <v>66</v>
      </c>
      <c r="B96" t="s">
        <v>67</v>
      </c>
      <c r="C96" s="23">
        <v>91.995000000000005</v>
      </c>
      <c r="D96" s="23">
        <v>92.144999999999996</v>
      </c>
      <c r="E96" s="23">
        <v>90.47</v>
      </c>
      <c r="F96" s="23">
        <v>90.813000000000002</v>
      </c>
      <c r="G96" s="23">
        <v>89.965000000000003</v>
      </c>
      <c r="H96" s="23">
        <v>91.936999999999998</v>
      </c>
      <c r="I96" s="23">
        <v>98.114000000000004</v>
      </c>
      <c r="J96" s="23">
        <v>98.522000000000006</v>
      </c>
      <c r="K96" s="23">
        <v>100.709</v>
      </c>
      <c r="L96" s="23">
        <v>99.908000000000001</v>
      </c>
      <c r="M96" s="23">
        <v>97.992000000000004</v>
      </c>
      <c r="N96" s="23">
        <v>99.450999999999993</v>
      </c>
      <c r="O96" s="22">
        <v>95.087000000000003</v>
      </c>
      <c r="P96" s="22">
        <v>93.096000000000004</v>
      </c>
      <c r="Q96" s="22">
        <v>91.435000000000002</v>
      </c>
      <c r="R96" s="22">
        <v>91.853999999999999</v>
      </c>
      <c r="S96" s="22">
        <v>92.061000000000007</v>
      </c>
      <c r="T96" s="22">
        <v>91.616</v>
      </c>
      <c r="U96" s="22">
        <v>95.603999999999999</v>
      </c>
      <c r="V96" s="22">
        <v>100.155</v>
      </c>
      <c r="W96" s="22">
        <v>100.539</v>
      </c>
      <c r="X96" s="22">
        <v>99.822999999999993</v>
      </c>
      <c r="Y96" s="22">
        <v>101.643</v>
      </c>
      <c r="Z96" s="22">
        <v>107.661</v>
      </c>
      <c r="AA96" s="22">
        <v>118.48404840484048</v>
      </c>
      <c r="AB96" s="22">
        <v>108.74839664528861</v>
      </c>
      <c r="AC96" s="22">
        <v>109.47941802696948</v>
      </c>
      <c r="AD96" s="22">
        <v>116.04909425045943</v>
      </c>
      <c r="AE96" s="22">
        <v>114.48107448107449</v>
      </c>
      <c r="AF96" s="22">
        <v>130.5790533736153</v>
      </c>
      <c r="AG96" s="22">
        <v>117.27348749893335</v>
      </c>
      <c r="AH96" s="22">
        <v>121.16274658573596</v>
      </c>
      <c r="AI96" s="22">
        <v>122.56552942475433</v>
      </c>
      <c r="AJ96" s="22">
        <v>136.66785417408857</v>
      </c>
      <c r="AK96" s="22">
        <v>133.99363636363637</v>
      </c>
      <c r="AL96" s="22">
        <v>131.47441994523706</v>
      </c>
      <c r="AM96" s="22">
        <v>129.5518558951965</v>
      </c>
      <c r="AN96" s="22">
        <v>105.68289530374838</v>
      </c>
      <c r="AO96" s="22">
        <v>103.89527363184079</v>
      </c>
      <c r="AP96" s="22">
        <v>97.567415730337075</v>
      </c>
      <c r="AQ96" s="22">
        <v>94.773900907187723</v>
      </c>
      <c r="AR96" s="22">
        <v>92.903965702036444</v>
      </c>
      <c r="AS96" s="22">
        <v>94.361367929217622</v>
      </c>
      <c r="AT96" s="22">
        <v>74.808908045977006</v>
      </c>
      <c r="AU96" s="22">
        <v>81.958057395143484</v>
      </c>
      <c r="AV96" s="22">
        <v>83.640132529096931</v>
      </c>
      <c r="AW96" s="22">
        <v>87.166627260905543</v>
      </c>
      <c r="AX96" s="22">
        <v>113.68760473264612</v>
      </c>
      <c r="AY96" s="22">
        <v>95.55615778380006</v>
      </c>
      <c r="AZ96" s="22">
        <v>86.336373626373629</v>
      </c>
      <c r="BA96" s="22">
        <v>87.56499098738233</v>
      </c>
      <c r="BB96" s="22">
        <v>94.923195084485414</v>
      </c>
      <c r="BC96" s="22">
        <v>100.04215976331361</v>
      </c>
      <c r="BD96" s="22">
        <v>100.70502092050209</v>
      </c>
      <c r="BE96" s="22">
        <v>99.196119780683262</v>
      </c>
      <c r="BF96" s="22">
        <v>96.556871142461262</v>
      </c>
      <c r="BG96" s="22">
        <v>94.584026383710921</v>
      </c>
      <c r="BH96" s="22">
        <v>94.350863107185873</v>
      </c>
      <c r="BI96" s="22">
        <v>116.39932697700505</v>
      </c>
      <c r="BJ96" s="22">
        <v>99.084193548387091</v>
      </c>
      <c r="BK96" s="22">
        <v>104.12209302325581</v>
      </c>
      <c r="BL96" s="22">
        <v>105.71994240460764</v>
      </c>
      <c r="BM96" s="22">
        <v>106.72720393492244</v>
      </c>
      <c r="BN96" s="22">
        <v>112.79036144578313</v>
      </c>
      <c r="BO96" s="22">
        <v>112.99245024021963</v>
      </c>
      <c r="BP96" s="22">
        <v>113.08495394063459</v>
      </c>
      <c r="BQ96" s="22">
        <v>112.93582554517134</v>
      </c>
      <c r="BR96" s="22">
        <v>112.82787900229967</v>
      </c>
      <c r="BS96" s="22">
        <v>120.30612244897959</v>
      </c>
      <c r="BT96" s="22">
        <v>120.84180790960453</v>
      </c>
      <c r="BU96" s="22">
        <v>126.03347280334728</v>
      </c>
      <c r="BV96" s="22">
        <v>126.02094240837697</v>
      </c>
      <c r="BW96" s="22">
        <v>125.96783052177325</v>
      </c>
      <c r="BX96" s="22">
        <v>126.06529209621993</v>
      </c>
      <c r="BY96" s="22">
        <v>129.28075396825398</v>
      </c>
      <c r="BZ96" s="22">
        <v>129.38425925925927</v>
      </c>
      <c r="CA96" s="22">
        <v>129.27692307692308</v>
      </c>
      <c r="CB96" s="22">
        <v>129.97987059669302</v>
      </c>
      <c r="CC96" s="22">
        <v>132.38795779019242</v>
      </c>
      <c r="CD96" s="22">
        <v>128.69385593220338</v>
      </c>
      <c r="CE96" s="22">
        <v>129.15755627009645</v>
      </c>
      <c r="CF96" s="22">
        <v>128.85834207764952</v>
      </c>
      <c r="CG96" s="22">
        <v>128.71769134253449</v>
      </c>
      <c r="CH96" s="22">
        <v>128.42411924119241</v>
      </c>
      <c r="CI96" s="22">
        <v>130.61276412246659</v>
      </c>
      <c r="CJ96" s="22">
        <v>131.3111111111111</v>
      </c>
      <c r="CK96" s="22">
        <v>132.24493150684933</v>
      </c>
      <c r="CL96" s="22">
        <v>132.3298662704309</v>
      </c>
      <c r="CM96" s="22">
        <v>132.31633153506621</v>
      </c>
      <c r="CN96" s="22">
        <v>132.31506849315068</v>
      </c>
      <c r="CO96" s="22">
        <v>132.31602708803612</v>
      </c>
      <c r="CP96" s="22">
        <v>131.80525304292121</v>
      </c>
      <c r="CQ96" s="22">
        <v>133.64558058925476</v>
      </c>
      <c r="CR96" s="22">
        <v>133.57003089598354</v>
      </c>
      <c r="CS96" s="22">
        <v>134.81693363844394</v>
      </c>
      <c r="CT96" s="22">
        <v>134.79745596868884</v>
      </c>
      <c r="CU96" s="22">
        <v>134.81961471103327</v>
      </c>
      <c r="CV96" s="22">
        <v>134.82371541501976</v>
      </c>
      <c r="CW96" s="22">
        <v>134.82360248447205</v>
      </c>
      <c r="CX96" s="22">
        <v>134.82282003710574</v>
      </c>
      <c r="CY96" s="22">
        <v>135.44857916102842</v>
      </c>
      <c r="CZ96" s="22">
        <v>135.75533428165008</v>
      </c>
      <c r="DA96" s="22">
        <v>135.755754857997</v>
      </c>
      <c r="DB96" s="22">
        <v>134.60272025984571</v>
      </c>
      <c r="DC96" s="22">
        <v>137.73457442484352</v>
      </c>
      <c r="DD96" s="22">
        <v>131.51382724479345</v>
      </c>
      <c r="DE96" s="22">
        <v>133.64949771689498</v>
      </c>
      <c r="DF96" s="22">
        <v>133.91157183212269</v>
      </c>
      <c r="DG96" s="22">
        <v>126.12808480097168</v>
      </c>
      <c r="DH96" s="22">
        <v>89.224423137709408</v>
      </c>
      <c r="DI96" s="22">
        <v>80.733835441239165</v>
      </c>
      <c r="DJ96" s="22">
        <v>76.001848428835487</v>
      </c>
      <c r="DK96" s="22">
        <v>81.807432432432435</v>
      </c>
      <c r="DL96" s="22">
        <v>82.4</v>
      </c>
      <c r="DM96" s="22">
        <v>82.137979584653294</v>
      </c>
      <c r="DN96" s="22">
        <v>81.639735099337742</v>
      </c>
      <c r="DO96" s="22">
        <v>81.69830795262267</v>
      </c>
      <c r="DP96" s="22">
        <v>78.518402855230875</v>
      </c>
      <c r="DQ96" s="22">
        <v>76.062734894478169</v>
      </c>
      <c r="DR96" s="22">
        <v>75.237134207870838</v>
      </c>
      <c r="DS96" s="22">
        <v>72.147449336128588</v>
      </c>
      <c r="DT96" s="22">
        <v>73.053519593613927</v>
      </c>
      <c r="DU96" s="22">
        <v>73.326806398234964</v>
      </c>
      <c r="DV96" s="22">
        <v>63.42742076694099</v>
      </c>
      <c r="DW96" s="22">
        <v>62.188482541783884</v>
      </c>
      <c r="DX96" s="22">
        <v>60.601667344448963</v>
      </c>
      <c r="DY96" s="22">
        <v>60.467209507042256</v>
      </c>
      <c r="DZ96" s="22">
        <v>65.125323475046216</v>
      </c>
      <c r="EA96" s="22">
        <v>65.715127175368139</v>
      </c>
      <c r="EB96" s="22">
        <v>64.826623225506168</v>
      </c>
      <c r="EC96" s="22">
        <v>66.389992641648277</v>
      </c>
      <c r="ED96" s="22">
        <v>68.410847880299258</v>
      </c>
      <c r="EE96" s="22">
        <v>69.420930232558135</v>
      </c>
      <c r="EF96" s="22">
        <v>69.3150021070375</v>
      </c>
      <c r="EG96" s="22">
        <v>69.539891237006955</v>
      </c>
      <c r="EH96" s="22">
        <v>71.329897466500299</v>
      </c>
      <c r="EI96" s="22">
        <v>67.71861226545775</v>
      </c>
      <c r="EJ96" s="22">
        <v>69.911743515850148</v>
      </c>
      <c r="EK96" s="22">
        <v>73.266094969921923</v>
      </c>
      <c r="EL96" s="22">
        <v>69.621084635508737</v>
      </c>
      <c r="EM96" s="22">
        <v>70.273496737788747</v>
      </c>
      <c r="EN96" s="22">
        <v>75.515670436187392</v>
      </c>
      <c r="EO96" s="22">
        <v>86.791371801850843</v>
      </c>
      <c r="EP96" s="22">
        <v>86.737739234449762</v>
      </c>
      <c r="EQ96" s="22">
        <v>87.576913788939876</v>
      </c>
      <c r="ER96" s="22">
        <v>85.185360005993857</v>
      </c>
      <c r="ES96" s="22">
        <v>97.630969379660485</v>
      </c>
      <c r="ET96" s="22">
        <v>95.313824739006648</v>
      </c>
      <c r="EU96" s="22">
        <v>83.087755570870669</v>
      </c>
      <c r="EV96" s="22">
        <v>101.18598047914818</v>
      </c>
      <c r="EW96" s="22">
        <v>102.63484589041096</v>
      </c>
      <c r="EX96" s="22">
        <v>99.529178411107637</v>
      </c>
      <c r="EY96" s="22">
        <v>99.72700729927007</v>
      </c>
      <c r="EZ96" s="22">
        <v>105.18175693184763</v>
      </c>
      <c r="FA96" s="22">
        <v>106.92043733609131</v>
      </c>
      <c r="FB96" s="22">
        <v>104.267977915804</v>
      </c>
      <c r="FC96" s="22">
        <v>93.102031025107948</v>
      </c>
      <c r="FD96" s="22">
        <v>83.397670549084864</v>
      </c>
      <c r="FE96" s="22">
        <v>80.786881045416692</v>
      </c>
      <c r="FF96" s="22">
        <v>83.85755872314796</v>
      </c>
      <c r="FG96" s="22">
        <v>88.728722730916914</v>
      </c>
      <c r="FH96" s="22">
        <v>95.406422756055889</v>
      </c>
      <c r="FI96" s="22"/>
      <c r="FJ96" s="22"/>
    </row>
    <row r="97" spans="1:166" x14ac:dyDescent="0.2">
      <c r="A97" t="s">
        <v>195</v>
      </c>
      <c r="B97" t="s">
        <v>67</v>
      </c>
      <c r="C97" s="23">
        <v>92.32</v>
      </c>
      <c r="D97" s="23">
        <v>88.18</v>
      </c>
      <c r="E97" s="23">
        <v>88.15</v>
      </c>
      <c r="F97" s="23">
        <v>88.15</v>
      </c>
      <c r="G97" s="23">
        <v>89.7</v>
      </c>
      <c r="H97" s="23">
        <v>95.22</v>
      </c>
      <c r="I97" s="23">
        <v>97.79</v>
      </c>
      <c r="J97" s="23">
        <v>97.98</v>
      </c>
      <c r="K97" s="23">
        <v>99.15</v>
      </c>
      <c r="L97" s="23">
        <v>98.04</v>
      </c>
      <c r="M97" s="23">
        <v>98.44</v>
      </c>
      <c r="N97" s="23">
        <v>93.85</v>
      </c>
      <c r="O97" s="22">
        <v>93.88</v>
      </c>
      <c r="P97" s="22">
        <v>91.44</v>
      </c>
      <c r="Q97" s="22">
        <v>90.44</v>
      </c>
      <c r="R97" s="22">
        <v>90.61</v>
      </c>
      <c r="S97" s="22">
        <v>90.61</v>
      </c>
      <c r="T97" s="22">
        <v>94.32</v>
      </c>
      <c r="U97" s="22">
        <v>97.5</v>
      </c>
      <c r="V97" s="22">
        <v>97.98</v>
      </c>
      <c r="W97" s="22">
        <v>99.01</v>
      </c>
      <c r="X97" s="22">
        <v>99.02</v>
      </c>
      <c r="Y97" s="22">
        <v>102.52</v>
      </c>
      <c r="Z97" s="22">
        <v>102.8</v>
      </c>
      <c r="AA97" s="22">
        <v>102.87</v>
      </c>
      <c r="AB97" s="22">
        <v>106.36</v>
      </c>
      <c r="AC97" s="22">
        <v>108.75</v>
      </c>
      <c r="AD97" s="22">
        <v>108.8</v>
      </c>
      <c r="AE97" s="22">
        <v>108.8</v>
      </c>
      <c r="AF97" s="22">
        <v>108.79</v>
      </c>
      <c r="AG97" s="22">
        <v>108.78</v>
      </c>
      <c r="AH97" s="22">
        <v>108.68</v>
      </c>
      <c r="AI97" s="22">
        <v>133.32</v>
      </c>
      <c r="AJ97" s="22">
        <v>134.30000000000001</v>
      </c>
      <c r="AK97" s="22">
        <v>134.74</v>
      </c>
      <c r="AL97" s="22">
        <v>134.75</v>
      </c>
      <c r="AM97" s="22">
        <v>109.95</v>
      </c>
      <c r="AN97" s="22">
        <v>109.62</v>
      </c>
      <c r="AO97" s="22">
        <v>106.9</v>
      </c>
      <c r="AP97" s="22">
        <v>98.15</v>
      </c>
      <c r="AQ97" s="22">
        <v>97.4</v>
      </c>
      <c r="AR97" s="22">
        <v>94.72</v>
      </c>
      <c r="AS97" s="22">
        <v>85.35</v>
      </c>
      <c r="AT97" s="22">
        <v>80.58</v>
      </c>
      <c r="AU97" s="22">
        <v>80.7</v>
      </c>
      <c r="AV97" s="22">
        <v>80.86</v>
      </c>
      <c r="AW97" s="22">
        <v>79.900000000000006</v>
      </c>
      <c r="AX97" s="22">
        <v>86.75</v>
      </c>
      <c r="AY97" s="22">
        <v>86.49</v>
      </c>
      <c r="AZ97" s="22">
        <v>89.59</v>
      </c>
      <c r="BA97" s="22">
        <v>91.24</v>
      </c>
      <c r="BB97" s="22">
        <v>91</v>
      </c>
      <c r="BC97" s="22">
        <v>90.91</v>
      </c>
      <c r="BD97" s="22">
        <v>90.79</v>
      </c>
      <c r="BE97" s="22">
        <v>90.49</v>
      </c>
      <c r="BF97" s="22">
        <v>91.67</v>
      </c>
      <c r="BG97" s="22">
        <v>92.46</v>
      </c>
      <c r="BH97" s="22">
        <v>93.6</v>
      </c>
      <c r="BI97" s="22">
        <v>98.71</v>
      </c>
      <c r="BJ97" s="22">
        <v>103.88</v>
      </c>
      <c r="BK97" s="22">
        <v>105.9</v>
      </c>
      <c r="BL97" s="22">
        <v>106.8</v>
      </c>
      <c r="BM97" s="22">
        <v>112.86</v>
      </c>
      <c r="BN97" s="22">
        <v>112.92</v>
      </c>
      <c r="BO97" s="22">
        <v>112.92</v>
      </c>
      <c r="BP97" s="22">
        <v>112.92</v>
      </c>
      <c r="BQ97" s="22">
        <v>112.88</v>
      </c>
      <c r="BR97" s="22">
        <v>120.62</v>
      </c>
      <c r="BS97" s="22">
        <v>121.08</v>
      </c>
      <c r="BT97" s="22">
        <v>126.23</v>
      </c>
      <c r="BU97" s="22">
        <v>126.29</v>
      </c>
      <c r="BV97" s="22">
        <v>126.29</v>
      </c>
      <c r="BW97" s="22">
        <v>126.31</v>
      </c>
      <c r="BX97" s="22">
        <v>129.43</v>
      </c>
      <c r="BY97" s="22">
        <v>129.47999999999999</v>
      </c>
      <c r="BZ97" s="22">
        <v>129.49</v>
      </c>
      <c r="CA97" s="22">
        <v>129.5</v>
      </c>
      <c r="CB97" s="22">
        <v>132.44</v>
      </c>
      <c r="CC97" s="22">
        <v>128.08000000000001</v>
      </c>
      <c r="CD97" s="22">
        <v>128.27000000000001</v>
      </c>
      <c r="CE97" s="22">
        <v>128.21</v>
      </c>
      <c r="CF97" s="22">
        <v>128.19999999999999</v>
      </c>
      <c r="CG97" s="22">
        <v>128.16999999999999</v>
      </c>
      <c r="CH97" s="22">
        <v>130.4</v>
      </c>
      <c r="CI97" s="22">
        <v>131.1</v>
      </c>
      <c r="CJ97" s="22">
        <v>132.99</v>
      </c>
      <c r="CK97" s="22">
        <v>133.16999999999999</v>
      </c>
      <c r="CL97" s="22">
        <v>133.16999999999999</v>
      </c>
      <c r="CM97" s="22">
        <v>133.19999999999999</v>
      </c>
      <c r="CN97" s="22">
        <v>133.31</v>
      </c>
      <c r="CO97" s="22">
        <v>132.83000000000001</v>
      </c>
      <c r="CP97" s="22">
        <v>133.38999999999999</v>
      </c>
      <c r="CQ97" s="22">
        <v>133.41999999999999</v>
      </c>
      <c r="CR97" s="22">
        <v>134.81</v>
      </c>
      <c r="CS97" s="22">
        <v>134.87</v>
      </c>
      <c r="CT97" s="22">
        <v>134.87</v>
      </c>
      <c r="CU97" s="22">
        <v>134.87</v>
      </c>
      <c r="CV97" s="22">
        <v>134.88</v>
      </c>
      <c r="CW97" s="22">
        <v>134.88</v>
      </c>
      <c r="CX97" s="22">
        <v>135.22</v>
      </c>
      <c r="CY97" s="22">
        <v>135.22</v>
      </c>
      <c r="CZ97" s="22">
        <v>135.21</v>
      </c>
      <c r="DA97" s="22">
        <v>135.19</v>
      </c>
      <c r="DB97" s="22">
        <v>138.9</v>
      </c>
      <c r="DC97" s="22">
        <v>131.56</v>
      </c>
      <c r="DD97" s="22">
        <v>133.91999999999999</v>
      </c>
      <c r="DE97" s="22">
        <v>133.76</v>
      </c>
      <c r="DF97" s="22">
        <v>125.94</v>
      </c>
      <c r="DG97" s="22">
        <v>89.16</v>
      </c>
      <c r="DH97" s="22">
        <v>80.55</v>
      </c>
      <c r="DI97" s="22">
        <v>79.77</v>
      </c>
      <c r="DJ97" s="22">
        <v>81.33</v>
      </c>
      <c r="DK97" s="22">
        <v>81.2</v>
      </c>
      <c r="DL97" s="22">
        <v>81.180000000000007</v>
      </c>
      <c r="DM97" s="22">
        <v>81.180000000000007</v>
      </c>
      <c r="DN97" s="22">
        <v>81.06</v>
      </c>
      <c r="DO97" s="22">
        <v>79.75</v>
      </c>
      <c r="DP97" s="22">
        <v>76.19</v>
      </c>
      <c r="DQ97" s="22">
        <v>75.150000000000006</v>
      </c>
      <c r="DR97" s="22">
        <v>72.87</v>
      </c>
      <c r="DS97" s="22">
        <v>72.97</v>
      </c>
      <c r="DT97" s="22">
        <v>72.97</v>
      </c>
      <c r="DU97" s="22">
        <v>63.39</v>
      </c>
      <c r="DV97" s="22">
        <v>62.43</v>
      </c>
      <c r="DW97" s="22">
        <v>60.5</v>
      </c>
      <c r="DX97" s="22">
        <v>60.31</v>
      </c>
      <c r="DY97" s="22">
        <v>65.260000000000005</v>
      </c>
      <c r="DZ97" s="22">
        <v>65.73</v>
      </c>
      <c r="EA97" s="22">
        <v>64.73</v>
      </c>
      <c r="EB97" s="22">
        <v>66.55</v>
      </c>
      <c r="EC97" s="22">
        <v>68.75</v>
      </c>
      <c r="ED97" s="22">
        <v>69.569999999999993</v>
      </c>
      <c r="EE97" s="22">
        <v>69.239999999999995</v>
      </c>
      <c r="EF97" s="22">
        <v>69.2</v>
      </c>
      <c r="EG97" s="22">
        <v>70.98</v>
      </c>
      <c r="EH97" s="22">
        <v>67.53</v>
      </c>
      <c r="EI97" s="22">
        <v>71.680000000000007</v>
      </c>
      <c r="EJ97" s="22">
        <v>74.099999999999994</v>
      </c>
      <c r="EK97" s="22">
        <v>72.25</v>
      </c>
      <c r="EL97" s="22">
        <v>71.59</v>
      </c>
      <c r="EM97" s="22">
        <v>77.400000000000006</v>
      </c>
      <c r="EN97" s="22">
        <v>86.84</v>
      </c>
      <c r="EO97" s="22">
        <v>87.27</v>
      </c>
      <c r="EP97" s="22">
        <v>88.61</v>
      </c>
      <c r="EQ97" s="22">
        <v>85.83</v>
      </c>
      <c r="ER97" s="22">
        <v>97.62</v>
      </c>
      <c r="ES97" s="22">
        <v>88.96</v>
      </c>
      <c r="ET97" s="22">
        <v>104.16</v>
      </c>
      <c r="EU97" s="22">
        <v>103.16</v>
      </c>
      <c r="EV97" s="22">
        <v>106.02</v>
      </c>
      <c r="EW97" s="22">
        <v>103.15</v>
      </c>
      <c r="EX97" s="22">
        <v>104.04</v>
      </c>
      <c r="EY97" s="22">
        <v>101.79</v>
      </c>
      <c r="EZ97" s="22">
        <v>103.29</v>
      </c>
      <c r="FA97" s="22">
        <v>84.85</v>
      </c>
      <c r="FB97" s="22">
        <v>94.68</v>
      </c>
      <c r="FC97" s="22">
        <v>88.22</v>
      </c>
      <c r="FD97" s="22">
        <v>86.9</v>
      </c>
      <c r="FE97" s="22">
        <v>87.4</v>
      </c>
      <c r="FF97" s="22">
        <v>93.21</v>
      </c>
      <c r="FG97" s="22">
        <v>95.18</v>
      </c>
      <c r="FH97" s="22">
        <v>95.89</v>
      </c>
      <c r="FI97" s="22"/>
      <c r="FJ97" s="22"/>
    </row>
    <row r="98" spans="1:166" x14ac:dyDescent="0.2">
      <c r="A98" t="s">
        <v>196</v>
      </c>
      <c r="B98" t="s">
        <v>197</v>
      </c>
      <c r="C98" s="23">
        <v>0.29849999999999999</v>
      </c>
      <c r="D98" s="23">
        <v>0.29509999999999997</v>
      </c>
      <c r="E98" s="23">
        <v>0.28120000000000001</v>
      </c>
      <c r="F98" s="23">
        <v>0.30149999999999999</v>
      </c>
      <c r="G98" s="23">
        <v>0.2651</v>
      </c>
      <c r="H98" s="23">
        <v>0.27750000000000002</v>
      </c>
      <c r="I98" s="23">
        <v>0.317</v>
      </c>
      <c r="J98" s="23">
        <v>0.35880000000000001</v>
      </c>
      <c r="K98" s="23">
        <v>0.4405</v>
      </c>
      <c r="L98" s="23">
        <v>0.36399999999999999</v>
      </c>
      <c r="M98" s="23">
        <v>0.50429999999999997</v>
      </c>
      <c r="N98" s="23">
        <v>0.3952</v>
      </c>
      <c r="O98" s="23">
        <v>0.47010000000000002</v>
      </c>
      <c r="P98" s="23">
        <v>0.37719999999999998</v>
      </c>
      <c r="Q98" s="23">
        <v>0.45519999999999999</v>
      </c>
      <c r="R98" s="23">
        <v>0.35830000000000001</v>
      </c>
      <c r="S98" s="23">
        <v>0.41720000000000002</v>
      </c>
      <c r="T98" s="23">
        <v>0.47420000000000001</v>
      </c>
      <c r="U98" s="23">
        <v>0.41060000000000002</v>
      </c>
      <c r="V98" s="23">
        <v>0.36230000000000001</v>
      </c>
      <c r="W98" s="23">
        <v>0.36480000000000001</v>
      </c>
      <c r="X98" s="23">
        <v>0.318</v>
      </c>
      <c r="Y98" s="23">
        <v>0.41449999999999998</v>
      </c>
      <c r="Z98" s="23">
        <v>0.59150000000000003</v>
      </c>
      <c r="AA98" s="23">
        <v>0.36580000000000001</v>
      </c>
      <c r="AB98" s="23">
        <v>0.3332</v>
      </c>
      <c r="AC98" s="23">
        <v>0.35870000000000002</v>
      </c>
      <c r="AD98" s="23">
        <v>0.45760000000000001</v>
      </c>
      <c r="AE98" s="23">
        <v>0.41889999999999999</v>
      </c>
      <c r="AF98" s="23">
        <v>0.3337</v>
      </c>
      <c r="AG98" s="23">
        <v>0.27250000000000002</v>
      </c>
      <c r="AH98" s="23">
        <v>0.28110000000000002</v>
      </c>
      <c r="AI98" s="23">
        <v>0.31319999999999998</v>
      </c>
      <c r="AJ98" s="23">
        <v>0.3528</v>
      </c>
      <c r="AK98" s="23">
        <v>0.40749999999999997</v>
      </c>
      <c r="AL98" s="23">
        <v>0.42849999999999999</v>
      </c>
      <c r="AM98" s="23">
        <v>0.47070000000000001</v>
      </c>
      <c r="AN98" s="23">
        <v>0.45839999999999997</v>
      </c>
      <c r="AO98" s="23">
        <v>0.4929</v>
      </c>
      <c r="AP98" s="23">
        <v>0.42130000000000001</v>
      </c>
      <c r="AQ98" s="23">
        <v>0.47789999999999999</v>
      </c>
      <c r="AR98" s="23">
        <v>0.36209999999999998</v>
      </c>
      <c r="AS98" s="23">
        <v>0.41010000000000002</v>
      </c>
      <c r="AT98" s="23">
        <v>0.21820000000000001</v>
      </c>
      <c r="AU98" s="23">
        <v>0.21590000000000001</v>
      </c>
      <c r="AV98" s="23">
        <v>0.24959999999999999</v>
      </c>
      <c r="AW98" s="23">
        <v>0.2253</v>
      </c>
      <c r="AX98" s="23">
        <v>0.30559999999999998</v>
      </c>
      <c r="AY98" s="23">
        <v>0.47670000000000001</v>
      </c>
      <c r="AZ98" s="23">
        <v>0.2402</v>
      </c>
      <c r="BA98" s="23">
        <v>0.2384</v>
      </c>
      <c r="BB98" s="23">
        <v>0.3412</v>
      </c>
      <c r="BC98" s="23">
        <v>0.7913</v>
      </c>
      <c r="BD98" s="23">
        <v>0.50990000000000002</v>
      </c>
      <c r="BE98" s="23">
        <v>1.2995000000000001</v>
      </c>
      <c r="BF98" s="23">
        <v>0.4899</v>
      </c>
      <c r="BG98" s="23">
        <v>0.30940000000000001</v>
      </c>
      <c r="BH98" s="23">
        <v>0.42549999999999999</v>
      </c>
      <c r="BI98" s="23">
        <v>0.68210000000000004</v>
      </c>
      <c r="BJ98" s="23">
        <v>0.46739999999999998</v>
      </c>
      <c r="BK98" s="23">
        <v>0.5363</v>
      </c>
      <c r="BL98" s="23">
        <v>0.49490000000000001</v>
      </c>
      <c r="BM98" s="23">
        <v>0.42559999999999998</v>
      </c>
      <c r="BN98" s="23">
        <v>0.42830000000000001</v>
      </c>
      <c r="BO98" s="23">
        <v>0.36049999999999999</v>
      </c>
      <c r="BP98" s="23">
        <v>0.28989999999999999</v>
      </c>
      <c r="BQ98" s="23">
        <v>0.38080000000000003</v>
      </c>
      <c r="BR98" s="23">
        <v>0.26790000000000003</v>
      </c>
      <c r="BS98" s="23">
        <v>0.45319999999999999</v>
      </c>
      <c r="BT98" s="23">
        <v>0.435</v>
      </c>
      <c r="BU98" s="23">
        <v>1.5403</v>
      </c>
      <c r="BV98" s="23">
        <v>0.46239999999999998</v>
      </c>
      <c r="BW98" s="23">
        <v>0.34870000000000001</v>
      </c>
      <c r="BX98" s="23">
        <v>1.1378999999999999</v>
      </c>
      <c r="BY98" s="23">
        <v>0.46110000000000001</v>
      </c>
      <c r="BZ98" s="23">
        <v>0.44350000000000001</v>
      </c>
      <c r="CA98" s="23">
        <v>0.3715</v>
      </c>
      <c r="CB98" s="23">
        <v>0.45639999999999997</v>
      </c>
      <c r="CC98" s="23">
        <v>0.40649999999999997</v>
      </c>
      <c r="CD98" s="23">
        <v>0.35870000000000002</v>
      </c>
      <c r="CE98" s="23">
        <v>1.7662</v>
      </c>
      <c r="CF98" s="23">
        <v>0.60589999999999999</v>
      </c>
      <c r="CG98" s="23">
        <v>0.43130000000000002</v>
      </c>
      <c r="CH98" s="23">
        <v>0.89790000000000003</v>
      </c>
      <c r="CI98" s="23">
        <v>0.36909999999999998</v>
      </c>
      <c r="CJ98" s="23">
        <v>0.62980000000000003</v>
      </c>
      <c r="CK98" s="23">
        <v>0.56379999999999997</v>
      </c>
      <c r="CL98" s="23">
        <v>0.75319999999999998</v>
      </c>
      <c r="CM98" s="23">
        <v>0.47099999999999997</v>
      </c>
      <c r="CN98" s="23">
        <v>0.89829999999999999</v>
      </c>
      <c r="CO98" s="23">
        <v>1.042</v>
      </c>
      <c r="CP98" s="23">
        <v>0.49330000000000002</v>
      </c>
      <c r="CQ98" s="23">
        <v>0.88880000000000003</v>
      </c>
      <c r="CR98" s="23">
        <v>0.54549999999999998</v>
      </c>
      <c r="CS98" s="23">
        <v>0.71889999999999998</v>
      </c>
      <c r="CT98" s="23">
        <v>0.53590000000000004</v>
      </c>
      <c r="CU98" s="23">
        <v>0.97350000000000003</v>
      </c>
      <c r="CV98" s="23">
        <v>0.54590000000000005</v>
      </c>
      <c r="CW98" s="23">
        <v>0.59260000000000002</v>
      </c>
      <c r="CX98" s="23">
        <v>0.59079999999999999</v>
      </c>
      <c r="CY98" s="23">
        <v>1.0791999999999999</v>
      </c>
      <c r="CZ98" s="23">
        <v>1.0490999999999999</v>
      </c>
      <c r="DA98" s="23">
        <v>0.70930000000000004</v>
      </c>
      <c r="DB98" s="23">
        <v>0.34549999999999997</v>
      </c>
      <c r="DC98" s="23">
        <v>0.41220000000000001</v>
      </c>
      <c r="DD98" s="23">
        <v>0.49390000000000001</v>
      </c>
      <c r="DE98" s="23">
        <v>0.75929999999999997</v>
      </c>
      <c r="DF98" s="23">
        <v>0.7026</v>
      </c>
      <c r="DG98" s="23">
        <v>0.56389999999999996</v>
      </c>
      <c r="DH98" s="23">
        <v>0.4486</v>
      </c>
      <c r="DI98" s="23">
        <v>0.44500000000000001</v>
      </c>
      <c r="DJ98" s="23">
        <v>0.56110000000000004</v>
      </c>
      <c r="DK98" s="23">
        <v>2.4407999999999999</v>
      </c>
      <c r="DL98" s="23">
        <v>5.45E-2</v>
      </c>
      <c r="DM98" s="23">
        <v>0.29289999999999999</v>
      </c>
      <c r="DN98" s="23">
        <v>0.2472</v>
      </c>
      <c r="DO98" s="23">
        <v>0.30890000000000001</v>
      </c>
      <c r="DP98" s="23">
        <v>0.4632</v>
      </c>
      <c r="DQ98" s="23">
        <v>0.46810000000000002</v>
      </c>
      <c r="DR98" s="23">
        <v>0.46589999999999998</v>
      </c>
      <c r="DS98" s="23">
        <v>0.55059999999999998</v>
      </c>
      <c r="DT98" s="23">
        <v>0.40379999999999999</v>
      </c>
      <c r="DU98" s="23">
        <v>0.45019999999999999</v>
      </c>
      <c r="DV98" s="23">
        <v>0.44829999999999998</v>
      </c>
      <c r="DW98" s="23">
        <v>0.41789999999999999</v>
      </c>
      <c r="DX98" s="23">
        <v>0.41489999999999999</v>
      </c>
      <c r="DY98" s="23">
        <v>0.33329999999999999</v>
      </c>
      <c r="DZ98" s="23">
        <v>0.23619999999999999</v>
      </c>
      <c r="EA98" s="23">
        <v>0.37159999999999999</v>
      </c>
      <c r="EB98" s="23">
        <v>0.36870000000000003</v>
      </c>
      <c r="EC98" s="23">
        <v>0.4199</v>
      </c>
      <c r="ED98" s="23">
        <v>0.54530000000000001</v>
      </c>
      <c r="EE98" s="23">
        <v>0.46229999999999999</v>
      </c>
      <c r="EF98" s="23">
        <v>0.2324</v>
      </c>
      <c r="EG98" s="23">
        <v>0.2044</v>
      </c>
      <c r="EH98" s="23">
        <v>0.19289999999999999</v>
      </c>
      <c r="EI98" s="23">
        <v>0.19850000000000001</v>
      </c>
      <c r="EJ98" s="23">
        <v>0.22389999999999999</v>
      </c>
      <c r="EK98" s="23">
        <v>0.28260000000000002</v>
      </c>
      <c r="EL98" s="23">
        <v>0.23119999999999999</v>
      </c>
      <c r="EM98" s="23">
        <v>0.2223</v>
      </c>
      <c r="EN98" s="23">
        <v>0.38080000000000003</v>
      </c>
      <c r="EO98" s="23">
        <v>0.4355</v>
      </c>
      <c r="EP98" s="23">
        <v>0.3972</v>
      </c>
      <c r="EQ98" s="23">
        <v>0.43809999999999999</v>
      </c>
      <c r="ER98" s="23">
        <v>0.38800000000000001</v>
      </c>
      <c r="ES98" s="23">
        <v>0.56850000000000001</v>
      </c>
      <c r="ET98" s="23">
        <v>0.44750000000000001</v>
      </c>
      <c r="EU98" s="23">
        <v>0.3669</v>
      </c>
      <c r="EV98" s="23">
        <v>0.68269999999999997</v>
      </c>
      <c r="EW98" s="23">
        <v>0.54790000000000005</v>
      </c>
      <c r="EX98" s="23">
        <v>0.55489999999999995</v>
      </c>
      <c r="EY98" s="23">
        <v>0.39910000000000001</v>
      </c>
      <c r="EZ98" s="23">
        <v>0.36</v>
      </c>
      <c r="FA98" s="23">
        <v>0.31</v>
      </c>
      <c r="FB98" s="23">
        <v>0.34</v>
      </c>
      <c r="FC98" s="23">
        <v>0.28999999999999998</v>
      </c>
      <c r="FD98" s="23">
        <v>0.28000000000000003</v>
      </c>
      <c r="FE98" s="23">
        <v>0.26</v>
      </c>
      <c r="FF98" s="23">
        <v>0.24</v>
      </c>
      <c r="FG98" s="23">
        <v>0.26</v>
      </c>
      <c r="FH98" s="23">
        <v>0.28999999999999998</v>
      </c>
      <c r="FI98" s="23"/>
      <c r="FJ98" s="23"/>
    </row>
    <row r="100" spans="1:166" x14ac:dyDescent="0.2">
      <c r="A100" t="s">
        <v>70</v>
      </c>
    </row>
    <row r="101" spans="1:166" x14ac:dyDescent="0.2">
      <c r="A101" s="7" t="s">
        <v>192</v>
      </c>
      <c r="B101" s="7" t="s">
        <v>193</v>
      </c>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v>242</v>
      </c>
      <c r="BI101" s="24"/>
      <c r="BJ101" s="10">
        <v>7113</v>
      </c>
      <c r="BK101" s="10">
        <v>8773</v>
      </c>
      <c r="BL101" s="10">
        <v>3730</v>
      </c>
      <c r="BM101" s="10">
        <v>11274</v>
      </c>
      <c r="BN101" s="10">
        <v>4193</v>
      </c>
      <c r="BO101" s="10">
        <v>3720</v>
      </c>
      <c r="BP101" s="10">
        <v>8615</v>
      </c>
      <c r="BQ101" s="10">
        <v>6279</v>
      </c>
      <c r="BR101" s="10">
        <v>11584</v>
      </c>
      <c r="BS101" s="10">
        <v>13653</v>
      </c>
      <c r="BT101" s="10">
        <v>2116</v>
      </c>
      <c r="BU101" s="10">
        <v>4151</v>
      </c>
      <c r="BV101" s="10">
        <v>3908</v>
      </c>
      <c r="BW101" s="10">
        <v>3908</v>
      </c>
      <c r="BX101" s="10">
        <v>1256</v>
      </c>
      <c r="BY101" s="10">
        <v>6307</v>
      </c>
      <c r="BZ101" s="10">
        <v>1856</v>
      </c>
      <c r="CA101" s="10">
        <v>6201</v>
      </c>
      <c r="CB101" s="10">
        <v>19853</v>
      </c>
      <c r="CC101" s="10">
        <v>6217</v>
      </c>
      <c r="CD101" s="10">
        <v>2796</v>
      </c>
      <c r="CE101" s="10">
        <v>14809</v>
      </c>
      <c r="CF101" s="10">
        <v>2672</v>
      </c>
      <c r="CG101" s="10">
        <v>4250</v>
      </c>
      <c r="CH101" s="10">
        <v>3985</v>
      </c>
      <c r="CI101" s="10">
        <v>14656</v>
      </c>
      <c r="CJ101" s="10">
        <v>4774</v>
      </c>
      <c r="CK101" s="10">
        <v>3503</v>
      </c>
      <c r="CL101" s="10">
        <v>4571</v>
      </c>
      <c r="CM101" s="10">
        <v>10003</v>
      </c>
      <c r="CN101" s="10">
        <v>2584</v>
      </c>
      <c r="CO101" s="10">
        <v>3416</v>
      </c>
      <c r="CP101" s="10">
        <v>7261</v>
      </c>
      <c r="CQ101" s="10">
        <v>15920</v>
      </c>
      <c r="CR101" s="10">
        <v>11135</v>
      </c>
      <c r="CS101" s="10">
        <v>9508</v>
      </c>
      <c r="CT101" s="10">
        <v>10930</v>
      </c>
      <c r="CU101" s="10">
        <v>10053</v>
      </c>
      <c r="CV101" s="10">
        <v>6774</v>
      </c>
      <c r="CW101" s="10">
        <v>685</v>
      </c>
      <c r="CX101" s="10">
        <v>3704</v>
      </c>
      <c r="CY101" s="10">
        <v>15644</v>
      </c>
      <c r="CZ101" s="10">
        <v>6152</v>
      </c>
      <c r="DA101" s="10">
        <v>18318</v>
      </c>
      <c r="DB101" s="10">
        <v>1669</v>
      </c>
      <c r="DC101" s="10">
        <v>0</v>
      </c>
      <c r="DD101" s="10">
        <v>19980</v>
      </c>
      <c r="DE101" s="10">
        <v>10895</v>
      </c>
      <c r="DF101" s="10">
        <v>21897</v>
      </c>
      <c r="DG101" s="10">
        <v>15746</v>
      </c>
      <c r="DH101" s="10">
        <v>11367</v>
      </c>
      <c r="DI101" s="10">
        <v>7092</v>
      </c>
      <c r="DJ101" s="10">
        <v>5984</v>
      </c>
      <c r="DK101" s="10">
        <v>9502</v>
      </c>
      <c r="DL101" s="10">
        <v>2498</v>
      </c>
      <c r="DM101" s="10">
        <v>19670</v>
      </c>
      <c r="DN101" s="10">
        <v>37608</v>
      </c>
      <c r="DO101" s="10">
        <v>19953</v>
      </c>
      <c r="DP101" s="10">
        <v>14468</v>
      </c>
      <c r="DQ101" s="10">
        <v>9434</v>
      </c>
      <c r="DR101" s="10">
        <v>8316</v>
      </c>
      <c r="DS101" s="10">
        <v>15015</v>
      </c>
      <c r="DT101" s="10">
        <v>14736</v>
      </c>
      <c r="DU101" s="10">
        <v>3518</v>
      </c>
      <c r="DV101" s="10">
        <v>3355</v>
      </c>
      <c r="DW101" s="10">
        <v>13164</v>
      </c>
      <c r="DX101" s="10">
        <v>8882</v>
      </c>
      <c r="DY101" s="10">
        <v>5083</v>
      </c>
      <c r="DZ101" s="10">
        <v>19242</v>
      </c>
      <c r="EA101" s="10">
        <v>10786</v>
      </c>
      <c r="EB101" s="10">
        <v>7129</v>
      </c>
      <c r="EC101" s="10">
        <v>14090</v>
      </c>
      <c r="ED101" s="10">
        <v>5032</v>
      </c>
      <c r="EE101" s="10">
        <v>3618</v>
      </c>
      <c r="EF101" s="10">
        <v>19629</v>
      </c>
      <c r="EG101" s="10">
        <v>20309</v>
      </c>
      <c r="EH101" s="10">
        <v>12407</v>
      </c>
      <c r="EI101" s="10">
        <v>13384</v>
      </c>
      <c r="EJ101" s="10">
        <v>15261</v>
      </c>
      <c r="EK101" s="10">
        <v>12268</v>
      </c>
      <c r="EL101" s="10">
        <v>18043</v>
      </c>
      <c r="EM101" s="10">
        <v>18703</v>
      </c>
      <c r="EN101" s="10">
        <v>10601</v>
      </c>
      <c r="EO101" s="10">
        <v>7572</v>
      </c>
      <c r="EP101" s="10">
        <v>17486</v>
      </c>
      <c r="EQ101" s="10">
        <v>23618</v>
      </c>
      <c r="ER101" s="10">
        <v>10889</v>
      </c>
      <c r="ES101" s="10">
        <v>8654</v>
      </c>
      <c r="ET101" s="10">
        <v>21804</v>
      </c>
      <c r="EU101" s="10">
        <v>13720</v>
      </c>
      <c r="EV101" s="10">
        <v>4189</v>
      </c>
      <c r="EW101" s="10">
        <v>9427</v>
      </c>
      <c r="EX101" s="10">
        <v>8087</v>
      </c>
      <c r="EY101" s="10">
        <v>7986</v>
      </c>
      <c r="EZ101" s="10">
        <v>8108</v>
      </c>
      <c r="FA101" s="10">
        <v>8542</v>
      </c>
      <c r="FB101" s="10">
        <v>6071</v>
      </c>
      <c r="FC101" s="10">
        <v>9660</v>
      </c>
      <c r="FD101" s="10">
        <v>11885</v>
      </c>
      <c r="FE101" s="10">
        <v>7434</v>
      </c>
      <c r="FF101" s="10">
        <v>7679</v>
      </c>
      <c r="FG101" s="10">
        <v>8023</v>
      </c>
      <c r="FH101" s="10">
        <v>5556</v>
      </c>
      <c r="FI101" s="10"/>
      <c r="FJ101" s="10"/>
    </row>
    <row r="102" spans="1:166" x14ac:dyDescent="0.2">
      <c r="A102" s="7" t="s">
        <v>194</v>
      </c>
      <c r="B102" s="27" t="s">
        <v>67</v>
      </c>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v>53449</v>
      </c>
      <c r="BI102" s="24"/>
      <c r="BJ102" s="10">
        <v>1644652</v>
      </c>
      <c r="BK102" s="10">
        <v>1967005</v>
      </c>
      <c r="BL102" s="10">
        <v>627276</v>
      </c>
      <c r="BM102" s="10">
        <v>1899899</v>
      </c>
      <c r="BN102" s="10">
        <v>759425</v>
      </c>
      <c r="BO102" s="10">
        <v>701478</v>
      </c>
      <c r="BP102" s="10">
        <v>1728166</v>
      </c>
      <c r="BQ102" s="10">
        <v>1320527</v>
      </c>
      <c r="BR102" s="10">
        <v>2525255</v>
      </c>
      <c r="BS102" s="10">
        <v>3067080</v>
      </c>
      <c r="BT102" s="10">
        <v>507065</v>
      </c>
      <c r="BU102" s="10">
        <v>990415</v>
      </c>
      <c r="BV102" s="10">
        <v>963487</v>
      </c>
      <c r="BW102" s="10">
        <v>940065</v>
      </c>
      <c r="BX102" s="10">
        <v>304957</v>
      </c>
      <c r="BY102" s="10">
        <v>1571610</v>
      </c>
      <c r="BZ102" s="10">
        <v>469721</v>
      </c>
      <c r="CA102" s="10">
        <v>1575504</v>
      </c>
      <c r="CB102" s="10">
        <v>5058093</v>
      </c>
      <c r="CC102" s="10">
        <v>1605211</v>
      </c>
      <c r="CD102" s="10">
        <v>749668</v>
      </c>
      <c r="CE102" s="10">
        <v>3815220</v>
      </c>
      <c r="CF102" s="10">
        <v>693433</v>
      </c>
      <c r="CG102" s="10">
        <v>1090711</v>
      </c>
      <c r="CH102" s="10">
        <v>1019339</v>
      </c>
      <c r="CI102" s="10">
        <v>3711622</v>
      </c>
      <c r="CJ102" s="10">
        <v>1193979</v>
      </c>
      <c r="CK102" s="10">
        <v>835762</v>
      </c>
      <c r="CL102" s="10">
        <v>1047697</v>
      </c>
      <c r="CM102" s="10">
        <v>2178446</v>
      </c>
      <c r="CN102" s="10">
        <v>541660</v>
      </c>
      <c r="CO102" s="10">
        <v>675587</v>
      </c>
      <c r="CP102" s="10">
        <v>873126</v>
      </c>
      <c r="CQ102" s="10">
        <v>2087321</v>
      </c>
      <c r="CR102" s="10">
        <v>1577116</v>
      </c>
      <c r="CS102" s="10">
        <v>1644802</v>
      </c>
      <c r="CT102" s="10">
        <v>1623516</v>
      </c>
      <c r="CU102" s="10">
        <v>1653521</v>
      </c>
      <c r="CV102" s="10">
        <v>1246829</v>
      </c>
      <c r="CW102" s="10">
        <v>135617</v>
      </c>
      <c r="CX102" s="10">
        <v>720285</v>
      </c>
      <c r="CY102" s="10">
        <v>3060274</v>
      </c>
      <c r="CZ102" s="10">
        <v>1217995</v>
      </c>
      <c r="DA102" s="10">
        <v>3715946</v>
      </c>
      <c r="DB102" s="10">
        <v>357712</v>
      </c>
      <c r="DC102" s="10">
        <v>8288</v>
      </c>
      <c r="DD102" s="10">
        <v>4370432</v>
      </c>
      <c r="DE102" s="10">
        <v>2394498</v>
      </c>
      <c r="DF102" s="10">
        <v>4600795</v>
      </c>
      <c r="DG102" s="10">
        <v>3318710</v>
      </c>
      <c r="DH102" s="10">
        <v>2150274</v>
      </c>
      <c r="DI102" s="10">
        <v>1262164</v>
      </c>
      <c r="DJ102" s="10">
        <v>1044671</v>
      </c>
      <c r="DK102" s="10">
        <v>1649521</v>
      </c>
      <c r="DL102" s="10">
        <v>194152</v>
      </c>
      <c r="DM102" s="10">
        <v>2057156</v>
      </c>
      <c r="DN102" s="10">
        <v>4165487</v>
      </c>
      <c r="DO102" s="10">
        <v>2561082</v>
      </c>
      <c r="DP102" s="10">
        <v>2242992</v>
      </c>
      <c r="DQ102" s="10">
        <v>1590339</v>
      </c>
      <c r="DR102" s="10">
        <v>1418740</v>
      </c>
      <c r="DS102" s="10">
        <v>2462602</v>
      </c>
      <c r="DT102" s="10">
        <v>2266764</v>
      </c>
      <c r="DU102" s="10">
        <v>511244</v>
      </c>
      <c r="DV102" s="10">
        <v>469533</v>
      </c>
      <c r="DW102" s="10">
        <v>1516202</v>
      </c>
      <c r="DX102" s="10">
        <v>1075528</v>
      </c>
      <c r="DY102" s="10">
        <v>606990</v>
      </c>
      <c r="DZ102" s="10">
        <v>-1202111</v>
      </c>
      <c r="EA102" s="10">
        <v>263065</v>
      </c>
      <c r="EB102" s="10">
        <v>132334</v>
      </c>
      <c r="EC102" s="10">
        <v>469246</v>
      </c>
      <c r="ED102" s="10">
        <v>252712</v>
      </c>
      <c r="EE102" s="10">
        <v>241757</v>
      </c>
      <c r="EF102" s="10">
        <v>1510023</v>
      </c>
      <c r="EG102" s="10">
        <v>1781153</v>
      </c>
      <c r="EH102" s="10">
        <v>1307847</v>
      </c>
      <c r="EI102" s="10">
        <v>1637283</v>
      </c>
      <c r="EJ102" s="10">
        <v>2006349</v>
      </c>
      <c r="EK102" s="10">
        <v>1683112</v>
      </c>
      <c r="EL102" s="10">
        <v>2543034</v>
      </c>
      <c r="EM102" s="10">
        <v>2678361</v>
      </c>
      <c r="EN102" s="10">
        <v>1543072</v>
      </c>
      <c r="EO102" s="10">
        <v>1124727</v>
      </c>
      <c r="EP102" s="10">
        <v>2594441</v>
      </c>
      <c r="EQ102" s="10">
        <v>3419592</v>
      </c>
      <c r="ER102" s="10">
        <v>1669442</v>
      </c>
      <c r="ES102" s="10">
        <v>1096224</v>
      </c>
      <c r="ET102" s="10">
        <v>2777662</v>
      </c>
      <c r="EU102" s="10">
        <v>544685</v>
      </c>
      <c r="EV102" s="10">
        <v>613808</v>
      </c>
      <c r="EW102" s="10">
        <v>1644648</v>
      </c>
      <c r="EX102" s="10">
        <v>1424667</v>
      </c>
      <c r="EY102" s="10">
        <v>-3982414</v>
      </c>
      <c r="EZ102" s="10">
        <v>-1411514</v>
      </c>
      <c r="FA102" s="10">
        <v>1578428</v>
      </c>
      <c r="FB102" s="10">
        <v>2104462</v>
      </c>
      <c r="FC102" s="10">
        <v>2725935</v>
      </c>
      <c r="FD102" s="10">
        <v>2107270</v>
      </c>
      <c r="FE102" s="10">
        <v>903634</v>
      </c>
      <c r="FF102" s="10">
        <v>1224357</v>
      </c>
      <c r="FG102" s="10">
        <v>1483530</v>
      </c>
      <c r="FH102" s="10">
        <v>1086169</v>
      </c>
      <c r="FI102" s="10"/>
      <c r="FJ102" s="10"/>
    </row>
    <row r="103" spans="1:166" x14ac:dyDescent="0.2">
      <c r="A103" t="s">
        <v>66</v>
      </c>
      <c r="B103" t="s">
        <v>67</v>
      </c>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v>220.86363636363637</v>
      </c>
      <c r="BI103" s="24"/>
      <c r="BJ103" s="22">
        <v>231.21777027976944</v>
      </c>
      <c r="BK103" s="22">
        <v>224.21121623161974</v>
      </c>
      <c r="BL103" s="22">
        <v>168.170509383378</v>
      </c>
      <c r="BM103" s="22">
        <v>168.52040092247648</v>
      </c>
      <c r="BN103" s="22">
        <v>181.11733842117815</v>
      </c>
      <c r="BO103" s="22">
        <v>188.56935483870967</v>
      </c>
      <c r="BP103" s="22">
        <v>200.59965177016832</v>
      </c>
      <c r="BQ103" s="22">
        <v>210.30848861283644</v>
      </c>
      <c r="BR103" s="22">
        <v>217.99507941988949</v>
      </c>
      <c r="BS103" s="22">
        <v>224.64513293781587</v>
      </c>
      <c r="BT103" s="22">
        <v>239.63374291115312</v>
      </c>
      <c r="BU103" s="22">
        <v>238.59672368104071</v>
      </c>
      <c r="BV103" s="22">
        <v>246.54222108495395</v>
      </c>
      <c r="BW103" s="22">
        <v>240.54887410440122</v>
      </c>
      <c r="BX103" s="22">
        <v>242.80015923566879</v>
      </c>
      <c r="BY103" s="22">
        <v>249.18503250356747</v>
      </c>
      <c r="BZ103" s="22">
        <v>253.08243534482759</v>
      </c>
      <c r="CA103" s="22">
        <v>254.07256894049348</v>
      </c>
      <c r="CB103" s="22">
        <v>254.77726288218406</v>
      </c>
      <c r="CC103" s="22">
        <v>258.19704037317035</v>
      </c>
      <c r="CD103" s="22">
        <v>268.12160228898426</v>
      </c>
      <c r="CE103" s="22">
        <v>257.62846917415084</v>
      </c>
      <c r="CF103" s="22">
        <v>259.5183383233533</v>
      </c>
      <c r="CG103" s="22">
        <v>256.63788235294118</v>
      </c>
      <c r="CH103" s="22">
        <v>255.79397741530741</v>
      </c>
      <c r="CI103" s="22">
        <v>253.24931768558952</v>
      </c>
      <c r="CJ103" s="22">
        <v>250.10033514872225</v>
      </c>
      <c r="CK103" s="22">
        <v>238.58464173565514</v>
      </c>
      <c r="CL103" s="22">
        <v>229.20520673813169</v>
      </c>
      <c r="CM103" s="22">
        <v>217.77926622013396</v>
      </c>
      <c r="CN103" s="22">
        <v>209.62074303405572</v>
      </c>
      <c r="CO103" s="22">
        <v>197.77137002341919</v>
      </c>
      <c r="CP103" s="22">
        <v>120.24872607078915</v>
      </c>
      <c r="CQ103" s="22">
        <v>131.11312814070351</v>
      </c>
      <c r="CR103" s="22">
        <v>141.635922766053</v>
      </c>
      <c r="CS103" s="22">
        <v>172.99137568363483</v>
      </c>
      <c r="CT103" s="22">
        <v>148.53760292772188</v>
      </c>
      <c r="CU103" s="22">
        <v>164.48035412314732</v>
      </c>
      <c r="CV103" s="22">
        <v>184.06096840862119</v>
      </c>
      <c r="CW103" s="22">
        <v>197.98102189781022</v>
      </c>
      <c r="CX103" s="22">
        <v>194.46139308855291</v>
      </c>
      <c r="CY103" s="22">
        <v>195.61966249041166</v>
      </c>
      <c r="CZ103" s="22">
        <v>197.98358257477244</v>
      </c>
      <c r="DA103" s="22">
        <v>202.85762637842558</v>
      </c>
      <c r="DB103" s="22">
        <v>214.32714200119833</v>
      </c>
      <c r="DC103" s="22">
        <v>0</v>
      </c>
      <c r="DD103" s="22">
        <v>218.74034034034034</v>
      </c>
      <c r="DE103" s="22">
        <v>219.77953189536484</v>
      </c>
      <c r="DF103" s="22">
        <v>210.11074576425995</v>
      </c>
      <c r="DG103" s="22">
        <v>210.76527372030992</v>
      </c>
      <c r="DH103" s="22">
        <v>189.16811823700183</v>
      </c>
      <c r="DI103" s="22">
        <v>177.97010716300056</v>
      </c>
      <c r="DJ103" s="22">
        <v>174.57737299465239</v>
      </c>
      <c r="DK103" s="22">
        <v>173.59724268575036</v>
      </c>
      <c r="DL103" s="22">
        <v>77.72297838270616</v>
      </c>
      <c r="DM103" s="22">
        <v>104.58342653787494</v>
      </c>
      <c r="DN103" s="22">
        <v>110.76066262497341</v>
      </c>
      <c r="DO103" s="22">
        <v>128.35573597955195</v>
      </c>
      <c r="DP103" s="22">
        <v>155.03124136024329</v>
      </c>
      <c r="DQ103" s="22">
        <v>168.57525969896119</v>
      </c>
      <c r="DR103" s="22">
        <v>170.6036556036556</v>
      </c>
      <c r="DS103" s="22">
        <v>164.0094572094572</v>
      </c>
      <c r="DT103" s="22">
        <v>153.82491856677524</v>
      </c>
      <c r="DU103" s="22">
        <v>145.32234223990903</v>
      </c>
      <c r="DV103" s="22">
        <v>139.95022354694487</v>
      </c>
      <c r="DW103" s="22">
        <v>115.17790945001519</v>
      </c>
      <c r="DX103" s="22">
        <v>121.09074532762891</v>
      </c>
      <c r="DY103" s="22">
        <v>119.41569939012395</v>
      </c>
      <c r="DZ103" s="22">
        <v>-62.473287600041573</v>
      </c>
      <c r="EA103" s="22">
        <v>24.389486371221956</v>
      </c>
      <c r="EB103" s="22">
        <v>18.56277177724786</v>
      </c>
      <c r="EC103" s="22">
        <v>33.303477643718949</v>
      </c>
      <c r="ED103" s="22">
        <v>50.220985691573929</v>
      </c>
      <c r="EE103" s="22">
        <v>66.820619126589278</v>
      </c>
      <c r="EF103" s="22">
        <v>76.928167507259673</v>
      </c>
      <c r="EG103" s="22">
        <v>87.702644147914711</v>
      </c>
      <c r="EH103" s="22">
        <v>105.41202546949303</v>
      </c>
      <c r="EI103" s="22">
        <v>122.33136580992229</v>
      </c>
      <c r="EJ103" s="22">
        <v>131.46903872616474</v>
      </c>
      <c r="EK103" s="22">
        <v>137.19530485816759</v>
      </c>
      <c r="EL103" s="22">
        <v>140.94296957268747</v>
      </c>
      <c r="EM103" s="22">
        <v>143.20488691653745</v>
      </c>
      <c r="EN103" s="22">
        <v>145.55909819828318</v>
      </c>
      <c r="EO103" s="22">
        <v>148.53763866877972</v>
      </c>
      <c r="EP103" s="22">
        <v>148.37246940409472</v>
      </c>
      <c r="EQ103" s="22">
        <v>144.78753493098483</v>
      </c>
      <c r="ER103" s="22">
        <v>153.3145376067591</v>
      </c>
      <c r="ES103" s="22">
        <v>126.67252137739773</v>
      </c>
      <c r="ET103" s="22">
        <v>127.39231333700239</v>
      </c>
      <c r="EU103" s="22">
        <v>39.700072886297377</v>
      </c>
      <c r="EV103" s="22">
        <v>146.52852709477202</v>
      </c>
      <c r="EW103" s="22">
        <v>174.46144054312083</v>
      </c>
      <c r="EX103" s="22">
        <v>176.167552862619</v>
      </c>
      <c r="EY103" s="22">
        <v>-498.67443025294267</v>
      </c>
      <c r="EZ103" s="22">
        <v>-174.08904785397138</v>
      </c>
      <c r="FA103" s="22">
        <v>184.78435963474595</v>
      </c>
      <c r="FB103" s="22">
        <v>346.64173941690001</v>
      </c>
      <c r="FC103" s="22">
        <v>282.18788819875778</v>
      </c>
      <c r="FD103" s="22">
        <v>177.30500631047539</v>
      </c>
      <c r="FE103" s="22">
        <v>121.55421038471886</v>
      </c>
      <c r="FF103" s="22">
        <v>159.44224508399532</v>
      </c>
      <c r="FG103" s="22">
        <v>184.90963479995014</v>
      </c>
      <c r="FH103" s="22">
        <v>195.4947804175666</v>
      </c>
      <c r="FI103" s="22"/>
      <c r="FJ103" s="22"/>
    </row>
    <row r="104" spans="1:166" x14ac:dyDescent="0.2">
      <c r="A104" t="s">
        <v>195</v>
      </c>
      <c r="B104" t="s">
        <v>67</v>
      </c>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v>221.52</v>
      </c>
      <c r="BI104" s="24"/>
      <c r="BJ104" s="22">
        <v>223.31</v>
      </c>
      <c r="BK104" s="22">
        <v>161.11000000000001</v>
      </c>
      <c r="BL104" s="22">
        <v>167.69</v>
      </c>
      <c r="BM104" s="22">
        <v>178.02</v>
      </c>
      <c r="BN104" s="22">
        <v>185.07</v>
      </c>
      <c r="BO104" s="22">
        <v>197.84</v>
      </c>
      <c r="BP104" s="22">
        <v>207.61</v>
      </c>
      <c r="BQ104" s="22">
        <v>216.82</v>
      </c>
      <c r="BR104" s="22">
        <v>223.3</v>
      </c>
      <c r="BS104" s="22">
        <v>230.03</v>
      </c>
      <c r="BT104" s="22">
        <v>233.23</v>
      </c>
      <c r="BU104" s="22">
        <v>235.84</v>
      </c>
      <c r="BV104" s="22">
        <v>237.91</v>
      </c>
      <c r="BW104" s="22">
        <v>238.92</v>
      </c>
      <c r="BX104" s="22">
        <v>243.94</v>
      </c>
      <c r="BY104" s="22">
        <v>246.88</v>
      </c>
      <c r="BZ104" s="22">
        <v>250.87</v>
      </c>
      <c r="CA104" s="22">
        <v>253.88</v>
      </c>
      <c r="CB104" s="22">
        <v>256.64</v>
      </c>
      <c r="CC104" s="22">
        <v>253.76</v>
      </c>
      <c r="CD104" s="22">
        <v>257.13</v>
      </c>
      <c r="CE104" s="22">
        <v>257.58999999999997</v>
      </c>
      <c r="CF104" s="22">
        <v>255.42</v>
      </c>
      <c r="CG104" s="22">
        <v>254.61</v>
      </c>
      <c r="CH104" s="22">
        <v>252.83</v>
      </c>
      <c r="CI104" s="22">
        <v>249.05</v>
      </c>
      <c r="CJ104" s="22">
        <v>236.85</v>
      </c>
      <c r="CK104" s="22">
        <v>224.45</v>
      </c>
      <c r="CL104" s="22">
        <v>217.13</v>
      </c>
      <c r="CM104" s="22">
        <v>208.18</v>
      </c>
      <c r="CN104" s="22">
        <v>196.21</v>
      </c>
      <c r="CO104" s="22">
        <v>119.43</v>
      </c>
      <c r="CP104" s="22">
        <v>130.80000000000001</v>
      </c>
      <c r="CQ104" s="22">
        <v>141.12</v>
      </c>
      <c r="CR104" s="22">
        <v>153.97</v>
      </c>
      <c r="CS104" s="22">
        <v>164.12</v>
      </c>
      <c r="CT104" s="22">
        <v>163.61000000000001</v>
      </c>
      <c r="CU104" s="22">
        <v>182.03</v>
      </c>
      <c r="CV104" s="22">
        <v>192.5</v>
      </c>
      <c r="CW104" s="22">
        <v>193.51</v>
      </c>
      <c r="CX104" s="22">
        <v>195.07</v>
      </c>
      <c r="CY104" s="22">
        <v>196.71</v>
      </c>
      <c r="CZ104" s="22">
        <v>202.41</v>
      </c>
      <c r="DA104" s="22">
        <v>209.8</v>
      </c>
      <c r="DB104" s="22">
        <v>214.76</v>
      </c>
      <c r="DC104" s="22">
        <v>217.52</v>
      </c>
      <c r="DD104" s="22">
        <v>218.83</v>
      </c>
      <c r="DE104" s="22">
        <v>210.29</v>
      </c>
      <c r="DF104" s="22">
        <v>209.38</v>
      </c>
      <c r="DG104" s="22">
        <v>185.88</v>
      </c>
      <c r="DH104" s="22">
        <v>171.79</v>
      </c>
      <c r="DI104" s="22">
        <v>171.59</v>
      </c>
      <c r="DJ104" s="22">
        <v>171.38</v>
      </c>
      <c r="DK104" s="22">
        <v>69.19</v>
      </c>
      <c r="DL104" s="22">
        <v>103.02</v>
      </c>
      <c r="DM104" s="22">
        <v>110.27</v>
      </c>
      <c r="DN104" s="22">
        <v>127.09</v>
      </c>
      <c r="DO104" s="22">
        <v>153.59</v>
      </c>
      <c r="DP104" s="22">
        <v>166.27</v>
      </c>
      <c r="DQ104" s="22">
        <v>167.05</v>
      </c>
      <c r="DR104" s="22">
        <v>161.56</v>
      </c>
      <c r="DS104" s="22">
        <v>151.5</v>
      </c>
      <c r="DT104" s="22">
        <v>140.53</v>
      </c>
      <c r="DU104" s="22">
        <v>168.68</v>
      </c>
      <c r="DV104" s="22">
        <v>121.35</v>
      </c>
      <c r="DW104" s="22">
        <v>119.86</v>
      </c>
      <c r="DX104" s="22">
        <v>119.14</v>
      </c>
      <c r="DY104" s="22">
        <v>11.35</v>
      </c>
      <c r="DZ104" s="22">
        <v>24.44</v>
      </c>
      <c r="EA104" s="22">
        <v>17.84</v>
      </c>
      <c r="EB104" s="22">
        <v>32.85</v>
      </c>
      <c r="EC104" s="22">
        <v>48.49</v>
      </c>
      <c r="ED104" s="22">
        <v>64.290000000000006</v>
      </c>
      <c r="EE104" s="22">
        <v>76.59</v>
      </c>
      <c r="EF104" s="22">
        <v>87.34</v>
      </c>
      <c r="EG104" s="22">
        <v>104.71</v>
      </c>
      <c r="EH104" s="22">
        <v>121.78</v>
      </c>
      <c r="EI104" s="22">
        <v>130.57</v>
      </c>
      <c r="EJ104" s="22">
        <v>136.69999999999999</v>
      </c>
      <c r="EK104" s="22">
        <v>140.19</v>
      </c>
      <c r="EL104" s="22">
        <v>143.15</v>
      </c>
      <c r="EM104" s="22">
        <v>145.18</v>
      </c>
      <c r="EN104" s="22">
        <v>148.18</v>
      </c>
      <c r="EO104" s="22">
        <v>148.28</v>
      </c>
      <c r="EP104" s="22">
        <v>144.66999999999999</v>
      </c>
      <c r="EQ104" s="22">
        <v>151.76</v>
      </c>
      <c r="ER104" s="22">
        <v>157.27000000000001</v>
      </c>
      <c r="ES104" s="22">
        <v>154.13</v>
      </c>
      <c r="ET104" s="22">
        <v>150.38999999999999</v>
      </c>
      <c r="EU104" s="22">
        <v>149.06</v>
      </c>
      <c r="EV104" s="22">
        <v>166.29</v>
      </c>
      <c r="EW104" s="22">
        <v>166.46</v>
      </c>
      <c r="EX104" s="22">
        <v>295.45</v>
      </c>
      <c r="EY104" s="22">
        <v>-82.03</v>
      </c>
      <c r="EZ104" s="22">
        <v>176.75</v>
      </c>
      <c r="FA104" s="22">
        <v>286.82</v>
      </c>
      <c r="FB104" s="22">
        <v>252.43</v>
      </c>
      <c r="FC104" s="22">
        <v>173.65</v>
      </c>
      <c r="FD104" s="22">
        <v>132.47999999999999</v>
      </c>
      <c r="FE104" s="22">
        <v>146.19</v>
      </c>
      <c r="FF104" s="22">
        <v>178.35</v>
      </c>
      <c r="FG104" s="22">
        <v>189.01</v>
      </c>
      <c r="FH104" s="22">
        <v>188.75</v>
      </c>
      <c r="FI104" s="22"/>
      <c r="FJ104" s="22"/>
    </row>
    <row r="105" spans="1:166" x14ac:dyDescent="0.2">
      <c r="A105" t="s">
        <v>196</v>
      </c>
      <c r="B105" t="s">
        <v>197</v>
      </c>
      <c r="AA105" s="23"/>
      <c r="AB105" s="23"/>
      <c r="AC105" s="23"/>
      <c r="AD105" s="23"/>
      <c r="AE105" s="23"/>
      <c r="AF105" s="23"/>
      <c r="AG105" s="23"/>
      <c r="AH105" s="23"/>
      <c r="AI105" s="23"/>
      <c r="AJ105" s="23"/>
      <c r="AK105" s="23"/>
      <c r="AL105" s="23"/>
      <c r="AM105" s="23"/>
      <c r="AN105" s="23"/>
      <c r="AO105" s="23"/>
      <c r="AP105" s="23"/>
      <c r="AQ105" s="23"/>
      <c r="AR105" s="23"/>
      <c r="AS105" s="23"/>
      <c r="AT105" s="23"/>
      <c r="AU105" s="23"/>
      <c r="AV105" s="23"/>
      <c r="AW105" s="23"/>
      <c r="AX105" s="23"/>
      <c r="AY105" s="23"/>
      <c r="AZ105" s="23"/>
      <c r="BA105" s="23"/>
      <c r="BB105" s="23"/>
      <c r="BC105" s="23"/>
      <c r="BD105" s="23"/>
      <c r="BE105" s="23"/>
      <c r="BF105" s="23"/>
      <c r="BG105" s="23"/>
      <c r="BH105" s="23">
        <v>3.8532999999999999</v>
      </c>
      <c r="BI105" s="24"/>
      <c r="BJ105" s="23">
        <v>0.83579999999999999</v>
      </c>
      <c r="BK105" s="23">
        <v>0.76729999999999998</v>
      </c>
      <c r="BL105" s="23">
        <v>1.8041</v>
      </c>
      <c r="BM105" s="23">
        <v>0.4778</v>
      </c>
      <c r="BN105" s="23">
        <v>0.73860000000000003</v>
      </c>
      <c r="BO105" s="23">
        <v>0.87109999999999999</v>
      </c>
      <c r="BP105" s="23">
        <v>0.62980000000000003</v>
      </c>
      <c r="BQ105" s="23">
        <v>0.77949999999999997</v>
      </c>
      <c r="BR105" s="23">
        <v>0.64929999999999999</v>
      </c>
      <c r="BS105" s="23">
        <v>0.60509999999999997</v>
      </c>
      <c r="BT105" s="23">
        <v>1.7346999999999999</v>
      </c>
      <c r="BU105" s="23">
        <v>1.0928</v>
      </c>
      <c r="BV105" s="23">
        <v>1.0858000000000001</v>
      </c>
      <c r="BW105" s="23">
        <v>1.0423</v>
      </c>
      <c r="BX105" s="23">
        <v>5.0674999999999999</v>
      </c>
      <c r="BY105" s="23">
        <v>0.88590000000000002</v>
      </c>
      <c r="BZ105" s="23">
        <v>2.1158000000000001</v>
      </c>
      <c r="CA105" s="23">
        <v>1.1825000000000001</v>
      </c>
      <c r="CB105" s="23">
        <v>0.74070000000000003</v>
      </c>
      <c r="CC105" s="23">
        <v>0.99450000000000005</v>
      </c>
      <c r="CD105" s="23">
        <v>1.5794999999999999</v>
      </c>
      <c r="CE105" s="23">
        <v>0.67469999999999997</v>
      </c>
      <c r="CF105" s="23">
        <v>1.5880000000000001</v>
      </c>
      <c r="CG105" s="23">
        <v>1.0783</v>
      </c>
      <c r="CH105" s="23">
        <v>1.0749</v>
      </c>
      <c r="CI105" s="23">
        <v>0.80879999999999996</v>
      </c>
      <c r="CJ105" s="23">
        <v>0.95599999999999996</v>
      </c>
      <c r="CK105" s="23">
        <v>1.0257000000000001</v>
      </c>
      <c r="CL105" s="23">
        <v>0.98899999999999999</v>
      </c>
      <c r="CM105" s="23">
        <v>0.62329999999999997</v>
      </c>
      <c r="CN105" s="23">
        <v>1.1347</v>
      </c>
      <c r="CO105" s="23">
        <v>0.93569999999999998</v>
      </c>
      <c r="CP105" s="23">
        <v>0.4375</v>
      </c>
      <c r="CQ105" s="23">
        <v>0.43390000000000001</v>
      </c>
      <c r="CR105" s="23">
        <v>0.47360000000000002</v>
      </c>
      <c r="CS105" s="23">
        <v>0.5978</v>
      </c>
      <c r="CT105" s="23">
        <v>0.50509999999999999</v>
      </c>
      <c r="CU105" s="23">
        <v>0.57599999999999996</v>
      </c>
      <c r="CV105" s="23">
        <v>0.6542</v>
      </c>
      <c r="CW105" s="23">
        <v>-1.079</v>
      </c>
      <c r="CX105" s="23">
        <v>0.78779999999999994</v>
      </c>
      <c r="CY105" s="23">
        <v>0.55569999999999997</v>
      </c>
      <c r="CZ105" s="23">
        <v>0.71379999999999999</v>
      </c>
      <c r="DA105" s="23">
        <v>0.61829999999999996</v>
      </c>
      <c r="DB105" s="23">
        <v>1.0147999999999999</v>
      </c>
      <c r="DC105" s="23">
        <v>-5.6300000000000003E-2</v>
      </c>
      <c r="DD105" s="23">
        <v>0.66220000000000001</v>
      </c>
      <c r="DE105" s="23">
        <v>0.71430000000000005</v>
      </c>
      <c r="DF105" s="23">
        <v>0.63649999999999995</v>
      </c>
      <c r="DG105" s="23">
        <v>0.64039999999999997</v>
      </c>
      <c r="DH105" s="23">
        <v>0.59150000000000003</v>
      </c>
      <c r="DI105" s="23">
        <v>0.62439999999999996</v>
      </c>
      <c r="DJ105" s="23">
        <v>0.63229999999999997</v>
      </c>
      <c r="DK105" s="23">
        <v>0.47349999999999998</v>
      </c>
      <c r="DL105" s="23">
        <v>0.39179999999999998</v>
      </c>
      <c r="DM105" s="23">
        <v>0.32100000000000001</v>
      </c>
      <c r="DN105" s="23">
        <v>0.32050000000000001</v>
      </c>
      <c r="DO105" s="23">
        <v>0.3841</v>
      </c>
      <c r="DP105" s="23">
        <v>0.4844</v>
      </c>
      <c r="DQ105" s="23">
        <v>0.56030000000000002</v>
      </c>
      <c r="DR105" s="23">
        <v>0.58830000000000005</v>
      </c>
      <c r="DS105" s="23">
        <v>0.52559999999999996</v>
      </c>
      <c r="DT105" s="23">
        <v>0.49049999999999999</v>
      </c>
      <c r="DU105" s="23">
        <v>0.15290000000000001</v>
      </c>
      <c r="DV105" s="23">
        <v>0.59430000000000005</v>
      </c>
      <c r="DW105" s="23">
        <v>0.30919999999999997</v>
      </c>
      <c r="DX105" s="23">
        <v>0.3967</v>
      </c>
      <c r="DY105" s="23">
        <v>0.44379999999999997</v>
      </c>
      <c r="DZ105" s="23">
        <v>-0.1913</v>
      </c>
      <c r="EA105" s="23">
        <v>0.08</v>
      </c>
      <c r="EB105" s="23">
        <v>6.5299999999999997E-2</v>
      </c>
      <c r="EC105" s="23">
        <v>0.10489999999999999</v>
      </c>
      <c r="ED105" s="23">
        <v>0.18809999999999999</v>
      </c>
      <c r="EE105" s="23">
        <v>0.2838</v>
      </c>
      <c r="EF105" s="23">
        <v>0.2344</v>
      </c>
      <c r="EG105" s="23">
        <v>0.27239999999999998</v>
      </c>
      <c r="EH105" s="23">
        <v>0.33639999999999998</v>
      </c>
      <c r="EI105" s="23">
        <v>0.35549999999999998</v>
      </c>
      <c r="EJ105" s="23">
        <v>0.40560000000000002</v>
      </c>
      <c r="EK105" s="23">
        <v>0.43280000000000002</v>
      </c>
      <c r="EL105" s="23">
        <v>0.43090000000000001</v>
      </c>
      <c r="EM105" s="23">
        <v>0.4415</v>
      </c>
      <c r="EN105" s="23">
        <v>0.46870000000000001</v>
      </c>
      <c r="EO105" s="23">
        <v>0.50460000000000005</v>
      </c>
      <c r="EP105" s="23">
        <v>0.45750000000000002</v>
      </c>
      <c r="EQ105" s="23">
        <v>0.441</v>
      </c>
      <c r="ER105" s="23">
        <v>0.4864</v>
      </c>
      <c r="ES105" s="23">
        <v>0.3548</v>
      </c>
      <c r="ET105" s="23">
        <v>0.33739999999999998</v>
      </c>
      <c r="EU105" s="23">
        <v>7.1000000000000004E-3</v>
      </c>
      <c r="EV105" s="23">
        <v>0.28870000000000001</v>
      </c>
      <c r="EW105" s="23">
        <v>0.28599999999999998</v>
      </c>
      <c r="EX105" s="23">
        <v>0.29270000000000002</v>
      </c>
      <c r="EY105" s="23">
        <v>-0.82030000000000003</v>
      </c>
      <c r="EZ105" s="23">
        <v>-0.28000000000000003</v>
      </c>
      <c r="FA105" s="23">
        <v>0.3</v>
      </c>
      <c r="FB105" s="23">
        <v>0.56999999999999995</v>
      </c>
      <c r="FC105" s="23">
        <v>0.48</v>
      </c>
      <c r="FD105" s="23">
        <v>0.32</v>
      </c>
      <c r="FE105" s="23">
        <v>0.2</v>
      </c>
      <c r="FF105" s="23">
        <v>0.26</v>
      </c>
      <c r="FG105" s="23">
        <v>0.3</v>
      </c>
      <c r="FH105" s="23">
        <v>0.32</v>
      </c>
      <c r="FI105" s="23"/>
      <c r="FJ105" s="23"/>
    </row>
    <row r="107" spans="1:166" x14ac:dyDescent="0.2">
      <c r="A107" t="s">
        <v>198</v>
      </c>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row>
    <row r="108" spans="1:166" x14ac:dyDescent="0.2">
      <c r="A108" t="s">
        <v>199</v>
      </c>
      <c r="B108" t="s">
        <v>200</v>
      </c>
      <c r="C108" s="30">
        <v>6.4829999999999999E-2</v>
      </c>
      <c r="D108" s="30">
        <v>6.6769999999999996E-2</v>
      </c>
      <c r="E108" s="30">
        <v>6.2740000000000004E-2</v>
      </c>
      <c r="F108" s="30">
        <v>6.8159999999999998E-2</v>
      </c>
      <c r="G108" s="30">
        <v>7.0260000000000003E-2</v>
      </c>
      <c r="H108" s="30">
        <v>7.4209999999999998E-2</v>
      </c>
      <c r="I108" s="30">
        <v>7.553E-2</v>
      </c>
      <c r="J108" s="30">
        <v>7.5630000000000003E-2</v>
      </c>
      <c r="K108" s="30">
        <v>7.3969999999999994E-2</v>
      </c>
      <c r="L108" s="30">
        <v>6.3450000000000006E-2</v>
      </c>
      <c r="M108" s="30">
        <v>5.6860000000000001E-2</v>
      </c>
      <c r="N108" s="30">
        <v>4.9189999999999998E-2</v>
      </c>
      <c r="O108" s="30">
        <v>4.7780000000000003E-2</v>
      </c>
      <c r="P108" s="30">
        <v>5.1990000000000001E-2</v>
      </c>
      <c r="Q108" s="30">
        <v>4.8890000000000003E-2</v>
      </c>
      <c r="R108" s="30">
        <v>5.169E-2</v>
      </c>
      <c r="S108" s="30">
        <v>5.5590000000000001E-2</v>
      </c>
      <c r="T108" s="30">
        <v>6.1420000000000002E-2</v>
      </c>
      <c r="U108" s="30">
        <v>7.1050000000000002E-2</v>
      </c>
      <c r="V108" s="30">
        <v>8.0320000000000003E-2</v>
      </c>
      <c r="W108" s="30">
        <v>8.4459999999999993E-2</v>
      </c>
      <c r="X108" s="30">
        <v>8.8539999999999994E-2</v>
      </c>
      <c r="Y108" s="30">
        <v>8.5169999999999996E-2</v>
      </c>
      <c r="Z108" s="30">
        <v>8.8950000000000001E-2</v>
      </c>
      <c r="AA108" s="30">
        <v>9.7320000000000004E-2</v>
      </c>
      <c r="AB108" s="30">
        <v>0.11192000000000001</v>
      </c>
      <c r="AC108" s="30">
        <v>0.11423</v>
      </c>
      <c r="AD108" s="30">
        <v>0.1154</v>
      </c>
      <c r="AE108" s="30">
        <v>0.12576000000000001</v>
      </c>
      <c r="AF108" s="30">
        <v>0.13969999999999999</v>
      </c>
      <c r="AG108" s="30">
        <v>0.10444000000000001</v>
      </c>
      <c r="AH108" s="30">
        <v>0.11909</v>
      </c>
      <c r="AI108" s="30">
        <v>0.12790000000000001</v>
      </c>
      <c r="AJ108" s="30">
        <v>0.11568000000000001</v>
      </c>
      <c r="AK108" s="30">
        <v>9.1249999999999998E-2</v>
      </c>
      <c r="AL108" s="30">
        <v>5.1319999999999998E-2</v>
      </c>
      <c r="AM108" s="30">
        <v>2.2450000000000001E-2</v>
      </c>
      <c r="AN108" s="30">
        <v>-3.2200000000000002E-3</v>
      </c>
      <c r="AO108" s="30">
        <v>-1.1339999999999999E-2</v>
      </c>
      <c r="AP108" s="30">
        <v>-1.4290000000000001E-2</v>
      </c>
      <c r="AQ108" s="30">
        <v>-1.5100000000000001E-2</v>
      </c>
      <c r="AR108" s="30">
        <v>-1.025E-2</v>
      </c>
      <c r="AS108" s="30">
        <v>5.1000000000000004E-4</v>
      </c>
      <c r="AT108" s="30">
        <v>1.8839999999999999E-2</v>
      </c>
      <c r="AU108" s="30">
        <v>2.844E-2</v>
      </c>
      <c r="AV108" s="30">
        <v>3.1489999999999997E-2</v>
      </c>
      <c r="AW108" s="30">
        <v>2.785E-2</v>
      </c>
      <c r="AX108" s="30">
        <v>2.724E-2</v>
      </c>
      <c r="AY108" s="30">
        <v>2.6069999999999999E-2</v>
      </c>
      <c r="AZ108" s="30">
        <v>3.1449999999999999E-2</v>
      </c>
      <c r="BA108" s="30">
        <v>4.3119999999999999E-2</v>
      </c>
      <c r="BB108" s="30">
        <v>3.4689999999999999E-2</v>
      </c>
      <c r="BC108" s="30">
        <v>4.7329999999999997E-2</v>
      </c>
      <c r="BD108" s="30">
        <v>4.505E-2</v>
      </c>
      <c r="BE108" s="30">
        <v>4.6989999999999997E-2</v>
      </c>
      <c r="BF108" s="30">
        <v>5.101E-2</v>
      </c>
      <c r="BG108" s="30">
        <v>5.1569999999999998E-2</v>
      </c>
      <c r="BH108" s="30">
        <v>4.7489999999999997E-2</v>
      </c>
      <c r="BI108" s="30">
        <v>4.761E-2</v>
      </c>
      <c r="BJ108" s="30">
        <v>4.743E-2</v>
      </c>
      <c r="BK108" s="30">
        <v>5.833E-2</v>
      </c>
      <c r="BL108" s="30">
        <v>6.6839999999999997E-2</v>
      </c>
      <c r="BM108" s="30">
        <v>7.6380000000000003E-2</v>
      </c>
      <c r="BN108" s="30">
        <v>8.695E-2</v>
      </c>
      <c r="BO108" s="30">
        <v>9.8909999999999998E-2</v>
      </c>
      <c r="BP108" s="30">
        <v>0.10777</v>
      </c>
      <c r="BQ108" s="30">
        <v>0.11473999999999999</v>
      </c>
      <c r="BR108" s="30">
        <v>0.11719</v>
      </c>
      <c r="BS108" s="30">
        <v>0.1162</v>
      </c>
      <c r="BT108" s="30">
        <v>0.11987</v>
      </c>
      <c r="BU108" s="30">
        <v>0.13450000000000001</v>
      </c>
      <c r="BV108" s="30">
        <v>0.13986999999999999</v>
      </c>
      <c r="BW108" s="30">
        <v>0.11428000000000001</v>
      </c>
      <c r="BX108" s="30">
        <v>0.10924</v>
      </c>
      <c r="BY108" s="30">
        <v>0.1153</v>
      </c>
      <c r="BZ108" s="30">
        <v>0.11600000000000001</v>
      </c>
      <c r="CA108" s="30">
        <v>0.13122</v>
      </c>
      <c r="CB108" s="30">
        <v>0.13274</v>
      </c>
      <c r="CC108" s="30">
        <v>0.12917000000000001</v>
      </c>
      <c r="CD108" s="30">
        <v>0.12332</v>
      </c>
      <c r="CE108" s="30">
        <v>7.0830000000000004E-2</v>
      </c>
      <c r="CF108" s="30">
        <v>7.0230000000000001E-2</v>
      </c>
      <c r="CG108" s="30">
        <v>5.8279999999999998E-2</v>
      </c>
      <c r="CH108" s="30">
        <v>5.0290000000000001E-2</v>
      </c>
      <c r="CI108" s="30">
        <v>5.885E-2</v>
      </c>
      <c r="CJ108" s="30">
        <v>7.6740000000000003E-2</v>
      </c>
      <c r="CK108" s="30">
        <v>8.1129999999999994E-2</v>
      </c>
      <c r="CL108" s="30">
        <v>5.602E-2</v>
      </c>
      <c r="CM108" s="30">
        <v>5.6309999999999999E-2</v>
      </c>
      <c r="CN108" s="30">
        <v>5.5019999999999999E-2</v>
      </c>
      <c r="CO108" s="30">
        <v>5.4219999999999997E-2</v>
      </c>
      <c r="CP108" s="30">
        <v>5.8439999999999999E-2</v>
      </c>
      <c r="CQ108" s="30">
        <v>4.6399999999999997E-2</v>
      </c>
      <c r="CR108" s="30">
        <v>5.5210000000000002E-2</v>
      </c>
      <c r="CS108" s="30">
        <v>5.4059999999999997E-2</v>
      </c>
      <c r="CT108" s="30">
        <v>5.0869999999999999E-2</v>
      </c>
      <c r="CU108" s="30">
        <v>5.9459999999999999E-2</v>
      </c>
      <c r="CV108" s="30">
        <v>7.3380000000000001E-2</v>
      </c>
      <c r="CW108" s="30">
        <v>5.978E-2</v>
      </c>
      <c r="CX108" s="30">
        <v>6.0569999999999999E-2</v>
      </c>
      <c r="CY108" s="30">
        <v>5.5410000000000001E-2</v>
      </c>
      <c r="CZ108" s="30">
        <v>5.6849999999999998E-2</v>
      </c>
      <c r="DA108" s="30">
        <v>5.7209999999999997E-2</v>
      </c>
      <c r="DB108" s="30">
        <v>5.901E-2</v>
      </c>
      <c r="DC108" s="30">
        <v>5.9880000000000003E-2</v>
      </c>
      <c r="DD108" s="30">
        <v>5.1549999999999999E-2</v>
      </c>
      <c r="DE108" s="30">
        <v>3.6940000000000001E-2</v>
      </c>
      <c r="DF108" s="30">
        <v>2.6589999999999999E-2</v>
      </c>
      <c r="DG108" s="30">
        <v>1.065E-2</v>
      </c>
      <c r="DH108" s="30">
        <v>-7.5500000000000003E-3</v>
      </c>
      <c r="DI108" s="30">
        <v>-1.8630000000000001E-2</v>
      </c>
      <c r="DJ108" s="30">
        <v>-1.1509999999999999E-2</v>
      </c>
      <c r="DK108" s="30">
        <v>-1.9310000000000001E-2</v>
      </c>
      <c r="DL108" s="30">
        <v>-1.6240000000000001E-2</v>
      </c>
      <c r="DM108" s="30">
        <v>-9.9699999999999997E-3</v>
      </c>
      <c r="DN108" s="30">
        <v>-1.6729999999999998E-2</v>
      </c>
      <c r="DO108" s="30">
        <v>-1.3429999999999999E-2</v>
      </c>
      <c r="DP108" s="30">
        <v>-2.793E-2</v>
      </c>
      <c r="DQ108" s="30">
        <v>-3.1789999999999999E-2</v>
      </c>
      <c r="DR108" s="30">
        <v>-3.3529999999999997E-2</v>
      </c>
      <c r="DS108" s="30">
        <v>-3.7479999999999999E-2</v>
      </c>
      <c r="DT108" s="30">
        <v>-4.6370000000000001E-2</v>
      </c>
      <c r="DU108" s="30">
        <v>-5.4980000000000001E-2</v>
      </c>
      <c r="DV108" s="30">
        <v>-5.3929999999999999E-2</v>
      </c>
      <c r="DW108" s="30">
        <v>-5.527E-2</v>
      </c>
      <c r="DX108" s="30">
        <v>-4.6510000000000003E-2</v>
      </c>
      <c r="DY108" s="30">
        <v>-3.8539999999999998E-2</v>
      </c>
      <c r="DZ108" s="30">
        <v>-3.1759999999999997E-2</v>
      </c>
      <c r="EA108" s="30">
        <v>-3.3450000000000001E-2</v>
      </c>
      <c r="EB108" s="30">
        <v>-3.9640000000000002E-2</v>
      </c>
      <c r="EC108" s="30">
        <v>-3.848E-2</v>
      </c>
      <c r="ED108" s="30">
        <v>-3.5779999999999999E-2</v>
      </c>
      <c r="EE108" s="30">
        <v>-2.0910000000000002E-2</v>
      </c>
      <c r="EF108" s="30">
        <v>-1.8630000000000001E-2</v>
      </c>
      <c r="EG108" s="30">
        <v>-1.7299999999999999E-2</v>
      </c>
      <c r="EH108" s="30">
        <v>-1.6080000000000001E-2</v>
      </c>
      <c r="EI108" s="30">
        <v>-2.3470000000000001E-2</v>
      </c>
      <c r="EJ108" s="30">
        <v>-2.215E-2</v>
      </c>
      <c r="EK108" s="30">
        <v>-2.0029999999999999E-2</v>
      </c>
      <c r="EL108" s="30">
        <v>-2.18E-2</v>
      </c>
      <c r="EM108" s="30">
        <v>-2.2880000000000001E-2</v>
      </c>
      <c r="EN108" s="30">
        <v>-2.2159999999999999E-2</v>
      </c>
      <c r="EO108" s="30">
        <v>-2.1090000000000001E-2</v>
      </c>
      <c r="EP108" s="30">
        <v>-1.6289999999999999E-2</v>
      </c>
      <c r="EQ108" s="30">
        <v>-1.145E-2</v>
      </c>
      <c r="ER108" s="30">
        <v>-2.6099999999999999E-3</v>
      </c>
      <c r="ES108" s="30">
        <v>-3.8899999999999998E-3</v>
      </c>
      <c r="ET108" s="30">
        <v>-4.8300000000000001E-3</v>
      </c>
      <c r="EU108" s="30">
        <v>9.2300000000000004E-3</v>
      </c>
      <c r="EV108" s="30">
        <v>1.529E-2</v>
      </c>
      <c r="EW108" s="30">
        <v>1.204E-2</v>
      </c>
      <c r="EX108" s="30">
        <v>8.0199999999999994E-3</v>
      </c>
      <c r="EY108" s="30">
        <v>4.2009999999999999E-2</v>
      </c>
      <c r="EZ108" s="30">
        <v>4.0079999999999998E-2</v>
      </c>
      <c r="FA108" s="30">
        <v>5.151E-2</v>
      </c>
      <c r="FB108" s="30">
        <v>5.5530000000000003E-2</v>
      </c>
      <c r="FC108" s="30">
        <v>0.14094999999999999</v>
      </c>
      <c r="FD108" s="30">
        <v>0.12044000000000001</v>
      </c>
      <c r="FE108" s="30">
        <v>0.13449</v>
      </c>
      <c r="FF108" s="30">
        <v>0.14338000000000001</v>
      </c>
      <c r="FG108" s="30">
        <v>0.14721000000000001</v>
      </c>
      <c r="FH108" s="30">
        <v>0.15198999999999999</v>
      </c>
      <c r="FI108" s="30">
        <v>0.14545</v>
      </c>
      <c r="FJ108" s="30">
        <v>0.14297000000000001</v>
      </c>
    </row>
    <row r="111" spans="1:166" x14ac:dyDescent="0.2">
      <c r="BH111" s="10"/>
      <c r="BI111" s="10"/>
      <c r="BJ111" s="10"/>
      <c r="BK111" s="10"/>
      <c r="BL111" s="10"/>
      <c r="BM111" s="10"/>
      <c r="BN111" s="10"/>
      <c r="BO111" s="10"/>
      <c r="BP111" s="10"/>
      <c r="BQ111" s="10"/>
      <c r="BR111" s="10"/>
    </row>
    <row r="112" spans="1:166" x14ac:dyDescent="0.2">
      <c r="BH112" s="22"/>
      <c r="BI112" s="22"/>
      <c r="BJ112" s="22"/>
      <c r="BK112" s="22"/>
      <c r="BL112" s="22"/>
      <c r="BM112" s="22"/>
      <c r="BN112" s="22"/>
      <c r="BO112" s="22"/>
      <c r="BP112" s="22"/>
      <c r="BQ112" s="22"/>
      <c r="BR112" s="22"/>
    </row>
    <row r="113" spans="60:70" x14ac:dyDescent="0.2">
      <c r="BH113" s="10"/>
      <c r="BI113" s="10"/>
      <c r="BJ113" s="10"/>
      <c r="BK113" s="10"/>
      <c r="BL113" s="10"/>
      <c r="BM113" s="10"/>
      <c r="BN113" s="10"/>
      <c r="BO113" s="10"/>
      <c r="BP113" s="10"/>
      <c r="BQ113" s="10"/>
      <c r="BR113" s="10"/>
    </row>
    <row r="114" spans="60:70" x14ac:dyDescent="0.2">
      <c r="BK114" s="23"/>
      <c r="BL114" s="23"/>
      <c r="BM114" s="23"/>
      <c r="BN114" s="23"/>
      <c r="BO114" s="23"/>
      <c r="BP114" s="23"/>
      <c r="BQ114" s="23"/>
      <c r="BR114" s="31"/>
    </row>
    <row r="115" spans="60:70" x14ac:dyDescent="0.2">
      <c r="BJ115" s="22"/>
      <c r="BK115" s="22"/>
      <c r="BL115" s="22"/>
      <c r="BM115" s="22"/>
      <c r="BN115" s="22"/>
      <c r="BO115" s="22"/>
      <c r="BP115" s="22"/>
      <c r="BQ115" s="22"/>
      <c r="BR115"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3251D-8694-2745-A607-BA2248F8AAE1}">
  <dimension ref="A1:J35"/>
  <sheetViews>
    <sheetView topLeftCell="A3" workbookViewId="0">
      <selection activeCell="A25" sqref="A25"/>
    </sheetView>
  </sheetViews>
  <sheetFormatPr baseColWidth="10" defaultRowHeight="16" x14ac:dyDescent="0.2"/>
  <sheetData>
    <row r="1" spans="1:10" x14ac:dyDescent="0.2">
      <c r="A1" s="33" t="s">
        <v>202</v>
      </c>
      <c r="B1" s="34" t="s">
        <v>203</v>
      </c>
      <c r="J1" s="32" t="s">
        <v>201</v>
      </c>
    </row>
    <row r="2" spans="1:10" x14ac:dyDescent="0.2">
      <c r="A2" s="35" t="s">
        <v>204</v>
      </c>
      <c r="B2" s="35" t="s">
        <v>205</v>
      </c>
    </row>
    <row r="3" spans="1:10" ht="71" x14ac:dyDescent="0.2">
      <c r="A3" s="36" t="s">
        <v>206</v>
      </c>
      <c r="B3" s="36" t="s">
        <v>207</v>
      </c>
      <c r="E3" t="s">
        <v>208</v>
      </c>
    </row>
    <row r="4" spans="1:10" x14ac:dyDescent="0.2">
      <c r="A4" s="37">
        <v>31958</v>
      </c>
      <c r="B4">
        <v>18.53</v>
      </c>
      <c r="E4" s="38" t="s">
        <v>201</v>
      </c>
    </row>
    <row r="5" spans="1:10" x14ac:dyDescent="0.2">
      <c r="A5" s="37">
        <v>32324</v>
      </c>
      <c r="B5">
        <v>14.91</v>
      </c>
    </row>
    <row r="6" spans="1:10" x14ac:dyDescent="0.2">
      <c r="A6" s="37">
        <v>32689</v>
      </c>
      <c r="B6">
        <v>18.23</v>
      </c>
    </row>
    <row r="7" spans="1:10" x14ac:dyDescent="0.2">
      <c r="A7" s="37">
        <v>33054</v>
      </c>
      <c r="B7">
        <v>23.76</v>
      </c>
    </row>
    <row r="8" spans="1:10" x14ac:dyDescent="0.2">
      <c r="A8" s="37">
        <v>33419</v>
      </c>
      <c r="B8">
        <v>20.04</v>
      </c>
    </row>
    <row r="9" spans="1:10" x14ac:dyDescent="0.2">
      <c r="A9" s="37">
        <v>33785</v>
      </c>
      <c r="B9">
        <v>19.32</v>
      </c>
    </row>
    <row r="10" spans="1:10" x14ac:dyDescent="0.2">
      <c r="A10" s="37">
        <v>34150</v>
      </c>
      <c r="B10">
        <v>17.010000000000002</v>
      </c>
    </row>
    <row r="11" spans="1:10" x14ac:dyDescent="0.2">
      <c r="A11" s="37">
        <v>34515</v>
      </c>
      <c r="B11">
        <v>15.86</v>
      </c>
    </row>
    <row r="12" spans="1:10" x14ac:dyDescent="0.2">
      <c r="A12" s="37">
        <v>34880</v>
      </c>
      <c r="B12">
        <v>17.02</v>
      </c>
    </row>
    <row r="13" spans="1:10" x14ac:dyDescent="0.2">
      <c r="A13" s="37">
        <v>35246</v>
      </c>
      <c r="B13">
        <v>20.64</v>
      </c>
    </row>
    <row r="14" spans="1:10" x14ac:dyDescent="0.2">
      <c r="A14" s="37">
        <v>35611</v>
      </c>
      <c r="B14">
        <v>19.11</v>
      </c>
    </row>
    <row r="15" spans="1:10" x14ac:dyDescent="0.2">
      <c r="A15" s="37">
        <v>35976</v>
      </c>
      <c r="B15">
        <v>12.76</v>
      </c>
    </row>
    <row r="16" spans="1:10" x14ac:dyDescent="0.2">
      <c r="A16" s="37">
        <v>36341</v>
      </c>
      <c r="B16">
        <v>17.899999999999999</v>
      </c>
    </row>
    <row r="17" spans="1:2" x14ac:dyDescent="0.2">
      <c r="A17" s="37">
        <v>36707</v>
      </c>
      <c r="B17">
        <v>28.66</v>
      </c>
    </row>
    <row r="18" spans="1:2" x14ac:dyDescent="0.2">
      <c r="A18" s="37">
        <v>37072</v>
      </c>
      <c r="B18">
        <v>24.46</v>
      </c>
    </row>
    <row r="19" spans="1:2" x14ac:dyDescent="0.2">
      <c r="A19" s="37">
        <v>37437</v>
      </c>
      <c r="B19">
        <v>24.99</v>
      </c>
    </row>
    <row r="20" spans="1:2" x14ac:dyDescent="0.2">
      <c r="A20" s="37">
        <v>37802</v>
      </c>
      <c r="B20">
        <v>28.85</v>
      </c>
    </row>
    <row r="21" spans="1:2" x14ac:dyDescent="0.2">
      <c r="A21" s="37">
        <v>38168</v>
      </c>
      <c r="B21">
        <v>38.26</v>
      </c>
    </row>
    <row r="22" spans="1:2" x14ac:dyDescent="0.2">
      <c r="A22" s="37">
        <v>38533</v>
      </c>
      <c r="B22">
        <v>54.57</v>
      </c>
    </row>
    <row r="23" spans="1:2" x14ac:dyDescent="0.2">
      <c r="A23" s="37">
        <v>38898</v>
      </c>
      <c r="B23">
        <v>65.16</v>
      </c>
    </row>
    <row r="24" spans="1:2" x14ac:dyDescent="0.2">
      <c r="A24" s="37">
        <v>39263</v>
      </c>
      <c r="B24">
        <v>72.44</v>
      </c>
    </row>
    <row r="25" spans="1:2" x14ac:dyDescent="0.2">
      <c r="A25" s="37">
        <v>39629</v>
      </c>
      <c r="B25">
        <v>96.94</v>
      </c>
    </row>
    <row r="26" spans="1:2" x14ac:dyDescent="0.2">
      <c r="A26" s="37">
        <v>39994</v>
      </c>
      <c r="B26">
        <v>61.74</v>
      </c>
    </row>
    <row r="27" spans="1:2" x14ac:dyDescent="0.2">
      <c r="A27" s="37">
        <v>40359</v>
      </c>
      <c r="B27">
        <v>79.61</v>
      </c>
    </row>
    <row r="28" spans="1:2" x14ac:dyDescent="0.2">
      <c r="A28" s="37">
        <v>40724</v>
      </c>
      <c r="B28">
        <v>111.26</v>
      </c>
    </row>
    <row r="29" spans="1:2" x14ac:dyDescent="0.2">
      <c r="A29" s="37">
        <v>41090</v>
      </c>
      <c r="B29">
        <v>111.63</v>
      </c>
    </row>
    <row r="30" spans="1:2" x14ac:dyDescent="0.2">
      <c r="A30" s="37">
        <v>41455</v>
      </c>
      <c r="B30">
        <v>108.56</v>
      </c>
    </row>
    <row r="31" spans="1:2" x14ac:dyDescent="0.2">
      <c r="A31" s="37">
        <v>41820</v>
      </c>
      <c r="B31">
        <v>98.97</v>
      </c>
    </row>
    <row r="32" spans="1:2" x14ac:dyDescent="0.2">
      <c r="A32" s="37">
        <v>42185</v>
      </c>
      <c r="B32">
        <v>52.32</v>
      </c>
    </row>
    <row r="33" spans="1:2" x14ac:dyDescent="0.2">
      <c r="A33" s="37">
        <v>42551</v>
      </c>
      <c r="B33">
        <v>43.64</v>
      </c>
    </row>
    <row r="34" spans="1:2" x14ac:dyDescent="0.2">
      <c r="A34" s="37">
        <v>42916</v>
      </c>
      <c r="B34">
        <v>54.13</v>
      </c>
    </row>
    <row r="35" spans="1:2" x14ac:dyDescent="0.2">
      <c r="A35" s="37">
        <v>43281</v>
      </c>
      <c r="B35">
        <v>71.34</v>
      </c>
    </row>
  </sheetData>
  <hyperlinks>
    <hyperlink ref="J1" r:id="rId1" xr:uid="{3D5C4381-97A6-D142-8EF5-E90BA1A5A287}"/>
    <hyperlink ref="A1" location="Contents!A1" display="Back to Contents" xr:uid="{C16070F7-B3B8-9744-9669-6AF024E5F072}"/>
    <hyperlink ref="E4" r:id="rId2" xr:uid="{94849CA1-D67C-9040-8AE9-14BAD66C7E2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FA4BF-BCF1-F845-9CE2-F43E8F273D01}">
  <dimension ref="A1:N23"/>
  <sheetViews>
    <sheetView workbookViewId="0">
      <selection activeCell="G14" sqref="G14"/>
    </sheetView>
  </sheetViews>
  <sheetFormatPr baseColWidth="10" defaultRowHeight="16" x14ac:dyDescent="0.2"/>
  <sheetData>
    <row r="1" spans="1:14" x14ac:dyDescent="0.2">
      <c r="A1" t="s">
        <v>221</v>
      </c>
    </row>
    <row r="2" spans="1:14" x14ac:dyDescent="0.2">
      <c r="A2" t="s">
        <v>222</v>
      </c>
    </row>
    <row r="3" spans="1:14" x14ac:dyDescent="0.2">
      <c r="A3" t="s">
        <v>223</v>
      </c>
    </row>
    <row r="4" spans="1:14" x14ac:dyDescent="0.2">
      <c r="A4" t="s">
        <v>87</v>
      </c>
    </row>
    <row r="5" spans="1:14" x14ac:dyDescent="0.2">
      <c r="A5" t="s">
        <v>224</v>
      </c>
      <c r="B5" t="s">
        <v>90</v>
      </c>
      <c r="C5" t="s">
        <v>225</v>
      </c>
      <c r="D5">
        <v>2008</v>
      </c>
      <c r="E5">
        <v>2009</v>
      </c>
      <c r="F5">
        <v>2010</v>
      </c>
      <c r="G5">
        <v>2011</v>
      </c>
      <c r="H5">
        <v>2012</v>
      </c>
      <c r="I5">
        <v>2013</v>
      </c>
      <c r="J5">
        <v>2014</v>
      </c>
      <c r="K5">
        <v>2015</v>
      </c>
      <c r="L5">
        <v>2016</v>
      </c>
      <c r="M5">
        <v>2017</v>
      </c>
      <c r="N5">
        <v>2018</v>
      </c>
    </row>
    <row r="6" spans="1:14" x14ac:dyDescent="0.2">
      <c r="A6" t="s">
        <v>221</v>
      </c>
      <c r="B6" t="s">
        <v>226</v>
      </c>
    </row>
    <row r="7" spans="1:14" x14ac:dyDescent="0.2">
      <c r="A7" t="s">
        <v>227</v>
      </c>
      <c r="B7" t="s">
        <v>226</v>
      </c>
      <c r="C7" t="s">
        <v>228</v>
      </c>
    </row>
    <row r="8" spans="1:14" x14ac:dyDescent="0.2">
      <c r="A8" t="s">
        <v>229</v>
      </c>
      <c r="B8" t="s">
        <v>226</v>
      </c>
      <c r="C8" t="s">
        <v>228</v>
      </c>
      <c r="D8">
        <v>9918</v>
      </c>
      <c r="E8">
        <v>9878</v>
      </c>
      <c r="F8">
        <v>9817</v>
      </c>
      <c r="G8">
        <v>9738</v>
      </c>
      <c r="H8">
        <v>9650</v>
      </c>
      <c r="I8">
        <v>9643</v>
      </c>
      <c r="J8">
        <v>9693</v>
      </c>
      <c r="K8">
        <v>9615</v>
      </c>
      <c r="L8">
        <v>9641</v>
      </c>
      <c r="M8">
        <v>9532</v>
      </c>
      <c r="N8">
        <v>9527</v>
      </c>
    </row>
    <row r="9" spans="1:14" x14ac:dyDescent="0.2">
      <c r="A9" t="s">
        <v>230</v>
      </c>
      <c r="C9" t="s">
        <v>231</v>
      </c>
    </row>
    <row r="10" spans="1:14" x14ac:dyDescent="0.2">
      <c r="A10" t="s">
        <v>232</v>
      </c>
      <c r="B10" t="s">
        <v>226</v>
      </c>
      <c r="C10" t="s">
        <v>233</v>
      </c>
      <c r="D10">
        <v>10669</v>
      </c>
      <c r="E10">
        <v>10640</v>
      </c>
      <c r="F10">
        <v>10562</v>
      </c>
      <c r="G10">
        <v>10183</v>
      </c>
      <c r="H10">
        <v>10327</v>
      </c>
      <c r="I10">
        <v>10098</v>
      </c>
      <c r="J10">
        <v>10298</v>
      </c>
      <c r="K10">
        <v>10417</v>
      </c>
      <c r="L10">
        <v>10291</v>
      </c>
      <c r="M10">
        <v>9867</v>
      </c>
      <c r="N10">
        <v>9778</v>
      </c>
    </row>
    <row r="14" spans="1:14" x14ac:dyDescent="0.2">
      <c r="A14" t="s">
        <v>234</v>
      </c>
    </row>
    <row r="15" spans="1:14" x14ac:dyDescent="0.2">
      <c r="A15" t="s">
        <v>235</v>
      </c>
    </row>
    <row r="16" spans="1:14" x14ac:dyDescent="0.2">
      <c r="A16" t="s">
        <v>236</v>
      </c>
    </row>
    <row r="17" spans="1:14" x14ac:dyDescent="0.2">
      <c r="A17" t="s">
        <v>87</v>
      </c>
    </row>
    <row r="18" spans="1:14" x14ac:dyDescent="0.2">
      <c r="A18" t="s">
        <v>224</v>
      </c>
      <c r="B18" t="s">
        <v>90</v>
      </c>
      <c r="C18" t="s">
        <v>225</v>
      </c>
      <c r="D18">
        <v>2008</v>
      </c>
      <c r="E18">
        <v>2009</v>
      </c>
      <c r="F18">
        <v>2010</v>
      </c>
      <c r="G18">
        <v>2011</v>
      </c>
      <c r="H18">
        <v>2012</v>
      </c>
      <c r="I18">
        <v>2013</v>
      </c>
      <c r="J18">
        <v>2014</v>
      </c>
      <c r="K18">
        <v>2015</v>
      </c>
      <c r="L18">
        <v>2016</v>
      </c>
      <c r="M18">
        <v>2017</v>
      </c>
      <c r="N18">
        <v>2018</v>
      </c>
    </row>
    <row r="19" spans="1:14" x14ac:dyDescent="0.2">
      <c r="A19" t="s">
        <v>234</v>
      </c>
      <c r="B19" t="s">
        <v>237</v>
      </c>
    </row>
    <row r="20" spans="1:14" x14ac:dyDescent="0.2">
      <c r="A20" t="s">
        <v>227</v>
      </c>
      <c r="B20" t="s">
        <v>237</v>
      </c>
      <c r="C20" t="s">
        <v>238</v>
      </c>
    </row>
    <row r="21" spans="1:14" x14ac:dyDescent="0.2">
      <c r="A21" t="s">
        <v>229</v>
      </c>
      <c r="B21" t="s">
        <v>237</v>
      </c>
      <c r="C21" t="s">
        <v>238</v>
      </c>
      <c r="D21">
        <v>40.69</v>
      </c>
      <c r="E21">
        <v>43.33</v>
      </c>
      <c r="F21">
        <v>44.27</v>
      </c>
      <c r="G21">
        <v>46.24</v>
      </c>
      <c r="H21">
        <v>45.77</v>
      </c>
      <c r="I21">
        <v>45.02</v>
      </c>
      <c r="J21">
        <v>45.67</v>
      </c>
      <c r="K21">
        <v>42.6</v>
      </c>
      <c r="L21">
        <v>40.64</v>
      </c>
      <c r="M21">
        <v>39.18</v>
      </c>
      <c r="N21">
        <v>39.159999999999997</v>
      </c>
    </row>
    <row r="22" spans="1:14" x14ac:dyDescent="0.2">
      <c r="A22" t="s">
        <v>230</v>
      </c>
      <c r="C22" t="s">
        <v>239</v>
      </c>
    </row>
    <row r="23" spans="1:14" x14ac:dyDescent="0.2">
      <c r="A23" t="s">
        <v>232</v>
      </c>
      <c r="B23" t="s">
        <v>237</v>
      </c>
      <c r="C23" t="s">
        <v>240</v>
      </c>
      <c r="D23">
        <v>76.42</v>
      </c>
      <c r="E23">
        <v>63.26</v>
      </c>
      <c r="F23">
        <v>58.34</v>
      </c>
      <c r="G23">
        <v>68.930000000000007</v>
      </c>
      <c r="H23">
        <v>78.069999999999993</v>
      </c>
      <c r="I23">
        <v>79.05</v>
      </c>
      <c r="J23">
        <v>80.5</v>
      </c>
      <c r="K23">
        <v>77.03</v>
      </c>
      <c r="L23">
        <v>70.13</v>
      </c>
      <c r="M23">
        <v>76.739999999999995</v>
      </c>
      <c r="N23">
        <v>93.53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9</vt:i4>
      </vt:variant>
    </vt:vector>
  </HeadingPairs>
  <TitlesOfParts>
    <vt:vector size="15" baseType="lpstr">
      <vt:lpstr>hub and local prices</vt:lpstr>
      <vt:lpstr>AEO</vt:lpstr>
      <vt:lpstr>regressions</vt:lpstr>
      <vt:lpstr>DBEDT Oahu</vt:lpstr>
      <vt:lpstr>Brent History</vt:lpstr>
      <vt:lpstr>Coal History</vt:lpstr>
      <vt:lpstr>base_year</vt:lpstr>
      <vt:lpstr>fuel_prices</vt:lpstr>
      <vt:lpstr>inflation_rate</vt:lpstr>
      <vt:lpstr>interest_rate</vt:lpstr>
      <vt:lpstr>interest_rate_nominal</vt:lpstr>
      <vt:lpstr>interest_rate_real</vt:lpstr>
      <vt:lpstr>tier_fixed_costs</vt:lpstr>
      <vt:lpstr>tier_properties</vt:lpstr>
      <vt:lpstr>years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Fripp</dc:creator>
  <cp:lastModifiedBy>Matthias Fripp</cp:lastModifiedBy>
  <dcterms:created xsi:type="dcterms:W3CDTF">2016-06-23T07:32:22Z</dcterms:created>
  <dcterms:modified xsi:type="dcterms:W3CDTF">2019-10-10T01:25:47Z</dcterms:modified>
</cp:coreProperties>
</file>